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yData\Rifle\AAWIRC\2019-20\"/>
    </mc:Choice>
  </mc:AlternateContent>
  <xr:revisionPtr revIDLastSave="0" documentId="8_{56292A73-F5D3-4184-AF8B-02F33161E970}" xr6:coauthVersionLast="41" xr6:coauthVersionMax="41" xr10:uidLastSave="{00000000-0000-0000-0000-000000000000}"/>
  <bookViews>
    <workbookView xWindow="-108" yWindow="-108" windowWidth="23256" windowHeight="12600" tabRatio="241" activeTab="1" xr2:uid="{00000000-000D-0000-FFFF-FFFF00000000}"/>
  </bookViews>
  <sheets>
    <sheet name="SB Team" sheetId="1" r:id="rId1"/>
    <sheet name="Air Team" sheetId="2" r:id="rId2"/>
    <sheet name="SB Ind" sheetId="3" r:id="rId3"/>
    <sheet name="Air Ind" sheetId="4" r:id="rId4"/>
    <sheet name="Team Rank" sheetId="5" r:id="rId5"/>
    <sheet name="Position Averages" sheetId="11" r:id="rId6"/>
    <sheet name="Feb 3P Match" sheetId="9" r:id="rId7"/>
    <sheet name="Feb AR Match" sheetId="10" r:id="rId8"/>
    <sheet name="Orion Essential 3P Data" sheetId="6" r:id="rId9"/>
    <sheet name="Orion Essential AR Data" sheetId="7" r:id="rId10"/>
    <sheet name="Air Rifle Shot Count Data" sheetId="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89" i="1" l="1"/>
  <c r="AL96" i="1"/>
  <c r="BJ41" i="1"/>
  <c r="AL101" i="2"/>
  <c r="AC117" i="2"/>
  <c r="K117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S88" i="2"/>
  <c r="J88" i="2"/>
  <c r="J87" i="2"/>
  <c r="AB98" i="2"/>
  <c r="AB97" i="2"/>
  <c r="S98" i="2"/>
  <c r="S97" i="2"/>
  <c r="J98" i="2"/>
  <c r="J97" i="2"/>
  <c r="AB69" i="2"/>
  <c r="S69" i="2"/>
  <c r="J69" i="2"/>
  <c r="AB60" i="2"/>
  <c r="S60" i="2"/>
  <c r="J60" i="2"/>
  <c r="AB13" i="2"/>
  <c r="S13" i="2"/>
  <c r="J13" i="2"/>
  <c r="I11" i="5"/>
  <c r="D11" i="5"/>
  <c r="C11" i="5"/>
  <c r="B11" i="5"/>
  <c r="AW82" i="1"/>
  <c r="AK86" i="1"/>
  <c r="AJ86" i="1"/>
  <c r="AG86" i="1"/>
  <c r="AD86" i="1"/>
  <c r="AK85" i="1"/>
  <c r="AJ85" i="1"/>
  <c r="AG85" i="1"/>
  <c r="AD85" i="1"/>
  <c r="AK84" i="1"/>
  <c r="AJ84" i="1"/>
  <c r="AG84" i="1"/>
  <c r="AD84" i="1"/>
  <c r="Y86" i="1"/>
  <c r="X86" i="1"/>
  <c r="U86" i="1"/>
  <c r="R86" i="1"/>
  <c r="Y85" i="1"/>
  <c r="X85" i="1"/>
  <c r="U85" i="1"/>
  <c r="R85" i="1"/>
  <c r="Y84" i="1"/>
  <c r="X84" i="1"/>
  <c r="U84" i="1"/>
  <c r="R84" i="1"/>
  <c r="M86" i="1"/>
  <c r="L86" i="1"/>
  <c r="I86" i="1"/>
  <c r="F86" i="1"/>
  <c r="M85" i="1"/>
  <c r="L85" i="1"/>
  <c r="I85" i="1"/>
  <c r="F85" i="1"/>
  <c r="M84" i="1"/>
  <c r="L84" i="1"/>
  <c r="I84" i="1"/>
  <c r="F84" i="1"/>
  <c r="AK79" i="1"/>
  <c r="AJ79" i="1"/>
  <c r="AG79" i="1"/>
  <c r="AD79" i="1"/>
  <c r="AK78" i="1"/>
  <c r="AJ78" i="1"/>
  <c r="AG78" i="1"/>
  <c r="AD78" i="1"/>
  <c r="AK77" i="1"/>
  <c r="AJ77" i="1"/>
  <c r="AG77" i="1"/>
  <c r="AD77" i="1"/>
  <c r="AK76" i="1"/>
  <c r="AJ76" i="1"/>
  <c r="AG76" i="1"/>
  <c r="AD76" i="1"/>
  <c r="AK75" i="1"/>
  <c r="AJ75" i="1"/>
  <c r="AG75" i="1"/>
  <c r="AD75" i="1"/>
  <c r="AK74" i="1"/>
  <c r="AJ74" i="1"/>
  <c r="AG74" i="1"/>
  <c r="AD74" i="1"/>
  <c r="AK73" i="1"/>
  <c r="AJ73" i="1"/>
  <c r="AG73" i="1"/>
  <c r="AD73" i="1"/>
  <c r="AK72" i="1"/>
  <c r="AJ72" i="1"/>
  <c r="AG72" i="1"/>
  <c r="AD72" i="1"/>
  <c r="AK71" i="1"/>
  <c r="AJ71" i="1"/>
  <c r="AG71" i="1"/>
  <c r="AD71" i="1"/>
  <c r="AK70" i="1"/>
  <c r="AJ70" i="1"/>
  <c r="AG70" i="1"/>
  <c r="AD70" i="1"/>
  <c r="AD67" i="1"/>
  <c r="AG67" i="1"/>
  <c r="AJ67" i="1"/>
  <c r="AK67" i="1"/>
  <c r="AW42" i="1"/>
  <c r="AV42" i="1"/>
  <c r="AS42" i="1"/>
  <c r="AP42" i="1"/>
  <c r="AK42" i="1"/>
  <c r="AJ42" i="1"/>
  <c r="AG42" i="1"/>
  <c r="AD42" i="1"/>
  <c r="X42" i="1"/>
  <c r="U42" i="1"/>
  <c r="R42" i="1"/>
  <c r="L42" i="1"/>
  <c r="I42" i="1"/>
  <c r="F42" i="1"/>
  <c r="Y42" i="1" l="1"/>
  <c r="M42" i="1"/>
  <c r="BJ115" i="1"/>
  <c r="BJ114" i="1"/>
  <c r="BJ101" i="1"/>
  <c r="BJ100" i="1"/>
  <c r="BJ93" i="1"/>
  <c r="BJ92" i="1"/>
  <c r="BJ91" i="1"/>
  <c r="BJ86" i="1"/>
  <c r="BJ85" i="1"/>
  <c r="BJ84" i="1"/>
  <c r="BJ83" i="1"/>
  <c r="BJ82" i="1"/>
  <c r="BJ79" i="1"/>
  <c r="BJ78" i="1"/>
  <c r="BJ77" i="1"/>
  <c r="BJ76" i="1"/>
  <c r="BJ75" i="1"/>
  <c r="BJ74" i="1"/>
  <c r="BJ73" i="1"/>
  <c r="BJ72" i="1"/>
  <c r="BJ71" i="1"/>
  <c r="BJ70" i="1"/>
  <c r="BJ69" i="1"/>
  <c r="BJ68" i="1"/>
  <c r="BJ67" i="1"/>
  <c r="BJ66" i="1"/>
  <c r="BJ65" i="1"/>
  <c r="BJ63" i="1"/>
  <c r="BJ39" i="1"/>
  <c r="BJ35" i="1"/>
  <c r="BJ34" i="1"/>
  <c r="BJ30" i="1"/>
  <c r="BJ26" i="1"/>
  <c r="BJ25" i="1"/>
  <c r="K2" i="10" l="1"/>
  <c r="J2" i="10"/>
  <c r="I2" i="10"/>
  <c r="H2" i="10"/>
  <c r="G2" i="10"/>
  <c r="F2" i="10"/>
  <c r="E2" i="10"/>
  <c r="D2" i="10"/>
  <c r="K62" i="10"/>
  <c r="J62" i="10"/>
  <c r="I62" i="10"/>
  <c r="H62" i="10"/>
  <c r="G62" i="10"/>
  <c r="F62" i="10"/>
  <c r="E62" i="10"/>
  <c r="D62" i="10"/>
  <c r="K46" i="10"/>
  <c r="J46" i="10"/>
  <c r="I46" i="10"/>
  <c r="H46" i="10"/>
  <c r="G46" i="10"/>
  <c r="F46" i="10"/>
  <c r="E46" i="10"/>
  <c r="D46" i="10"/>
  <c r="K42" i="10"/>
  <c r="J42" i="10"/>
  <c r="I42" i="10"/>
  <c r="H42" i="10"/>
  <c r="G42" i="10"/>
  <c r="F42" i="10"/>
  <c r="E42" i="10"/>
  <c r="D42" i="10"/>
  <c r="K28" i="10"/>
  <c r="J28" i="10"/>
  <c r="I28" i="10"/>
  <c r="H28" i="10"/>
  <c r="G28" i="10"/>
  <c r="F28" i="10"/>
  <c r="E28" i="10"/>
  <c r="D28" i="10"/>
  <c r="K25" i="10"/>
  <c r="J25" i="10"/>
  <c r="I25" i="10"/>
  <c r="H25" i="10"/>
  <c r="G25" i="10"/>
  <c r="F25" i="10"/>
  <c r="E25" i="10"/>
  <c r="D25" i="10"/>
  <c r="K44" i="10"/>
  <c r="J44" i="10"/>
  <c r="I44" i="10"/>
  <c r="H44" i="10"/>
  <c r="G44" i="10"/>
  <c r="F44" i="10"/>
  <c r="E44" i="10"/>
  <c r="D44" i="10"/>
  <c r="K38" i="10"/>
  <c r="J38" i="10"/>
  <c r="I38" i="10"/>
  <c r="H38" i="10"/>
  <c r="G38" i="10"/>
  <c r="F38" i="10"/>
  <c r="E38" i="10"/>
  <c r="D38" i="10"/>
  <c r="K35" i="10"/>
  <c r="J35" i="10"/>
  <c r="I35" i="10"/>
  <c r="H35" i="10"/>
  <c r="G35" i="10"/>
  <c r="F35" i="10"/>
  <c r="E35" i="10"/>
  <c r="D35" i="10"/>
  <c r="K5" i="10"/>
  <c r="J5" i="10"/>
  <c r="I5" i="10"/>
  <c r="H5" i="10"/>
  <c r="G5" i="10"/>
  <c r="F5" i="10"/>
  <c r="E5" i="10"/>
  <c r="D5" i="10"/>
  <c r="K3" i="10"/>
  <c r="J3" i="10"/>
  <c r="I3" i="10"/>
  <c r="H3" i="10"/>
  <c r="G3" i="10"/>
  <c r="F3" i="10"/>
  <c r="E3" i="10"/>
  <c r="D3" i="10"/>
  <c r="K14" i="10"/>
  <c r="J14" i="10"/>
  <c r="I14" i="10"/>
  <c r="H14" i="10"/>
  <c r="G14" i="10"/>
  <c r="F14" i="10"/>
  <c r="E14" i="10"/>
  <c r="D14" i="10"/>
  <c r="K60" i="10"/>
  <c r="J60" i="10"/>
  <c r="I60" i="10"/>
  <c r="H60" i="10"/>
  <c r="G60" i="10"/>
  <c r="F60" i="10"/>
  <c r="E60" i="10"/>
  <c r="D60" i="10"/>
  <c r="K59" i="10"/>
  <c r="J59" i="10"/>
  <c r="I59" i="10"/>
  <c r="H59" i="10"/>
  <c r="G59" i="10"/>
  <c r="F59" i="10"/>
  <c r="E59" i="10"/>
  <c r="D59" i="10"/>
  <c r="K61" i="10"/>
  <c r="J61" i="10"/>
  <c r="I61" i="10"/>
  <c r="H61" i="10"/>
  <c r="G61" i="10"/>
  <c r="F61" i="10"/>
  <c r="E61" i="10"/>
  <c r="D61" i="10"/>
  <c r="K56" i="10"/>
  <c r="J56" i="10"/>
  <c r="I56" i="10"/>
  <c r="H56" i="10"/>
  <c r="G56" i="10"/>
  <c r="F56" i="10"/>
  <c r="E56" i="10"/>
  <c r="D56" i="10"/>
  <c r="K53" i="10"/>
  <c r="J53" i="10"/>
  <c r="I53" i="10"/>
  <c r="H53" i="10"/>
  <c r="G53" i="10"/>
  <c r="F53" i="10"/>
  <c r="E53" i="10"/>
  <c r="D53" i="10"/>
  <c r="K16" i="10"/>
  <c r="J16" i="10"/>
  <c r="I16" i="10"/>
  <c r="H16" i="10"/>
  <c r="G16" i="10"/>
  <c r="F16" i="10"/>
  <c r="E16" i="10"/>
  <c r="D16" i="10"/>
  <c r="K55" i="10"/>
  <c r="J55" i="10"/>
  <c r="I55" i="10"/>
  <c r="H55" i="10"/>
  <c r="G55" i="10"/>
  <c r="F55" i="10"/>
  <c r="E55" i="10"/>
  <c r="D55" i="10"/>
  <c r="K24" i="10"/>
  <c r="J24" i="10"/>
  <c r="I24" i="10"/>
  <c r="H24" i="10"/>
  <c r="G24" i="10"/>
  <c r="F24" i="10"/>
  <c r="E24" i="10"/>
  <c r="D24" i="10"/>
  <c r="K47" i="10"/>
  <c r="J47" i="10"/>
  <c r="I47" i="10"/>
  <c r="H47" i="10"/>
  <c r="G47" i="10"/>
  <c r="F47" i="10"/>
  <c r="E47" i="10"/>
  <c r="D47" i="10"/>
  <c r="K11" i="10"/>
  <c r="J11" i="10"/>
  <c r="I11" i="10"/>
  <c r="H11" i="10"/>
  <c r="G11" i="10"/>
  <c r="F11" i="10"/>
  <c r="E11" i="10"/>
  <c r="D11" i="10"/>
  <c r="K40" i="10"/>
  <c r="J40" i="10"/>
  <c r="I40" i="10"/>
  <c r="H40" i="10"/>
  <c r="G40" i="10"/>
  <c r="F40" i="10"/>
  <c r="E40" i="10"/>
  <c r="D40" i="10"/>
  <c r="K41" i="10"/>
  <c r="J41" i="10"/>
  <c r="I41" i="10"/>
  <c r="H41" i="10"/>
  <c r="G41" i="10"/>
  <c r="F41" i="10"/>
  <c r="E41" i="10"/>
  <c r="D41" i="10"/>
  <c r="K7" i="10"/>
  <c r="J7" i="10"/>
  <c r="I7" i="10"/>
  <c r="H7" i="10"/>
  <c r="G7" i="10"/>
  <c r="F7" i="10"/>
  <c r="E7" i="10"/>
  <c r="D7" i="10"/>
  <c r="K19" i="10"/>
  <c r="J19" i="10"/>
  <c r="I19" i="10"/>
  <c r="H19" i="10"/>
  <c r="G19" i="10"/>
  <c r="F19" i="10"/>
  <c r="E19" i="10"/>
  <c r="D19" i="10"/>
  <c r="K22" i="10"/>
  <c r="J22" i="10"/>
  <c r="I22" i="10"/>
  <c r="H22" i="10"/>
  <c r="G22" i="10"/>
  <c r="F22" i="10"/>
  <c r="E22" i="10"/>
  <c r="D22" i="10"/>
  <c r="K15" i="10"/>
  <c r="J15" i="10"/>
  <c r="I15" i="10"/>
  <c r="H15" i="10"/>
  <c r="G15" i="10"/>
  <c r="F15" i="10"/>
  <c r="E15" i="10"/>
  <c r="D15" i="10"/>
  <c r="K9" i="10"/>
  <c r="J9" i="10"/>
  <c r="I9" i="10"/>
  <c r="H9" i="10"/>
  <c r="G9" i="10"/>
  <c r="F9" i="10"/>
  <c r="E9" i="10"/>
  <c r="D9" i="10"/>
  <c r="K18" i="10"/>
  <c r="J18" i="10"/>
  <c r="I18" i="10"/>
  <c r="H18" i="10"/>
  <c r="G18" i="10"/>
  <c r="F18" i="10"/>
  <c r="E18" i="10"/>
  <c r="D18" i="10"/>
  <c r="K20" i="10"/>
  <c r="J20" i="10"/>
  <c r="I20" i="10"/>
  <c r="H20" i="10"/>
  <c r="G20" i="10"/>
  <c r="F20" i="10"/>
  <c r="E20" i="10"/>
  <c r="D20" i="10"/>
  <c r="K26" i="10"/>
  <c r="J26" i="10"/>
  <c r="I26" i="10"/>
  <c r="H26" i="10"/>
  <c r="G26" i="10"/>
  <c r="F26" i="10"/>
  <c r="E26" i="10"/>
  <c r="D26" i="10"/>
  <c r="K6" i="10"/>
  <c r="J6" i="10"/>
  <c r="I6" i="10"/>
  <c r="H6" i="10"/>
  <c r="G6" i="10"/>
  <c r="F6" i="10"/>
  <c r="E6" i="10"/>
  <c r="D6" i="10"/>
  <c r="K50" i="10"/>
  <c r="J50" i="10"/>
  <c r="I50" i="10"/>
  <c r="H50" i="10"/>
  <c r="G50" i="10"/>
  <c r="F50" i="10"/>
  <c r="E50" i="10"/>
  <c r="D50" i="10"/>
  <c r="K27" i="10"/>
  <c r="J27" i="10"/>
  <c r="I27" i="10"/>
  <c r="H27" i="10"/>
  <c r="G27" i="10"/>
  <c r="F27" i="10"/>
  <c r="E27" i="10"/>
  <c r="D27" i="10"/>
  <c r="K45" i="10"/>
  <c r="J45" i="10"/>
  <c r="I45" i="10"/>
  <c r="H45" i="10"/>
  <c r="G45" i="10"/>
  <c r="F45" i="10"/>
  <c r="E45" i="10"/>
  <c r="D45" i="10"/>
  <c r="K13" i="10"/>
  <c r="J13" i="10"/>
  <c r="I13" i="10"/>
  <c r="H13" i="10"/>
  <c r="G13" i="10"/>
  <c r="F13" i="10"/>
  <c r="E13" i="10"/>
  <c r="D13" i="10"/>
  <c r="K51" i="10"/>
  <c r="J51" i="10"/>
  <c r="I51" i="10"/>
  <c r="H51" i="10"/>
  <c r="G51" i="10"/>
  <c r="F51" i="10"/>
  <c r="E51" i="10"/>
  <c r="D51" i="10"/>
  <c r="K48" i="10"/>
  <c r="J48" i="10"/>
  <c r="I48" i="10"/>
  <c r="H48" i="10"/>
  <c r="G48" i="10"/>
  <c r="F48" i="10"/>
  <c r="E48" i="10"/>
  <c r="D48" i="10"/>
  <c r="K21" i="10"/>
  <c r="J21" i="10"/>
  <c r="I21" i="10"/>
  <c r="H21" i="10"/>
  <c r="G21" i="10"/>
  <c r="F21" i="10"/>
  <c r="E21" i="10"/>
  <c r="D21" i="10"/>
  <c r="K10" i="10"/>
  <c r="J10" i="10"/>
  <c r="I10" i="10"/>
  <c r="H10" i="10"/>
  <c r="G10" i="10"/>
  <c r="F10" i="10"/>
  <c r="E10" i="10"/>
  <c r="D10" i="10"/>
  <c r="K54" i="10"/>
  <c r="J54" i="10"/>
  <c r="I54" i="10"/>
  <c r="H54" i="10"/>
  <c r="G54" i="10"/>
  <c r="F54" i="10"/>
  <c r="E54" i="10"/>
  <c r="D54" i="10"/>
  <c r="K43" i="10"/>
  <c r="J43" i="10"/>
  <c r="I43" i="10"/>
  <c r="H43" i="10"/>
  <c r="G43" i="10"/>
  <c r="F43" i="10"/>
  <c r="E43" i="10"/>
  <c r="D43" i="10"/>
  <c r="K8" i="10"/>
  <c r="J8" i="10"/>
  <c r="I8" i="10"/>
  <c r="H8" i="10"/>
  <c r="G8" i="10"/>
  <c r="F8" i="10"/>
  <c r="E8" i="10"/>
  <c r="D8" i="10"/>
  <c r="K30" i="10"/>
  <c r="J30" i="10"/>
  <c r="I30" i="10"/>
  <c r="H30" i="10"/>
  <c r="G30" i="10"/>
  <c r="F30" i="10"/>
  <c r="E30" i="10"/>
  <c r="D30" i="10"/>
  <c r="K17" i="10"/>
  <c r="J17" i="10"/>
  <c r="I17" i="10"/>
  <c r="H17" i="10"/>
  <c r="G17" i="10"/>
  <c r="F17" i="10"/>
  <c r="E17" i="10"/>
  <c r="D17" i="10"/>
  <c r="K39" i="10"/>
  <c r="J39" i="10"/>
  <c r="I39" i="10"/>
  <c r="H39" i="10"/>
  <c r="G39" i="10"/>
  <c r="F39" i="10"/>
  <c r="E39" i="10"/>
  <c r="D39" i="10"/>
  <c r="K4" i="10"/>
  <c r="J4" i="10"/>
  <c r="I4" i="10"/>
  <c r="H4" i="10"/>
  <c r="G4" i="10"/>
  <c r="F4" i="10"/>
  <c r="E4" i="10"/>
  <c r="D4" i="10"/>
  <c r="K32" i="10"/>
  <c r="J32" i="10"/>
  <c r="I32" i="10"/>
  <c r="H32" i="10"/>
  <c r="G32" i="10"/>
  <c r="F32" i="10"/>
  <c r="E32" i="10"/>
  <c r="D32" i="10"/>
  <c r="K58" i="10"/>
  <c r="J58" i="10"/>
  <c r="I58" i="10"/>
  <c r="H58" i="10"/>
  <c r="G58" i="10"/>
  <c r="F58" i="10"/>
  <c r="E58" i="10"/>
  <c r="D58" i="10"/>
  <c r="K33" i="10"/>
  <c r="J33" i="10"/>
  <c r="I33" i="10"/>
  <c r="H33" i="10"/>
  <c r="G33" i="10"/>
  <c r="F33" i="10"/>
  <c r="E33" i="10"/>
  <c r="D33" i="10"/>
  <c r="K52" i="10"/>
  <c r="J52" i="10"/>
  <c r="I52" i="10"/>
  <c r="H52" i="10"/>
  <c r="G52" i="10"/>
  <c r="F52" i="10"/>
  <c r="E52" i="10"/>
  <c r="D52" i="10"/>
  <c r="K31" i="10"/>
  <c r="J31" i="10"/>
  <c r="I31" i="10"/>
  <c r="H31" i="10"/>
  <c r="G31" i="10"/>
  <c r="F31" i="10"/>
  <c r="E31" i="10"/>
  <c r="D31" i="10"/>
  <c r="K12" i="10"/>
  <c r="J12" i="10"/>
  <c r="I12" i="10"/>
  <c r="H12" i="10"/>
  <c r="G12" i="10"/>
  <c r="F12" i="10"/>
  <c r="E12" i="10"/>
  <c r="D12" i="10"/>
  <c r="K63" i="10"/>
  <c r="J63" i="10"/>
  <c r="I63" i="10"/>
  <c r="H63" i="10"/>
  <c r="G63" i="10"/>
  <c r="F63" i="10"/>
  <c r="E63" i="10"/>
  <c r="D63" i="10"/>
  <c r="K37" i="10"/>
  <c r="J37" i="10"/>
  <c r="I37" i="10"/>
  <c r="H37" i="10"/>
  <c r="G37" i="10"/>
  <c r="F37" i="10"/>
  <c r="E37" i="10"/>
  <c r="D37" i="10"/>
  <c r="K29" i="10"/>
  <c r="J29" i="10"/>
  <c r="I29" i="10"/>
  <c r="H29" i="10"/>
  <c r="G29" i="10"/>
  <c r="F29" i="10"/>
  <c r="E29" i="10"/>
  <c r="D29" i="10"/>
  <c r="K36" i="10"/>
  <c r="J36" i="10"/>
  <c r="I36" i="10"/>
  <c r="H36" i="10"/>
  <c r="G36" i="10"/>
  <c r="F36" i="10"/>
  <c r="E36" i="10"/>
  <c r="D36" i="10"/>
  <c r="K34" i="10"/>
  <c r="J34" i="10"/>
  <c r="I34" i="10"/>
  <c r="H34" i="10"/>
  <c r="G34" i="10"/>
  <c r="F34" i="10"/>
  <c r="E34" i="10"/>
  <c r="D34" i="10"/>
  <c r="K49" i="10"/>
  <c r="J49" i="10"/>
  <c r="I49" i="10"/>
  <c r="H49" i="10"/>
  <c r="G49" i="10"/>
  <c r="F49" i="10"/>
  <c r="E49" i="10"/>
  <c r="D49" i="10"/>
  <c r="K23" i="10"/>
  <c r="J23" i="10"/>
  <c r="I23" i="10"/>
  <c r="H23" i="10"/>
  <c r="G23" i="10"/>
  <c r="F23" i="10"/>
  <c r="E23" i="10"/>
  <c r="D23" i="10"/>
  <c r="K57" i="10"/>
  <c r="J57" i="10"/>
  <c r="I57" i="10"/>
  <c r="H57" i="10"/>
  <c r="G57" i="10"/>
  <c r="F57" i="10"/>
  <c r="E57" i="10"/>
  <c r="D57" i="10"/>
  <c r="K7" i="9"/>
  <c r="J7" i="9"/>
  <c r="I7" i="9"/>
  <c r="H7" i="9"/>
  <c r="G7" i="9"/>
  <c r="F7" i="9"/>
  <c r="E7" i="9"/>
  <c r="D7" i="9"/>
  <c r="K58" i="9"/>
  <c r="J58" i="9"/>
  <c r="I58" i="9"/>
  <c r="H58" i="9"/>
  <c r="G58" i="9"/>
  <c r="F58" i="9"/>
  <c r="E58" i="9"/>
  <c r="D58" i="9"/>
  <c r="K53" i="9"/>
  <c r="J53" i="9"/>
  <c r="I53" i="9"/>
  <c r="H53" i="9"/>
  <c r="G53" i="9"/>
  <c r="F53" i="9"/>
  <c r="E53" i="9"/>
  <c r="D53" i="9"/>
  <c r="K48" i="9"/>
  <c r="J48" i="9"/>
  <c r="I48" i="9"/>
  <c r="H48" i="9"/>
  <c r="G48" i="9"/>
  <c r="F48" i="9"/>
  <c r="E48" i="9"/>
  <c r="D48" i="9"/>
  <c r="K29" i="9"/>
  <c r="J29" i="9"/>
  <c r="I29" i="9"/>
  <c r="H29" i="9"/>
  <c r="G29" i="9"/>
  <c r="F29" i="9"/>
  <c r="E29" i="9"/>
  <c r="D29" i="9"/>
  <c r="K16" i="9"/>
  <c r="J16" i="9"/>
  <c r="I16" i="9"/>
  <c r="H16" i="9"/>
  <c r="G16" i="9"/>
  <c r="F16" i="9"/>
  <c r="E16" i="9"/>
  <c r="D16" i="9"/>
  <c r="K45" i="9"/>
  <c r="J45" i="9"/>
  <c r="I45" i="9"/>
  <c r="H45" i="9"/>
  <c r="G45" i="9"/>
  <c r="F45" i="9"/>
  <c r="E45" i="9"/>
  <c r="D45" i="9"/>
  <c r="K40" i="9"/>
  <c r="J40" i="9"/>
  <c r="I40" i="9"/>
  <c r="H40" i="9"/>
  <c r="G40" i="9"/>
  <c r="F40" i="9"/>
  <c r="E40" i="9"/>
  <c r="D40" i="9"/>
  <c r="K3" i="9"/>
  <c r="J3" i="9"/>
  <c r="I3" i="9"/>
  <c r="H3" i="9"/>
  <c r="G3" i="9"/>
  <c r="F3" i="9"/>
  <c r="E3" i="9"/>
  <c r="D3" i="9"/>
  <c r="K5" i="9"/>
  <c r="J5" i="9"/>
  <c r="I5" i="9"/>
  <c r="H5" i="9"/>
  <c r="G5" i="9"/>
  <c r="F5" i="9"/>
  <c r="E5" i="9"/>
  <c r="D5" i="9"/>
  <c r="K33" i="9"/>
  <c r="J33" i="9"/>
  <c r="I33" i="9"/>
  <c r="H33" i="9"/>
  <c r="G33" i="9"/>
  <c r="F33" i="9"/>
  <c r="E33" i="9"/>
  <c r="D33" i="9"/>
  <c r="K55" i="9"/>
  <c r="J55" i="9"/>
  <c r="I55" i="9"/>
  <c r="H55" i="9"/>
  <c r="G55" i="9"/>
  <c r="F55" i="9"/>
  <c r="E55" i="9"/>
  <c r="D55" i="9"/>
  <c r="K56" i="9"/>
  <c r="J56" i="9"/>
  <c r="I56" i="9"/>
  <c r="H56" i="9"/>
  <c r="G56" i="9"/>
  <c r="F56" i="9"/>
  <c r="E56" i="9"/>
  <c r="D56" i="9"/>
  <c r="K59" i="9"/>
  <c r="J59" i="9"/>
  <c r="I59" i="9"/>
  <c r="H59" i="9"/>
  <c r="G59" i="9"/>
  <c r="F59" i="9"/>
  <c r="E59" i="9"/>
  <c r="D59" i="9"/>
  <c r="K47" i="9"/>
  <c r="J47" i="9"/>
  <c r="I47" i="9"/>
  <c r="H47" i="9"/>
  <c r="G47" i="9"/>
  <c r="F47" i="9"/>
  <c r="E47" i="9"/>
  <c r="D47" i="9"/>
  <c r="K50" i="9"/>
  <c r="J50" i="9"/>
  <c r="I50" i="9"/>
  <c r="H50" i="9"/>
  <c r="G50" i="9"/>
  <c r="F50" i="9"/>
  <c r="E50" i="9"/>
  <c r="D50" i="9"/>
  <c r="K11" i="9"/>
  <c r="J11" i="9"/>
  <c r="I11" i="9"/>
  <c r="H11" i="9"/>
  <c r="G11" i="9"/>
  <c r="F11" i="9"/>
  <c r="E11" i="9"/>
  <c r="D11" i="9"/>
  <c r="K49" i="9"/>
  <c r="J49" i="9"/>
  <c r="I49" i="9"/>
  <c r="H49" i="9"/>
  <c r="G49" i="9"/>
  <c r="F49" i="9"/>
  <c r="E49" i="9"/>
  <c r="D49" i="9"/>
  <c r="K17" i="9"/>
  <c r="J17" i="9"/>
  <c r="I17" i="9"/>
  <c r="H17" i="9"/>
  <c r="G17" i="9"/>
  <c r="F17" i="9"/>
  <c r="E17" i="9"/>
  <c r="D17" i="9"/>
  <c r="K44" i="9"/>
  <c r="J44" i="9"/>
  <c r="I44" i="9"/>
  <c r="H44" i="9"/>
  <c r="G44" i="9"/>
  <c r="F44" i="9"/>
  <c r="E44" i="9"/>
  <c r="D44" i="9"/>
  <c r="K9" i="9"/>
  <c r="J9" i="9"/>
  <c r="I9" i="9"/>
  <c r="H9" i="9"/>
  <c r="G9" i="9"/>
  <c r="F9" i="9"/>
  <c r="E9" i="9"/>
  <c r="D9" i="9"/>
  <c r="K36" i="9"/>
  <c r="J36" i="9"/>
  <c r="I36" i="9"/>
  <c r="H36" i="9"/>
  <c r="G36" i="9"/>
  <c r="F36" i="9"/>
  <c r="E36" i="9"/>
  <c r="D36" i="9"/>
  <c r="K28" i="9"/>
  <c r="J28" i="9"/>
  <c r="I28" i="9"/>
  <c r="H28" i="9"/>
  <c r="G28" i="9"/>
  <c r="F28" i="9"/>
  <c r="E28" i="9"/>
  <c r="D28" i="9"/>
  <c r="K8" i="9"/>
  <c r="J8" i="9"/>
  <c r="I8" i="9"/>
  <c r="H8" i="9"/>
  <c r="G8" i="9"/>
  <c r="F8" i="9"/>
  <c r="E8" i="9"/>
  <c r="D8" i="9"/>
  <c r="K2" i="9"/>
  <c r="J2" i="9"/>
  <c r="I2" i="9"/>
  <c r="H2" i="9"/>
  <c r="G2" i="9"/>
  <c r="F2" i="9"/>
  <c r="E2" i="9"/>
  <c r="D2" i="9"/>
  <c r="K20" i="9"/>
  <c r="J20" i="9"/>
  <c r="I20" i="9"/>
  <c r="H20" i="9"/>
  <c r="G20" i="9"/>
  <c r="F20" i="9"/>
  <c r="E20" i="9"/>
  <c r="D20" i="9"/>
  <c r="K10" i="9"/>
  <c r="J10" i="9"/>
  <c r="I10" i="9"/>
  <c r="H10" i="9"/>
  <c r="G10" i="9"/>
  <c r="F10" i="9"/>
  <c r="E10" i="9"/>
  <c r="D10" i="9"/>
  <c r="K23" i="9"/>
  <c r="J23" i="9"/>
  <c r="I23" i="9"/>
  <c r="H23" i="9"/>
  <c r="G23" i="9"/>
  <c r="F23" i="9"/>
  <c r="E23" i="9"/>
  <c r="D23" i="9"/>
  <c r="K12" i="9"/>
  <c r="J12" i="9"/>
  <c r="I12" i="9"/>
  <c r="H12" i="9"/>
  <c r="G12" i="9"/>
  <c r="F12" i="9"/>
  <c r="E12" i="9"/>
  <c r="D12" i="9"/>
  <c r="K39" i="9"/>
  <c r="J39" i="9"/>
  <c r="I39" i="9"/>
  <c r="H39" i="9"/>
  <c r="G39" i="9"/>
  <c r="F39" i="9"/>
  <c r="E39" i="9"/>
  <c r="D39" i="9"/>
  <c r="K21" i="9"/>
  <c r="J21" i="9"/>
  <c r="I21" i="9"/>
  <c r="H21" i="9"/>
  <c r="G21" i="9"/>
  <c r="F21" i="9"/>
  <c r="E21" i="9"/>
  <c r="D21" i="9"/>
  <c r="K15" i="9"/>
  <c r="J15" i="9"/>
  <c r="I15" i="9"/>
  <c r="H15" i="9"/>
  <c r="G15" i="9"/>
  <c r="F15" i="9"/>
  <c r="E15" i="9"/>
  <c r="D15" i="9"/>
  <c r="K35" i="9"/>
  <c r="J35" i="9"/>
  <c r="I35" i="9"/>
  <c r="H35" i="9"/>
  <c r="G35" i="9"/>
  <c r="F35" i="9"/>
  <c r="E35" i="9"/>
  <c r="D35" i="9"/>
  <c r="K38" i="9"/>
  <c r="J38" i="9"/>
  <c r="I38" i="9"/>
  <c r="H38" i="9"/>
  <c r="G38" i="9"/>
  <c r="F38" i="9"/>
  <c r="E38" i="9"/>
  <c r="D38" i="9"/>
  <c r="K46" i="9"/>
  <c r="J46" i="9"/>
  <c r="I46" i="9"/>
  <c r="H46" i="9"/>
  <c r="G46" i="9"/>
  <c r="F46" i="9"/>
  <c r="E46" i="9"/>
  <c r="D46" i="9"/>
  <c r="K13" i="9"/>
  <c r="J13" i="9"/>
  <c r="I13" i="9"/>
  <c r="H13" i="9"/>
  <c r="G13" i="9"/>
  <c r="F13" i="9"/>
  <c r="E13" i="9"/>
  <c r="D13" i="9"/>
  <c r="K42" i="9"/>
  <c r="J42" i="9"/>
  <c r="I42" i="9"/>
  <c r="H42" i="9"/>
  <c r="G42" i="9"/>
  <c r="F42" i="9"/>
  <c r="E42" i="9"/>
  <c r="D42" i="9"/>
  <c r="K22" i="9"/>
  <c r="J22" i="9"/>
  <c r="I22" i="9"/>
  <c r="H22" i="9"/>
  <c r="G22" i="9"/>
  <c r="F22" i="9"/>
  <c r="E22" i="9"/>
  <c r="D22" i="9"/>
  <c r="K27" i="9"/>
  <c r="J27" i="9"/>
  <c r="I27" i="9"/>
  <c r="H27" i="9"/>
  <c r="G27" i="9"/>
  <c r="F27" i="9"/>
  <c r="E27" i="9"/>
  <c r="D27" i="9"/>
  <c r="K19" i="9"/>
  <c r="J19" i="9"/>
  <c r="I19" i="9"/>
  <c r="H19" i="9"/>
  <c r="G19" i="9"/>
  <c r="F19" i="9"/>
  <c r="E19" i="9"/>
  <c r="D19" i="9"/>
  <c r="K51" i="9"/>
  <c r="J51" i="9"/>
  <c r="I51" i="9"/>
  <c r="H51" i="9"/>
  <c r="G51" i="9"/>
  <c r="F51" i="9"/>
  <c r="E51" i="9"/>
  <c r="D51" i="9"/>
  <c r="K18" i="9"/>
  <c r="J18" i="9"/>
  <c r="I18" i="9"/>
  <c r="H18" i="9"/>
  <c r="G18" i="9"/>
  <c r="F18" i="9"/>
  <c r="E18" i="9"/>
  <c r="D18" i="9"/>
  <c r="K32" i="9"/>
  <c r="J32" i="9"/>
  <c r="I32" i="9"/>
  <c r="H32" i="9"/>
  <c r="G32" i="9"/>
  <c r="F32" i="9"/>
  <c r="E32" i="9"/>
  <c r="D32" i="9"/>
  <c r="K6" i="9"/>
  <c r="J6" i="9"/>
  <c r="I6" i="9"/>
  <c r="H6" i="9"/>
  <c r="G6" i="9"/>
  <c r="F6" i="9"/>
  <c r="E6" i="9"/>
  <c r="D6" i="9"/>
  <c r="K34" i="9"/>
  <c r="J34" i="9"/>
  <c r="I34" i="9"/>
  <c r="H34" i="9"/>
  <c r="G34" i="9"/>
  <c r="F34" i="9"/>
  <c r="E34" i="9"/>
  <c r="D34" i="9"/>
  <c r="K14" i="9"/>
  <c r="J14" i="9"/>
  <c r="I14" i="9"/>
  <c r="H14" i="9"/>
  <c r="G14" i="9"/>
  <c r="F14" i="9"/>
  <c r="E14" i="9"/>
  <c r="D14" i="9"/>
  <c r="K43" i="9"/>
  <c r="J43" i="9"/>
  <c r="I43" i="9"/>
  <c r="H43" i="9"/>
  <c r="G43" i="9"/>
  <c r="F43" i="9"/>
  <c r="E43" i="9"/>
  <c r="D43" i="9"/>
  <c r="K54" i="9"/>
  <c r="J54" i="9"/>
  <c r="I54" i="9"/>
  <c r="H54" i="9"/>
  <c r="G54" i="9"/>
  <c r="F54" i="9"/>
  <c r="E54" i="9"/>
  <c r="D54" i="9"/>
  <c r="K4" i="9"/>
  <c r="J4" i="9"/>
  <c r="I4" i="9"/>
  <c r="H4" i="9"/>
  <c r="G4" i="9"/>
  <c r="F4" i="9"/>
  <c r="E4" i="9"/>
  <c r="D4" i="9"/>
  <c r="K41" i="9"/>
  <c r="J41" i="9"/>
  <c r="I41" i="9"/>
  <c r="H41" i="9"/>
  <c r="G41" i="9"/>
  <c r="F41" i="9"/>
  <c r="E41" i="9"/>
  <c r="D41" i="9"/>
  <c r="K26" i="9"/>
  <c r="J26" i="9"/>
  <c r="I26" i="9"/>
  <c r="H26" i="9"/>
  <c r="G26" i="9"/>
  <c r="F26" i="9"/>
  <c r="E26" i="9"/>
  <c r="D26" i="9"/>
  <c r="K24" i="9"/>
  <c r="J24" i="9"/>
  <c r="I24" i="9"/>
  <c r="H24" i="9"/>
  <c r="G24" i="9"/>
  <c r="F24" i="9"/>
  <c r="E24" i="9"/>
  <c r="D24" i="9"/>
  <c r="K57" i="9"/>
  <c r="J57" i="9"/>
  <c r="I57" i="9"/>
  <c r="H57" i="9"/>
  <c r="G57" i="9"/>
  <c r="F57" i="9"/>
  <c r="E57" i="9"/>
  <c r="D57" i="9"/>
  <c r="K37" i="9"/>
  <c r="J37" i="9"/>
  <c r="I37" i="9"/>
  <c r="H37" i="9"/>
  <c r="G37" i="9"/>
  <c r="F37" i="9"/>
  <c r="E37" i="9"/>
  <c r="D37" i="9"/>
  <c r="K25" i="9"/>
  <c r="J25" i="9"/>
  <c r="I25" i="9"/>
  <c r="H25" i="9"/>
  <c r="G25" i="9"/>
  <c r="F25" i="9"/>
  <c r="E25" i="9"/>
  <c r="D25" i="9"/>
  <c r="K30" i="9"/>
  <c r="J30" i="9"/>
  <c r="I30" i="9"/>
  <c r="H30" i="9"/>
  <c r="G30" i="9"/>
  <c r="F30" i="9"/>
  <c r="E30" i="9"/>
  <c r="D30" i="9"/>
  <c r="K31" i="9"/>
  <c r="J31" i="9"/>
  <c r="I31" i="9"/>
  <c r="H31" i="9"/>
  <c r="G31" i="9"/>
  <c r="F31" i="9"/>
  <c r="E31" i="9"/>
  <c r="D31" i="9"/>
  <c r="K52" i="9"/>
  <c r="J52" i="9"/>
  <c r="I52" i="9"/>
  <c r="H52" i="9"/>
  <c r="G52" i="9"/>
  <c r="F52" i="9"/>
  <c r="E52" i="9"/>
  <c r="D52" i="9"/>
  <c r="AW91" i="1" l="1"/>
  <c r="AW90" i="1"/>
  <c r="AW89" i="1"/>
  <c r="AX13" i="2" l="1"/>
  <c r="AT13" i="2"/>
  <c r="AS13" i="2"/>
  <c r="AR13" i="2"/>
  <c r="AQ13" i="2"/>
  <c r="AP13" i="2"/>
  <c r="AO13" i="2"/>
  <c r="BS42" i="1"/>
  <c r="BR42" i="1"/>
  <c r="BQ42" i="1"/>
  <c r="BP42" i="1"/>
  <c r="BO42" i="1"/>
  <c r="BN42" i="1"/>
  <c r="BH42" i="1"/>
  <c r="BG42" i="1"/>
  <c r="BE42" i="1"/>
  <c r="BD42" i="1"/>
  <c r="BB42" i="1"/>
  <c r="BA42" i="1"/>
  <c r="C13" i="8"/>
  <c r="B13" i="8"/>
  <c r="A13" i="8"/>
  <c r="BE13" i="8" s="1"/>
  <c r="AU13" i="2" l="1"/>
  <c r="Z13" i="8"/>
  <c r="AH13" i="8"/>
  <c r="AP13" i="8"/>
  <c r="AX13" i="8"/>
  <c r="BF13" i="8"/>
  <c r="J13" i="8"/>
  <c r="R13" i="8"/>
  <c r="BM42" i="1"/>
  <c r="BC42" i="1"/>
  <c r="BF42" i="1"/>
  <c r="BI42" i="1"/>
  <c r="BJ42" i="1"/>
  <c r="K13" i="8"/>
  <c r="S13" i="8"/>
  <c r="AA13" i="8"/>
  <c r="AI13" i="8"/>
  <c r="AQ13" i="8"/>
  <c r="AY13" i="8"/>
  <c r="BG13" i="8"/>
  <c r="D13" i="8"/>
  <c r="L13" i="8"/>
  <c r="T13" i="8"/>
  <c r="AB13" i="8"/>
  <c r="AJ13" i="8"/>
  <c r="AR13" i="8"/>
  <c r="AZ13" i="8"/>
  <c r="BH13" i="8"/>
  <c r="E13" i="8"/>
  <c r="M13" i="8"/>
  <c r="U13" i="8"/>
  <c r="AC13" i="8"/>
  <c r="AK13" i="8"/>
  <c r="AS13" i="8"/>
  <c r="BA13" i="8"/>
  <c r="BI13" i="8"/>
  <c r="F13" i="8"/>
  <c r="N13" i="8"/>
  <c r="V13" i="8"/>
  <c r="AD13" i="8"/>
  <c r="AL13" i="8"/>
  <c r="AT13" i="8"/>
  <c r="BB13" i="8"/>
  <c r="BJ13" i="8"/>
  <c r="G13" i="8"/>
  <c r="O13" i="8"/>
  <c r="W13" i="8"/>
  <c r="AE13" i="8"/>
  <c r="AM13" i="8"/>
  <c r="AU13" i="8"/>
  <c r="BC13" i="8"/>
  <c r="BK13" i="8"/>
  <c r="H13" i="8"/>
  <c r="P13" i="8"/>
  <c r="X13" i="8"/>
  <c r="AF13" i="8"/>
  <c r="AN13" i="8"/>
  <c r="AV13" i="8"/>
  <c r="BD13" i="8"/>
  <c r="I13" i="8"/>
  <c r="Q13" i="8"/>
  <c r="Y13" i="8"/>
  <c r="AG13" i="8"/>
  <c r="AO13" i="8"/>
  <c r="AW13" i="8"/>
  <c r="K90" i="4"/>
  <c r="F90" i="4"/>
  <c r="E90" i="4"/>
  <c r="D90" i="4"/>
  <c r="AK69" i="2"/>
  <c r="G90" i="4" s="1"/>
  <c r="AK68" i="2"/>
  <c r="G87" i="4" s="1"/>
  <c r="AK67" i="2"/>
  <c r="AK66" i="2"/>
  <c r="AK65" i="2"/>
  <c r="AK64" i="2"/>
  <c r="AK63" i="2"/>
  <c r="AL63" i="2" l="1"/>
  <c r="H90" i="4"/>
  <c r="I90" i="4" s="1"/>
  <c r="L90" i="4"/>
  <c r="BU13" i="8"/>
  <c r="BM13" i="8"/>
  <c r="BT13" i="8"/>
  <c r="BL13" i="8"/>
  <c r="BS13" i="8"/>
  <c r="BR13" i="8"/>
  <c r="BQ13" i="8"/>
  <c r="BP13" i="8"/>
  <c r="BO13" i="8"/>
  <c r="BV13" i="8"/>
  <c r="BN13" i="8"/>
  <c r="M90" i="4"/>
  <c r="J90" i="4"/>
  <c r="AK4" i="2"/>
  <c r="BW13" i="8" l="1"/>
  <c r="AW41" i="1"/>
  <c r="AW40" i="1"/>
  <c r="AW39" i="1"/>
  <c r="AW38" i="1"/>
  <c r="AW37" i="1"/>
  <c r="AW36" i="1"/>
  <c r="AW33" i="1"/>
  <c r="AV34" i="1"/>
  <c r="AS34" i="1"/>
  <c r="AP34" i="1"/>
  <c r="AX33" i="1" l="1"/>
  <c r="AK40" i="2"/>
  <c r="AK39" i="2"/>
  <c r="AK38" i="2"/>
  <c r="AK37" i="2"/>
  <c r="G75" i="3"/>
  <c r="AX12" i="2"/>
  <c r="AT12" i="2"/>
  <c r="AS12" i="2"/>
  <c r="AR12" i="2"/>
  <c r="AQ12" i="2"/>
  <c r="AP12" i="2"/>
  <c r="AO12" i="2"/>
  <c r="AX11" i="2"/>
  <c r="AT11" i="2"/>
  <c r="AS11" i="2"/>
  <c r="AR11" i="2"/>
  <c r="AQ11" i="2"/>
  <c r="AP11" i="2"/>
  <c r="AO11" i="2"/>
  <c r="AK11" i="2"/>
  <c r="G76" i="4" s="1"/>
  <c r="AB11" i="2"/>
  <c r="F76" i="4" s="1"/>
  <c r="S11" i="2"/>
  <c r="E76" i="4" s="1"/>
  <c r="J11" i="2"/>
  <c r="D76" i="4" s="1"/>
  <c r="BS40" i="1"/>
  <c r="BR40" i="1"/>
  <c r="BQ40" i="1"/>
  <c r="BP40" i="1"/>
  <c r="BO40" i="1"/>
  <c r="BN40" i="1"/>
  <c r="BH40" i="1"/>
  <c r="BG40" i="1"/>
  <c r="BE40" i="1"/>
  <c r="BD40" i="1"/>
  <c r="BB40" i="1"/>
  <c r="BA40" i="1"/>
  <c r="AK40" i="1"/>
  <c r="F75" i="3" s="1"/>
  <c r="AJ40" i="1"/>
  <c r="AG40" i="1"/>
  <c r="AD40" i="1"/>
  <c r="X40" i="1"/>
  <c r="U40" i="1"/>
  <c r="R40" i="1"/>
  <c r="L40" i="1"/>
  <c r="I40" i="1"/>
  <c r="F40" i="1"/>
  <c r="AW118" i="1"/>
  <c r="AV118" i="1"/>
  <c r="AS118" i="1"/>
  <c r="AP118" i="1"/>
  <c r="AW117" i="1"/>
  <c r="AV117" i="1"/>
  <c r="AS117" i="1"/>
  <c r="AP117" i="1"/>
  <c r="AW116" i="1"/>
  <c r="AV116" i="1"/>
  <c r="AS116" i="1"/>
  <c r="AP116" i="1"/>
  <c r="AW115" i="1"/>
  <c r="AV115" i="1"/>
  <c r="AS115" i="1"/>
  <c r="AP115" i="1"/>
  <c r="AW114" i="1"/>
  <c r="AV114" i="1"/>
  <c r="AS114" i="1"/>
  <c r="AP114" i="1"/>
  <c r="AW113" i="1"/>
  <c r="AV113" i="1"/>
  <c r="AS113" i="1"/>
  <c r="AP113" i="1"/>
  <c r="M40" i="1" l="1"/>
  <c r="D75" i="3" s="1"/>
  <c r="AX113" i="1"/>
  <c r="E7" i="5" s="1"/>
  <c r="Y40" i="1"/>
  <c r="E75" i="3" s="1"/>
  <c r="AU11" i="2"/>
  <c r="K76" i="4" s="1"/>
  <c r="H76" i="4" s="1"/>
  <c r="I76" i="4" s="1"/>
  <c r="AU12" i="2"/>
  <c r="K103" i="4" s="1"/>
  <c r="BF40" i="1"/>
  <c r="BI40" i="1"/>
  <c r="BM40" i="1"/>
  <c r="BC40" i="1"/>
  <c r="L76" i="4"/>
  <c r="M76" i="4"/>
  <c r="J75" i="3"/>
  <c r="J76" i="4"/>
  <c r="BJ40" i="1"/>
  <c r="K75" i="3" s="1"/>
  <c r="C2" i="10"/>
  <c r="B2" i="10"/>
  <c r="A2" i="10"/>
  <c r="C62" i="10"/>
  <c r="B62" i="10"/>
  <c r="A62" i="10"/>
  <c r="C46" i="10"/>
  <c r="B46" i="10"/>
  <c r="A46" i="10"/>
  <c r="C42" i="10"/>
  <c r="B42" i="10"/>
  <c r="A42" i="10"/>
  <c r="C28" i="10"/>
  <c r="B28" i="10"/>
  <c r="A28" i="10"/>
  <c r="C25" i="10"/>
  <c r="B25" i="10"/>
  <c r="A25" i="10"/>
  <c r="C44" i="10"/>
  <c r="B44" i="10"/>
  <c r="A44" i="10"/>
  <c r="C38" i="10"/>
  <c r="B38" i="10"/>
  <c r="A38" i="10"/>
  <c r="C35" i="10"/>
  <c r="B35" i="10"/>
  <c r="A35" i="10"/>
  <c r="C5" i="10"/>
  <c r="B5" i="10"/>
  <c r="A5" i="10"/>
  <c r="C3" i="10"/>
  <c r="B3" i="10"/>
  <c r="A3" i="10"/>
  <c r="C14" i="10"/>
  <c r="B14" i="10"/>
  <c r="A14" i="10"/>
  <c r="C60" i="10"/>
  <c r="B60" i="10"/>
  <c r="A60" i="10"/>
  <c r="C59" i="10"/>
  <c r="B59" i="10"/>
  <c r="A59" i="10"/>
  <c r="C61" i="10"/>
  <c r="B61" i="10"/>
  <c r="A61" i="10"/>
  <c r="C56" i="10"/>
  <c r="B56" i="10"/>
  <c r="A56" i="10"/>
  <c r="C53" i="10"/>
  <c r="B53" i="10"/>
  <c r="A53" i="10"/>
  <c r="C16" i="10"/>
  <c r="B16" i="10"/>
  <c r="A16" i="10"/>
  <c r="C55" i="10"/>
  <c r="B55" i="10"/>
  <c r="A55" i="10"/>
  <c r="C24" i="10"/>
  <c r="B24" i="10"/>
  <c r="A24" i="10"/>
  <c r="C47" i="10"/>
  <c r="B47" i="10"/>
  <c r="A47" i="10"/>
  <c r="C11" i="10"/>
  <c r="B11" i="10"/>
  <c r="A11" i="10"/>
  <c r="C40" i="10"/>
  <c r="B40" i="10"/>
  <c r="A40" i="10"/>
  <c r="C41" i="10"/>
  <c r="B41" i="10"/>
  <c r="A41" i="10"/>
  <c r="C7" i="10"/>
  <c r="B7" i="10"/>
  <c r="A7" i="10"/>
  <c r="C19" i="10"/>
  <c r="B19" i="10"/>
  <c r="A19" i="10"/>
  <c r="C22" i="10"/>
  <c r="B22" i="10"/>
  <c r="A22" i="10"/>
  <c r="C15" i="10"/>
  <c r="B15" i="10"/>
  <c r="A15" i="10"/>
  <c r="C9" i="10"/>
  <c r="B9" i="10"/>
  <c r="A9" i="10"/>
  <c r="C18" i="10"/>
  <c r="B18" i="10"/>
  <c r="A18" i="10"/>
  <c r="C20" i="10"/>
  <c r="B20" i="10"/>
  <c r="A20" i="10"/>
  <c r="C26" i="10"/>
  <c r="B26" i="10"/>
  <c r="A26" i="10"/>
  <c r="C6" i="10"/>
  <c r="B6" i="10"/>
  <c r="A6" i="10"/>
  <c r="C50" i="10"/>
  <c r="B50" i="10"/>
  <c r="A50" i="10"/>
  <c r="C27" i="10"/>
  <c r="B27" i="10"/>
  <c r="A27" i="10"/>
  <c r="C45" i="10"/>
  <c r="B45" i="10"/>
  <c r="A45" i="10"/>
  <c r="C13" i="10"/>
  <c r="B13" i="10"/>
  <c r="A13" i="10"/>
  <c r="C51" i="10"/>
  <c r="B51" i="10"/>
  <c r="A51" i="10"/>
  <c r="C48" i="10"/>
  <c r="B48" i="10"/>
  <c r="A48" i="10"/>
  <c r="C21" i="10"/>
  <c r="B21" i="10"/>
  <c r="A21" i="10"/>
  <c r="C10" i="10"/>
  <c r="B10" i="10"/>
  <c r="A10" i="10"/>
  <c r="C54" i="10"/>
  <c r="B54" i="10"/>
  <c r="A54" i="10"/>
  <c r="C43" i="10"/>
  <c r="B43" i="10"/>
  <c r="A43" i="10"/>
  <c r="C8" i="10"/>
  <c r="B8" i="10"/>
  <c r="A8" i="10"/>
  <c r="C30" i="10"/>
  <c r="B30" i="10"/>
  <c r="A30" i="10"/>
  <c r="C17" i="10"/>
  <c r="B17" i="10"/>
  <c r="A17" i="10"/>
  <c r="C39" i="10"/>
  <c r="B39" i="10"/>
  <c r="A39" i="10"/>
  <c r="C4" i="10"/>
  <c r="B4" i="10"/>
  <c r="A4" i="10"/>
  <c r="C32" i="10"/>
  <c r="B32" i="10"/>
  <c r="A32" i="10"/>
  <c r="C58" i="10"/>
  <c r="B58" i="10"/>
  <c r="A58" i="10"/>
  <c r="C33" i="10"/>
  <c r="B33" i="10"/>
  <c r="A33" i="10"/>
  <c r="C52" i="10"/>
  <c r="B52" i="10"/>
  <c r="A52" i="10"/>
  <c r="C31" i="10"/>
  <c r="B31" i="10"/>
  <c r="A31" i="10"/>
  <c r="C12" i="10"/>
  <c r="B12" i="10"/>
  <c r="A12" i="10"/>
  <c r="C63" i="10"/>
  <c r="B63" i="10"/>
  <c r="A63" i="10"/>
  <c r="C37" i="10"/>
  <c r="B37" i="10"/>
  <c r="A37" i="10"/>
  <c r="C29" i="10"/>
  <c r="B29" i="10"/>
  <c r="A29" i="10"/>
  <c r="C36" i="10"/>
  <c r="B36" i="10"/>
  <c r="A36" i="10"/>
  <c r="C34" i="10"/>
  <c r="B34" i="10"/>
  <c r="A34" i="10"/>
  <c r="C57" i="10"/>
  <c r="B57" i="10"/>
  <c r="A57" i="10"/>
  <c r="C49" i="10"/>
  <c r="B49" i="10"/>
  <c r="A49" i="10"/>
  <c r="C23" i="10"/>
  <c r="B23" i="10"/>
  <c r="A23" i="10"/>
  <c r="C7" i="9"/>
  <c r="B7" i="9"/>
  <c r="A7" i="9"/>
  <c r="C58" i="9"/>
  <c r="B58" i="9"/>
  <c r="A58" i="9"/>
  <c r="C53" i="9"/>
  <c r="B53" i="9"/>
  <c r="A53" i="9"/>
  <c r="C48" i="9"/>
  <c r="B48" i="9"/>
  <c r="A48" i="9"/>
  <c r="C29" i="9"/>
  <c r="B29" i="9"/>
  <c r="A29" i="9"/>
  <c r="C16" i="9"/>
  <c r="B16" i="9"/>
  <c r="A16" i="9"/>
  <c r="C45" i="9"/>
  <c r="B45" i="9"/>
  <c r="A45" i="9"/>
  <c r="C40" i="9"/>
  <c r="B40" i="9"/>
  <c r="A40" i="9"/>
  <c r="C3" i="9"/>
  <c r="B3" i="9"/>
  <c r="A3" i="9"/>
  <c r="C5" i="9"/>
  <c r="B5" i="9"/>
  <c r="A5" i="9"/>
  <c r="C33" i="9"/>
  <c r="B33" i="9"/>
  <c r="A33" i="9"/>
  <c r="C55" i="9"/>
  <c r="B55" i="9"/>
  <c r="A55" i="9"/>
  <c r="C56" i="9"/>
  <c r="B56" i="9"/>
  <c r="A56" i="9"/>
  <c r="C59" i="9"/>
  <c r="B59" i="9"/>
  <c r="A59" i="9"/>
  <c r="C47" i="9"/>
  <c r="B47" i="9"/>
  <c r="A47" i="9"/>
  <c r="C50" i="9"/>
  <c r="B50" i="9"/>
  <c r="A50" i="9"/>
  <c r="C11" i="9"/>
  <c r="B11" i="9"/>
  <c r="A11" i="9"/>
  <c r="C49" i="9"/>
  <c r="B49" i="9"/>
  <c r="A49" i="9"/>
  <c r="C17" i="9"/>
  <c r="B17" i="9"/>
  <c r="A17" i="9"/>
  <c r="C44" i="9"/>
  <c r="B44" i="9"/>
  <c r="A44" i="9"/>
  <c r="C9" i="9"/>
  <c r="B9" i="9"/>
  <c r="A9" i="9"/>
  <c r="C36" i="9"/>
  <c r="B36" i="9"/>
  <c r="A36" i="9"/>
  <c r="C28" i="9"/>
  <c r="B28" i="9"/>
  <c r="A28" i="9"/>
  <c r="C8" i="9"/>
  <c r="B8" i="9"/>
  <c r="A8" i="9"/>
  <c r="C2" i="9"/>
  <c r="B2" i="9"/>
  <c r="A2" i="9"/>
  <c r="C20" i="9"/>
  <c r="B20" i="9"/>
  <c r="A20" i="9"/>
  <c r="C10" i="9"/>
  <c r="B10" i="9"/>
  <c r="A10" i="9"/>
  <c r="C23" i="9"/>
  <c r="B23" i="9"/>
  <c r="A23" i="9"/>
  <c r="C12" i="9"/>
  <c r="B12" i="9"/>
  <c r="A12" i="9"/>
  <c r="C39" i="9"/>
  <c r="B39" i="9"/>
  <c r="A39" i="9"/>
  <c r="C21" i="9"/>
  <c r="B21" i="9"/>
  <c r="A21" i="9"/>
  <c r="C15" i="9"/>
  <c r="B15" i="9"/>
  <c r="A15" i="9"/>
  <c r="C35" i="9"/>
  <c r="B35" i="9"/>
  <c r="A35" i="9"/>
  <c r="C38" i="9"/>
  <c r="B38" i="9"/>
  <c r="A38" i="9"/>
  <c r="C46" i="9"/>
  <c r="B46" i="9"/>
  <c r="A46" i="9"/>
  <c r="C13" i="9"/>
  <c r="B13" i="9"/>
  <c r="A13" i="9"/>
  <c r="C42" i="9"/>
  <c r="B42" i="9"/>
  <c r="A42" i="9"/>
  <c r="C22" i="9"/>
  <c r="B22" i="9"/>
  <c r="A22" i="9"/>
  <c r="C27" i="9"/>
  <c r="B27" i="9"/>
  <c r="A27" i="9"/>
  <c r="C19" i="9"/>
  <c r="B19" i="9"/>
  <c r="A19" i="9"/>
  <c r="C51" i="9"/>
  <c r="B51" i="9"/>
  <c r="A51" i="9"/>
  <c r="C18" i="9"/>
  <c r="B18" i="9"/>
  <c r="A18" i="9"/>
  <c r="C32" i="9"/>
  <c r="B32" i="9"/>
  <c r="A32" i="9"/>
  <c r="C6" i="9"/>
  <c r="B6" i="9"/>
  <c r="A6" i="9"/>
  <c r="C34" i="9"/>
  <c r="B34" i="9"/>
  <c r="A34" i="9"/>
  <c r="C14" i="9"/>
  <c r="B14" i="9"/>
  <c r="A14" i="9"/>
  <c r="C43" i="9"/>
  <c r="B43" i="9"/>
  <c r="A43" i="9"/>
  <c r="C54" i="9"/>
  <c r="B54" i="9"/>
  <c r="A54" i="9"/>
  <c r="C4" i="9"/>
  <c r="B4" i="9"/>
  <c r="A4" i="9"/>
  <c r="C41" i="9"/>
  <c r="B41" i="9"/>
  <c r="A41" i="9"/>
  <c r="C26" i="9"/>
  <c r="B26" i="9"/>
  <c r="A26" i="9"/>
  <c r="C24" i="9"/>
  <c r="B24" i="9"/>
  <c r="A24" i="9"/>
  <c r="C57" i="9"/>
  <c r="B57" i="9"/>
  <c r="A57" i="9"/>
  <c r="C37" i="9"/>
  <c r="B37" i="9"/>
  <c r="A37" i="9"/>
  <c r="C25" i="9"/>
  <c r="B25" i="9"/>
  <c r="A25" i="9"/>
  <c r="C30" i="9"/>
  <c r="B30" i="9"/>
  <c r="A30" i="9"/>
  <c r="C31" i="9"/>
  <c r="B31" i="9"/>
  <c r="A31" i="9"/>
  <c r="C52" i="9"/>
  <c r="A52" i="9"/>
  <c r="B52" i="9"/>
  <c r="AX128" i="2"/>
  <c r="AX127" i="2"/>
  <c r="AX126" i="2"/>
  <c r="AX125" i="2"/>
  <c r="AX124" i="2"/>
  <c r="AX123" i="2"/>
  <c r="AX122" i="2"/>
  <c r="AX119" i="2"/>
  <c r="AX118" i="2"/>
  <c r="AX117" i="2"/>
  <c r="AX114" i="2"/>
  <c r="AX113" i="2"/>
  <c r="AX112" i="2"/>
  <c r="AX111" i="2"/>
  <c r="AX110" i="2"/>
  <c r="AX109" i="2"/>
  <c r="AX108" i="2"/>
  <c r="AX105" i="2"/>
  <c r="AX104" i="2"/>
  <c r="AX103" i="2"/>
  <c r="AX102" i="2"/>
  <c r="AX101" i="2"/>
  <c r="AX98" i="2"/>
  <c r="AX97" i="2"/>
  <c r="AX96" i="2"/>
  <c r="AX95" i="2"/>
  <c r="AX94" i="2"/>
  <c r="AX93" i="2"/>
  <c r="AX92" i="2"/>
  <c r="AX91" i="2"/>
  <c r="AX88" i="2"/>
  <c r="AX87" i="2"/>
  <c r="AX86" i="2"/>
  <c r="AX85" i="2"/>
  <c r="AX84" i="2"/>
  <c r="AX83" i="2"/>
  <c r="AX82" i="2"/>
  <c r="AX81" i="2"/>
  <c r="AX80" i="2"/>
  <c r="AX79" i="2"/>
  <c r="AX78" i="2"/>
  <c r="AX77" i="2"/>
  <c r="AX76" i="2"/>
  <c r="AX75" i="2"/>
  <c r="AX74" i="2"/>
  <c r="AX73" i="2"/>
  <c r="AX72" i="2"/>
  <c r="AX68" i="2"/>
  <c r="AX67" i="2"/>
  <c r="AX66" i="2"/>
  <c r="AX65" i="2"/>
  <c r="AX64" i="2"/>
  <c r="AX63" i="2"/>
  <c r="AX60" i="2"/>
  <c r="AX59" i="2"/>
  <c r="AX58" i="2"/>
  <c r="AX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X44" i="2"/>
  <c r="AX41" i="2"/>
  <c r="AX40" i="2"/>
  <c r="AX39" i="2"/>
  <c r="AX38" i="2"/>
  <c r="AX37" i="2"/>
  <c r="AX36" i="2"/>
  <c r="AX35" i="2"/>
  <c r="AX34" i="2"/>
  <c r="AX33" i="2"/>
  <c r="AX32" i="2"/>
  <c r="AX31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0" i="2"/>
  <c r="AX9" i="2"/>
  <c r="AX8" i="2"/>
  <c r="AX7" i="2"/>
  <c r="AX6" i="2"/>
  <c r="AX5" i="2"/>
  <c r="AT128" i="2"/>
  <c r="AS128" i="2"/>
  <c r="AR128" i="2"/>
  <c r="AQ128" i="2"/>
  <c r="AP128" i="2"/>
  <c r="AO128" i="2"/>
  <c r="AT127" i="2"/>
  <c r="AS127" i="2"/>
  <c r="AR127" i="2"/>
  <c r="AQ127" i="2"/>
  <c r="AP127" i="2"/>
  <c r="AO127" i="2"/>
  <c r="AT126" i="2"/>
  <c r="AS126" i="2"/>
  <c r="AR126" i="2"/>
  <c r="AQ126" i="2"/>
  <c r="AP126" i="2"/>
  <c r="AO126" i="2"/>
  <c r="AT125" i="2"/>
  <c r="AS125" i="2"/>
  <c r="AR125" i="2"/>
  <c r="AQ125" i="2"/>
  <c r="AP125" i="2"/>
  <c r="AO125" i="2"/>
  <c r="AT124" i="2"/>
  <c r="AS124" i="2"/>
  <c r="AR124" i="2"/>
  <c r="AQ124" i="2"/>
  <c r="AP124" i="2"/>
  <c r="AO124" i="2"/>
  <c r="AT123" i="2"/>
  <c r="AS123" i="2"/>
  <c r="AR123" i="2"/>
  <c r="AQ123" i="2"/>
  <c r="AP123" i="2"/>
  <c r="AO123" i="2"/>
  <c r="AT122" i="2"/>
  <c r="AS122" i="2"/>
  <c r="AR122" i="2"/>
  <c r="AQ122" i="2"/>
  <c r="AP122" i="2"/>
  <c r="AO122" i="2"/>
  <c r="AT119" i="2"/>
  <c r="AS119" i="2"/>
  <c r="AR119" i="2"/>
  <c r="AQ119" i="2"/>
  <c r="AP119" i="2"/>
  <c r="AO119" i="2"/>
  <c r="K62" i="4"/>
  <c r="AT117" i="2"/>
  <c r="AS117" i="2"/>
  <c r="AR117" i="2"/>
  <c r="AQ117" i="2"/>
  <c r="AP117" i="2"/>
  <c r="AO117" i="2"/>
  <c r="AT114" i="2"/>
  <c r="AS114" i="2"/>
  <c r="AR114" i="2"/>
  <c r="AQ114" i="2"/>
  <c r="AP114" i="2"/>
  <c r="AO114" i="2"/>
  <c r="AT113" i="2"/>
  <c r="AS113" i="2"/>
  <c r="AR113" i="2"/>
  <c r="AQ113" i="2"/>
  <c r="AP113" i="2"/>
  <c r="AO113" i="2"/>
  <c r="K85" i="4"/>
  <c r="K69" i="4"/>
  <c r="AT110" i="2"/>
  <c r="AS110" i="2"/>
  <c r="AR110" i="2"/>
  <c r="AQ110" i="2"/>
  <c r="AP110" i="2"/>
  <c r="AO110" i="2"/>
  <c r="K102" i="4"/>
  <c r="AT108" i="2"/>
  <c r="AS108" i="2"/>
  <c r="AR108" i="2"/>
  <c r="AQ108" i="2"/>
  <c r="AP108" i="2"/>
  <c r="AO108" i="2"/>
  <c r="AT102" i="2"/>
  <c r="AS102" i="2"/>
  <c r="AR102" i="2"/>
  <c r="AQ102" i="2"/>
  <c r="AP102" i="2"/>
  <c r="AO102" i="2"/>
  <c r="AT101" i="2"/>
  <c r="AS101" i="2"/>
  <c r="AR101" i="2"/>
  <c r="AQ101" i="2"/>
  <c r="AP101" i="2"/>
  <c r="AO101" i="2"/>
  <c r="K75" i="4"/>
  <c r="K99" i="4"/>
  <c r="K95" i="4"/>
  <c r="K100" i="4"/>
  <c r="K86" i="4"/>
  <c r="K105" i="4"/>
  <c r="K101" i="4"/>
  <c r="K84" i="4"/>
  <c r="K83" i="4"/>
  <c r="K97" i="4"/>
  <c r="K79" i="4"/>
  <c r="K65" i="4"/>
  <c r="K94" i="4"/>
  <c r="AT73" i="2"/>
  <c r="AS73" i="2"/>
  <c r="AR73" i="2"/>
  <c r="AQ73" i="2"/>
  <c r="AP73" i="2"/>
  <c r="AO73" i="2"/>
  <c r="AT68" i="2"/>
  <c r="AS68" i="2"/>
  <c r="AR68" i="2"/>
  <c r="AQ68" i="2"/>
  <c r="AP68" i="2"/>
  <c r="AO68" i="2"/>
  <c r="AT67" i="2"/>
  <c r="AS67" i="2"/>
  <c r="AR67" i="2"/>
  <c r="AQ67" i="2"/>
  <c r="AP67" i="2"/>
  <c r="AO67" i="2"/>
  <c r="AT66" i="2"/>
  <c r="AS66" i="2"/>
  <c r="AR66" i="2"/>
  <c r="AQ66" i="2"/>
  <c r="AP66" i="2"/>
  <c r="AO66" i="2"/>
  <c r="AT65" i="2"/>
  <c r="AS65" i="2"/>
  <c r="AR65" i="2"/>
  <c r="AQ65" i="2"/>
  <c r="AP65" i="2"/>
  <c r="AO65" i="2"/>
  <c r="AT64" i="2"/>
  <c r="AS64" i="2"/>
  <c r="AR64" i="2"/>
  <c r="AQ64" i="2"/>
  <c r="AP64" i="2"/>
  <c r="AO64" i="2"/>
  <c r="AT63" i="2"/>
  <c r="AS63" i="2"/>
  <c r="AR63" i="2"/>
  <c r="AQ63" i="2"/>
  <c r="AP63" i="2"/>
  <c r="AO63" i="2"/>
  <c r="AT60" i="2"/>
  <c r="AS60" i="2"/>
  <c r="AR60" i="2"/>
  <c r="AQ60" i="2"/>
  <c r="AP60" i="2"/>
  <c r="AO60" i="2"/>
  <c r="AT59" i="2"/>
  <c r="AS59" i="2"/>
  <c r="AR59" i="2"/>
  <c r="AQ59" i="2"/>
  <c r="AP59" i="2"/>
  <c r="AO59" i="2"/>
  <c r="AT58" i="2"/>
  <c r="AS58" i="2"/>
  <c r="AR58" i="2"/>
  <c r="AQ58" i="2"/>
  <c r="AP58" i="2"/>
  <c r="AO58" i="2"/>
  <c r="AT57" i="2"/>
  <c r="AS57" i="2"/>
  <c r="AR57" i="2"/>
  <c r="AQ57" i="2"/>
  <c r="AP57" i="2"/>
  <c r="AO57" i="2"/>
  <c r="AT56" i="2"/>
  <c r="AS56" i="2"/>
  <c r="AR56" i="2"/>
  <c r="AQ56" i="2"/>
  <c r="AP56" i="2"/>
  <c r="AO56" i="2"/>
  <c r="AT55" i="2"/>
  <c r="AS55" i="2"/>
  <c r="AR55" i="2"/>
  <c r="AQ55" i="2"/>
  <c r="AP55" i="2"/>
  <c r="AO55" i="2"/>
  <c r="AT54" i="2"/>
  <c r="AS54" i="2"/>
  <c r="AR54" i="2"/>
  <c r="AQ54" i="2"/>
  <c r="AP54" i="2"/>
  <c r="AO54" i="2"/>
  <c r="AT53" i="2"/>
  <c r="AS53" i="2"/>
  <c r="AR53" i="2"/>
  <c r="AQ53" i="2"/>
  <c r="AP53" i="2"/>
  <c r="AO53" i="2"/>
  <c r="AT52" i="2"/>
  <c r="AS52" i="2"/>
  <c r="AR52" i="2"/>
  <c r="AQ52" i="2"/>
  <c r="AP52" i="2"/>
  <c r="AO52" i="2"/>
  <c r="AT51" i="2"/>
  <c r="AS51" i="2"/>
  <c r="AR51" i="2"/>
  <c r="AQ51" i="2"/>
  <c r="AP51" i="2"/>
  <c r="AO51" i="2"/>
  <c r="AT50" i="2"/>
  <c r="AS50" i="2"/>
  <c r="AR50" i="2"/>
  <c r="AQ50" i="2"/>
  <c r="AP50" i="2"/>
  <c r="AO50" i="2"/>
  <c r="AT49" i="2"/>
  <c r="AS49" i="2"/>
  <c r="AR49" i="2"/>
  <c r="AQ49" i="2"/>
  <c r="AP49" i="2"/>
  <c r="AO49" i="2"/>
  <c r="AT48" i="2"/>
  <c r="AS48" i="2"/>
  <c r="AR48" i="2"/>
  <c r="AQ48" i="2"/>
  <c r="AP48" i="2"/>
  <c r="AO48" i="2"/>
  <c r="AT47" i="2"/>
  <c r="AS47" i="2"/>
  <c r="AR47" i="2"/>
  <c r="AQ47" i="2"/>
  <c r="AP47" i="2"/>
  <c r="AO47" i="2"/>
  <c r="AT46" i="2"/>
  <c r="AS46" i="2"/>
  <c r="AR46" i="2"/>
  <c r="AQ46" i="2"/>
  <c r="AP46" i="2"/>
  <c r="AO46" i="2"/>
  <c r="AT45" i="2"/>
  <c r="AS45" i="2"/>
  <c r="AR45" i="2"/>
  <c r="AQ45" i="2"/>
  <c r="AP45" i="2"/>
  <c r="AO45" i="2"/>
  <c r="AT44" i="2"/>
  <c r="AS44" i="2"/>
  <c r="AR44" i="2"/>
  <c r="AQ44" i="2"/>
  <c r="AP44" i="2"/>
  <c r="AO44" i="2"/>
  <c r="AT41" i="2"/>
  <c r="AS41" i="2"/>
  <c r="AR41" i="2"/>
  <c r="AQ41" i="2"/>
  <c r="AP41" i="2"/>
  <c r="AO41" i="2"/>
  <c r="AT40" i="2"/>
  <c r="AS40" i="2"/>
  <c r="AR40" i="2"/>
  <c r="AQ40" i="2"/>
  <c r="AP40" i="2"/>
  <c r="AO40" i="2"/>
  <c r="AT39" i="2"/>
  <c r="AS39" i="2"/>
  <c r="AR39" i="2"/>
  <c r="AQ39" i="2"/>
  <c r="AP39" i="2"/>
  <c r="AO39" i="2"/>
  <c r="AT38" i="2"/>
  <c r="AS38" i="2"/>
  <c r="AR38" i="2"/>
  <c r="AQ38" i="2"/>
  <c r="AP38" i="2"/>
  <c r="AO38" i="2"/>
  <c r="AT37" i="2"/>
  <c r="AS37" i="2"/>
  <c r="AR37" i="2"/>
  <c r="AQ37" i="2"/>
  <c r="AP37" i="2"/>
  <c r="AO37" i="2"/>
  <c r="AT36" i="2"/>
  <c r="AS36" i="2"/>
  <c r="AR36" i="2"/>
  <c r="AQ36" i="2"/>
  <c r="AP36" i="2"/>
  <c r="AO36" i="2"/>
  <c r="AT35" i="2"/>
  <c r="AS35" i="2"/>
  <c r="AR35" i="2"/>
  <c r="AQ35" i="2"/>
  <c r="AP35" i="2"/>
  <c r="AO35" i="2"/>
  <c r="AT34" i="2"/>
  <c r="AS34" i="2"/>
  <c r="AR34" i="2"/>
  <c r="AQ34" i="2"/>
  <c r="AP34" i="2"/>
  <c r="AO34" i="2"/>
  <c r="AT33" i="2"/>
  <c r="AS33" i="2"/>
  <c r="AR33" i="2"/>
  <c r="AQ33" i="2"/>
  <c r="AP33" i="2"/>
  <c r="AO33" i="2"/>
  <c r="AT32" i="2"/>
  <c r="AS32" i="2"/>
  <c r="AR32" i="2"/>
  <c r="AQ32" i="2"/>
  <c r="AP32" i="2"/>
  <c r="AO32" i="2"/>
  <c r="AT31" i="2"/>
  <c r="AS31" i="2"/>
  <c r="AR31" i="2"/>
  <c r="AQ31" i="2"/>
  <c r="AP31" i="2"/>
  <c r="AO31" i="2"/>
  <c r="AT28" i="2"/>
  <c r="AS28" i="2"/>
  <c r="AR28" i="2"/>
  <c r="AQ28" i="2"/>
  <c r="AP28" i="2"/>
  <c r="AO28" i="2"/>
  <c r="AT27" i="2"/>
  <c r="AS27" i="2"/>
  <c r="AR27" i="2"/>
  <c r="AQ27" i="2"/>
  <c r="AP27" i="2"/>
  <c r="AO27" i="2"/>
  <c r="AT26" i="2"/>
  <c r="AS26" i="2"/>
  <c r="AR26" i="2"/>
  <c r="AQ26" i="2"/>
  <c r="AP26" i="2"/>
  <c r="AO26" i="2"/>
  <c r="AT25" i="2"/>
  <c r="AS25" i="2"/>
  <c r="AR25" i="2"/>
  <c r="AQ25" i="2"/>
  <c r="AP25" i="2"/>
  <c r="AO25" i="2"/>
  <c r="AT22" i="2"/>
  <c r="AS22" i="2"/>
  <c r="AR22" i="2"/>
  <c r="AQ22" i="2"/>
  <c r="AP22" i="2"/>
  <c r="AO22" i="2"/>
  <c r="AT21" i="2"/>
  <c r="AS21" i="2"/>
  <c r="AR21" i="2"/>
  <c r="AQ21" i="2"/>
  <c r="AP21" i="2"/>
  <c r="AO21" i="2"/>
  <c r="AT20" i="2"/>
  <c r="AS20" i="2"/>
  <c r="AR20" i="2"/>
  <c r="AQ20" i="2"/>
  <c r="AP20" i="2"/>
  <c r="AO20" i="2"/>
  <c r="AT19" i="2"/>
  <c r="AS19" i="2"/>
  <c r="AR19" i="2"/>
  <c r="AQ19" i="2"/>
  <c r="AP19" i="2"/>
  <c r="AO19" i="2"/>
  <c r="AT18" i="2"/>
  <c r="AS18" i="2"/>
  <c r="AR18" i="2"/>
  <c r="AQ18" i="2"/>
  <c r="AP18" i="2"/>
  <c r="AO18" i="2"/>
  <c r="AT17" i="2"/>
  <c r="AS17" i="2"/>
  <c r="AR17" i="2"/>
  <c r="AQ17" i="2"/>
  <c r="AP17" i="2"/>
  <c r="AO17" i="2"/>
  <c r="AT16" i="2"/>
  <c r="AS16" i="2"/>
  <c r="AR16" i="2"/>
  <c r="AQ16" i="2"/>
  <c r="AP16" i="2"/>
  <c r="AO16" i="2"/>
  <c r="AT9" i="2"/>
  <c r="AS9" i="2"/>
  <c r="AR9" i="2"/>
  <c r="AQ9" i="2"/>
  <c r="AP9" i="2"/>
  <c r="AO9" i="2"/>
  <c r="AT8" i="2"/>
  <c r="AS8" i="2"/>
  <c r="AR8" i="2"/>
  <c r="AQ8" i="2"/>
  <c r="AP8" i="2"/>
  <c r="AO8" i="2"/>
  <c r="AT7" i="2"/>
  <c r="AS7" i="2"/>
  <c r="AR7" i="2"/>
  <c r="AQ7" i="2"/>
  <c r="AP7" i="2"/>
  <c r="AO7" i="2"/>
  <c r="AX4" i="2"/>
  <c r="AT4" i="2"/>
  <c r="AS4" i="2"/>
  <c r="AR4" i="2"/>
  <c r="AQ4" i="2"/>
  <c r="AP4" i="2"/>
  <c r="AO4" i="2"/>
  <c r="C70" i="8"/>
  <c r="B70" i="8"/>
  <c r="A70" i="8"/>
  <c r="AD70" i="8" s="1"/>
  <c r="C69" i="8"/>
  <c r="B69" i="8"/>
  <c r="A69" i="8"/>
  <c r="C68" i="8"/>
  <c r="B68" i="8"/>
  <c r="A68" i="8"/>
  <c r="BD68" i="8" s="1"/>
  <c r="C67" i="8"/>
  <c r="B67" i="8"/>
  <c r="A67" i="8"/>
  <c r="AA67" i="8" s="1"/>
  <c r="C66" i="8"/>
  <c r="B66" i="8"/>
  <c r="A66" i="8"/>
  <c r="BB66" i="8" s="1"/>
  <c r="C65" i="8"/>
  <c r="B65" i="8"/>
  <c r="A65" i="8"/>
  <c r="BJ65" i="8" s="1"/>
  <c r="C64" i="8"/>
  <c r="B64" i="8"/>
  <c r="A64" i="8"/>
  <c r="C63" i="8"/>
  <c r="B63" i="8"/>
  <c r="A63" i="8"/>
  <c r="AJ63" i="8" s="1"/>
  <c r="C62" i="8"/>
  <c r="B62" i="8"/>
  <c r="A62" i="8"/>
  <c r="BH62" i="8" s="1"/>
  <c r="C61" i="8"/>
  <c r="B61" i="8"/>
  <c r="A61" i="8"/>
  <c r="C60" i="8"/>
  <c r="B60" i="8"/>
  <c r="A60" i="8"/>
  <c r="M60" i="8" s="1"/>
  <c r="C59" i="8"/>
  <c r="B59" i="8"/>
  <c r="A59" i="8"/>
  <c r="W59" i="8" s="1"/>
  <c r="C58" i="8"/>
  <c r="B58" i="8"/>
  <c r="A58" i="8"/>
  <c r="C57" i="8"/>
  <c r="B57" i="8"/>
  <c r="A57" i="8"/>
  <c r="AT57" i="8" s="1"/>
  <c r="C56" i="8"/>
  <c r="B56" i="8"/>
  <c r="A56" i="8"/>
  <c r="BF56" i="8" s="1"/>
  <c r="C55" i="8"/>
  <c r="B55" i="8"/>
  <c r="A55" i="8"/>
  <c r="J55" i="8" s="1"/>
  <c r="C54" i="8"/>
  <c r="B54" i="8"/>
  <c r="A54" i="8"/>
  <c r="AI54" i="8" s="1"/>
  <c r="C53" i="8"/>
  <c r="B53" i="8"/>
  <c r="A53" i="8"/>
  <c r="AG53" i="8" s="1"/>
  <c r="C52" i="8"/>
  <c r="B52" i="8"/>
  <c r="A52" i="8"/>
  <c r="AU52" i="8" s="1"/>
  <c r="C51" i="8"/>
  <c r="B51" i="8"/>
  <c r="A51" i="8"/>
  <c r="O51" i="8" s="1"/>
  <c r="C50" i="8"/>
  <c r="B50" i="8"/>
  <c r="A50" i="8"/>
  <c r="C49" i="8"/>
  <c r="B49" i="8"/>
  <c r="A49" i="8"/>
  <c r="AF49" i="8" s="1"/>
  <c r="C48" i="8"/>
  <c r="B48" i="8"/>
  <c r="A48" i="8"/>
  <c r="C47" i="8"/>
  <c r="B47" i="8"/>
  <c r="A47" i="8"/>
  <c r="C46" i="8"/>
  <c r="B46" i="8"/>
  <c r="A46" i="8"/>
  <c r="AA46" i="8" s="1"/>
  <c r="C45" i="8"/>
  <c r="B45" i="8"/>
  <c r="A45" i="8"/>
  <c r="AY45" i="8" s="1"/>
  <c r="C44" i="8"/>
  <c r="B44" i="8"/>
  <c r="A44" i="8"/>
  <c r="S44" i="8" s="1"/>
  <c r="C43" i="8"/>
  <c r="B43" i="8"/>
  <c r="A43" i="8"/>
  <c r="AZ43" i="8" s="1"/>
  <c r="C42" i="8"/>
  <c r="B42" i="8"/>
  <c r="A42" i="8"/>
  <c r="C41" i="8"/>
  <c r="B41" i="8"/>
  <c r="A41" i="8"/>
  <c r="BH41" i="8" s="1"/>
  <c r="C40" i="8"/>
  <c r="B40" i="8"/>
  <c r="A40" i="8"/>
  <c r="AT40" i="8" s="1"/>
  <c r="C39" i="8"/>
  <c r="B39" i="8"/>
  <c r="A39" i="8"/>
  <c r="C38" i="8"/>
  <c r="B38" i="8"/>
  <c r="A38" i="8"/>
  <c r="AV38" i="8" s="1"/>
  <c r="C37" i="8"/>
  <c r="B37" i="8"/>
  <c r="A37" i="8"/>
  <c r="C36" i="8"/>
  <c r="B36" i="8"/>
  <c r="A36" i="8"/>
  <c r="BI36" i="8" s="1"/>
  <c r="C35" i="8"/>
  <c r="B35" i="8"/>
  <c r="A35" i="8"/>
  <c r="H35" i="8" s="1"/>
  <c r="C34" i="8"/>
  <c r="B34" i="8"/>
  <c r="A34" i="8"/>
  <c r="AE34" i="8" s="1"/>
  <c r="C33" i="8"/>
  <c r="B33" i="8"/>
  <c r="A33" i="8"/>
  <c r="BG33" i="8" s="1"/>
  <c r="C32" i="8"/>
  <c r="B32" i="8"/>
  <c r="A32" i="8"/>
  <c r="Y32" i="8" s="1"/>
  <c r="C31" i="8"/>
  <c r="B31" i="8"/>
  <c r="A31" i="8"/>
  <c r="C30" i="8"/>
  <c r="B30" i="8"/>
  <c r="A30" i="8"/>
  <c r="BI30" i="8" s="1"/>
  <c r="C29" i="8"/>
  <c r="B29" i="8"/>
  <c r="A29" i="8"/>
  <c r="BF29" i="8" s="1"/>
  <c r="C28" i="8"/>
  <c r="B28" i="8"/>
  <c r="A28" i="8"/>
  <c r="BB28" i="8" s="1"/>
  <c r="C27" i="8"/>
  <c r="B27" i="8"/>
  <c r="A27" i="8"/>
  <c r="Z27" i="8" s="1"/>
  <c r="C26" i="8"/>
  <c r="B26" i="8"/>
  <c r="A26" i="8"/>
  <c r="AJ26" i="8" s="1"/>
  <c r="C25" i="8"/>
  <c r="B25" i="8"/>
  <c r="A25" i="8"/>
  <c r="AX25" i="8" s="1"/>
  <c r="C24" i="8"/>
  <c r="B24" i="8"/>
  <c r="A24" i="8"/>
  <c r="AS24" i="8" s="1"/>
  <c r="C23" i="8"/>
  <c r="B23" i="8"/>
  <c r="A23" i="8"/>
  <c r="E23" i="8" s="1"/>
  <c r="C22" i="8"/>
  <c r="B22" i="8"/>
  <c r="A22" i="8"/>
  <c r="AA22" i="8" s="1"/>
  <c r="C21" i="8"/>
  <c r="B21" i="8"/>
  <c r="A21" i="8"/>
  <c r="AT21" i="8" s="1"/>
  <c r="C20" i="8"/>
  <c r="B20" i="8"/>
  <c r="A20" i="8"/>
  <c r="BF20" i="8" s="1"/>
  <c r="C19" i="8"/>
  <c r="B19" i="8"/>
  <c r="A19" i="8"/>
  <c r="BF19" i="8" s="1"/>
  <c r="C18" i="8"/>
  <c r="B18" i="8"/>
  <c r="A18" i="8"/>
  <c r="BC18" i="8" s="1"/>
  <c r="C17" i="8"/>
  <c r="B17" i="8"/>
  <c r="A17" i="8"/>
  <c r="AV17" i="8" s="1"/>
  <c r="C16" i="8"/>
  <c r="B16" i="8"/>
  <c r="A16" i="8"/>
  <c r="AN16" i="8" s="1"/>
  <c r="C15" i="8"/>
  <c r="B15" i="8"/>
  <c r="A15" i="8"/>
  <c r="Q15" i="8" s="1"/>
  <c r="C14" i="8"/>
  <c r="B14" i="8"/>
  <c r="A14" i="8"/>
  <c r="AY14" i="8" s="1"/>
  <c r="C12" i="8"/>
  <c r="B12" i="8"/>
  <c r="A12" i="8"/>
  <c r="C11" i="8"/>
  <c r="B11" i="8"/>
  <c r="A11" i="8"/>
  <c r="AZ11" i="8" s="1"/>
  <c r="C10" i="8"/>
  <c r="B10" i="8"/>
  <c r="A10" i="8"/>
  <c r="N10" i="8" s="1"/>
  <c r="C9" i="8"/>
  <c r="B9" i="8"/>
  <c r="A9" i="8"/>
  <c r="AY9" i="8" s="1"/>
  <c r="C8" i="8"/>
  <c r="B8" i="8"/>
  <c r="A8" i="8"/>
  <c r="BD8" i="8" s="1"/>
  <c r="C7" i="8"/>
  <c r="B7" i="8"/>
  <c r="A7" i="8"/>
  <c r="L7" i="8" s="1"/>
  <c r="C6" i="8"/>
  <c r="B6" i="8"/>
  <c r="A6" i="8"/>
  <c r="C5" i="8"/>
  <c r="B5" i="8"/>
  <c r="A5" i="8"/>
  <c r="AW5" i="8" s="1"/>
  <c r="C4" i="8"/>
  <c r="B4" i="8"/>
  <c r="A4" i="8"/>
  <c r="BF4" i="8" s="1"/>
  <c r="C3" i="8"/>
  <c r="B3" i="8"/>
  <c r="A3" i="8"/>
  <c r="AZ3" i="8" s="1"/>
  <c r="C2" i="8"/>
  <c r="B2" i="8"/>
  <c r="A2" i="8"/>
  <c r="AG2" i="8" s="1"/>
  <c r="AW70" i="8"/>
  <c r="AJ30" i="8"/>
  <c r="AS25" i="8"/>
  <c r="AL25" i="8" l="1"/>
  <c r="V33" i="8"/>
  <c r="L75" i="3"/>
  <c r="H75" i="3"/>
  <c r="I75" i="3" s="1"/>
  <c r="M75" i="3"/>
  <c r="BK33" i="8"/>
  <c r="J25" i="8"/>
  <c r="AP41" i="8"/>
  <c r="AJ33" i="8"/>
  <c r="AK25" i="8"/>
  <c r="AC7" i="8"/>
  <c r="AW11" i="8"/>
  <c r="BF52" i="8"/>
  <c r="M16" i="8"/>
  <c r="AR43" i="8"/>
  <c r="U20" i="8"/>
  <c r="Y28" i="8"/>
  <c r="AE36" i="8"/>
  <c r="J49" i="8"/>
  <c r="V68" i="8"/>
  <c r="AU39" i="2"/>
  <c r="K19" i="4" s="1"/>
  <c r="AU110" i="2"/>
  <c r="K52" i="4" s="1"/>
  <c r="AU114" i="2"/>
  <c r="AU124" i="2"/>
  <c r="K11" i="4" s="1"/>
  <c r="AU128" i="2"/>
  <c r="K45" i="4" s="1"/>
  <c r="AV2" i="8"/>
  <c r="AQ19" i="8"/>
  <c r="AD46" i="8"/>
  <c r="Q3" i="8"/>
  <c r="E20" i="8"/>
  <c r="K28" i="8"/>
  <c r="N36" i="8"/>
  <c r="BC46" i="8"/>
  <c r="F68" i="8"/>
  <c r="O10" i="8"/>
  <c r="AL20" i="8"/>
  <c r="AL28" i="8"/>
  <c r="AY36" i="8"/>
  <c r="AP51" i="8"/>
  <c r="AK68" i="8"/>
  <c r="AP10" i="8"/>
  <c r="BB20" i="8"/>
  <c r="AZ28" i="8"/>
  <c r="AB41" i="8"/>
  <c r="U52" i="8"/>
  <c r="BB68" i="8"/>
  <c r="AN2" i="8"/>
  <c r="Q19" i="8"/>
  <c r="BK44" i="8"/>
  <c r="AE3" i="8"/>
  <c r="Z28" i="8"/>
  <c r="BA28" i="8"/>
  <c r="V52" i="8"/>
  <c r="Z68" i="8"/>
  <c r="BG68" i="8"/>
  <c r="I2" i="8"/>
  <c r="AM3" i="8"/>
  <c r="H11" i="8"/>
  <c r="AD18" i="8"/>
  <c r="L20" i="8"/>
  <c r="Z20" i="8"/>
  <c r="AP20" i="8"/>
  <c r="BH20" i="8"/>
  <c r="D27" i="8"/>
  <c r="O28" i="8"/>
  <c r="AD28" i="8"/>
  <c r="AQ28" i="8"/>
  <c r="BF28" i="8"/>
  <c r="U36" i="8"/>
  <c r="AM36" i="8"/>
  <c r="BF36" i="8"/>
  <c r="I44" i="8"/>
  <c r="AK52" i="8"/>
  <c r="Q60" i="8"/>
  <c r="L68" i="8"/>
  <c r="AB68" i="8"/>
  <c r="AR68" i="8"/>
  <c r="BI68" i="8"/>
  <c r="BE11" i="8"/>
  <c r="W20" i="8"/>
  <c r="BD20" i="8"/>
  <c r="AI36" i="8"/>
  <c r="AZ36" i="8"/>
  <c r="G68" i="8"/>
  <c r="X68" i="8"/>
  <c r="AN68" i="8"/>
  <c r="BC68" i="8"/>
  <c r="AF3" i="8"/>
  <c r="AP28" i="8"/>
  <c r="J68" i="8"/>
  <c r="M20" i="8"/>
  <c r="AD20" i="8"/>
  <c r="BI20" i="8"/>
  <c r="D28" i="8"/>
  <c r="Q28" i="8"/>
  <c r="AE28" i="8"/>
  <c r="BG28" i="8"/>
  <c r="D36" i="8"/>
  <c r="V36" i="8"/>
  <c r="AP36" i="8"/>
  <c r="BH36" i="8"/>
  <c r="AD44" i="8"/>
  <c r="AO52" i="8"/>
  <c r="M68" i="8"/>
  <c r="AT68" i="8"/>
  <c r="BC3" i="8"/>
  <c r="AC11" i="8"/>
  <c r="N20" i="8"/>
  <c r="AV20" i="8"/>
  <c r="E28" i="8"/>
  <c r="AG28" i="8"/>
  <c r="BI28" i="8"/>
  <c r="Y36" i="8"/>
  <c r="AQ36" i="8"/>
  <c r="AE44" i="8"/>
  <c r="E52" i="8"/>
  <c r="AY60" i="8"/>
  <c r="P68" i="8"/>
  <c r="AE68" i="8"/>
  <c r="AV68" i="8"/>
  <c r="G3" i="8"/>
  <c r="AS19" i="8"/>
  <c r="AF20" i="8"/>
  <c r="E24" i="8"/>
  <c r="U28" i="8"/>
  <c r="AI28" i="8"/>
  <c r="BJ28" i="8"/>
  <c r="AC36" i="8"/>
  <c r="AS36" i="8"/>
  <c r="AG44" i="8"/>
  <c r="J52" i="8"/>
  <c r="BA52" i="8"/>
  <c r="AX68" i="8"/>
  <c r="F20" i="8"/>
  <c r="AM20" i="8"/>
  <c r="L28" i="8"/>
  <c r="AO28" i="8"/>
  <c r="O36" i="8"/>
  <c r="H20" i="8"/>
  <c r="X20" i="8"/>
  <c r="AO20" i="8"/>
  <c r="BE20" i="8"/>
  <c r="N28" i="8"/>
  <c r="AA28" i="8"/>
  <c r="BE28" i="8"/>
  <c r="R36" i="8"/>
  <c r="AJ36" i="8"/>
  <c r="BE36" i="8"/>
  <c r="AX44" i="8"/>
  <c r="AA52" i="8"/>
  <c r="AQ68" i="8"/>
  <c r="AV3" i="8"/>
  <c r="I11" i="8"/>
  <c r="AS20" i="8"/>
  <c r="AS28" i="8"/>
  <c r="AD60" i="8"/>
  <c r="AD68" i="8"/>
  <c r="BJ68" i="8"/>
  <c r="AE20" i="8"/>
  <c r="BK20" i="8"/>
  <c r="T28" i="8"/>
  <c r="AU28" i="8"/>
  <c r="G36" i="8"/>
  <c r="BJ36" i="8"/>
  <c r="AP52" i="8"/>
  <c r="BK3" i="8"/>
  <c r="AE11" i="8"/>
  <c r="Q20" i="8"/>
  <c r="AW20" i="8"/>
  <c r="F28" i="8"/>
  <c r="AW28" i="8"/>
  <c r="I36" i="8"/>
  <c r="BK36" i="8"/>
  <c r="R68" i="8"/>
  <c r="AI68" i="8"/>
  <c r="M3" i="8"/>
  <c r="F5" i="8"/>
  <c r="AJ11" i="8"/>
  <c r="BJ20" i="8"/>
  <c r="T20" i="8"/>
  <c r="AJ20" i="8"/>
  <c r="AX20" i="8"/>
  <c r="I28" i="8"/>
  <c r="V28" i="8"/>
  <c r="AJ28" i="8"/>
  <c r="AY28" i="8"/>
  <c r="BK28" i="8"/>
  <c r="K36" i="8"/>
  <c r="AD36" i="8"/>
  <c r="AX36" i="8"/>
  <c r="BA44" i="8"/>
  <c r="M52" i="8"/>
  <c r="BB52" i="8"/>
  <c r="D68" i="8"/>
  <c r="S68" i="8"/>
  <c r="AJ68" i="8"/>
  <c r="BA68" i="8"/>
  <c r="AV7" i="8"/>
  <c r="D22" i="8"/>
  <c r="F14" i="8"/>
  <c r="AG14" i="8"/>
  <c r="F30" i="8"/>
  <c r="K40" i="8"/>
  <c r="BD62" i="8"/>
  <c r="F70" i="8"/>
  <c r="G2" i="8"/>
  <c r="AW2" i="8"/>
  <c r="AF10" i="8"/>
  <c r="D19" i="8"/>
  <c r="BG19" i="8"/>
  <c r="W35" i="8"/>
  <c r="F43" i="8"/>
  <c r="H2" i="8"/>
  <c r="BK2" i="8"/>
  <c r="AH10" i="8"/>
  <c r="O19" i="8"/>
  <c r="BD22" i="8"/>
  <c r="BF25" i="8"/>
  <c r="D30" i="8"/>
  <c r="L43" i="8"/>
  <c r="AR62" i="8"/>
  <c r="BH23" i="8"/>
  <c r="Q2" i="8"/>
  <c r="AI19" i="8"/>
  <c r="O2" i="8"/>
  <c r="AA19" i="8"/>
  <c r="J27" i="8"/>
  <c r="BF5" i="8"/>
  <c r="AP14" i="8"/>
  <c r="BJ38" i="8"/>
  <c r="BB70" i="8"/>
  <c r="AM2" i="8"/>
  <c r="AN19" i="8"/>
  <c r="L25" i="8"/>
  <c r="W33" i="8"/>
  <c r="X49" i="8"/>
  <c r="F57" i="8"/>
  <c r="BE14" i="8"/>
  <c r="AT14" i="8"/>
  <c r="L30" i="8"/>
  <c r="M38" i="8"/>
  <c r="BE46" i="8"/>
  <c r="BH70" i="8"/>
  <c r="AS3" i="8"/>
  <c r="AU7" i="8"/>
  <c r="R11" i="8"/>
  <c r="D14" i="8"/>
  <c r="BG14" i="8"/>
  <c r="D20" i="8"/>
  <c r="O20" i="8"/>
  <c r="AC20" i="8"/>
  <c r="AN20" i="8"/>
  <c r="AZ20" i="8"/>
  <c r="BC22" i="8"/>
  <c r="H25" i="8"/>
  <c r="AT25" i="8"/>
  <c r="G28" i="8"/>
  <c r="R28" i="8"/>
  <c r="AC28" i="8"/>
  <c r="AM28" i="8"/>
  <c r="AX28" i="8"/>
  <c r="BH28" i="8"/>
  <c r="AC30" i="8"/>
  <c r="AQ33" i="8"/>
  <c r="L36" i="8"/>
  <c r="Z36" i="8"/>
  <c r="AO36" i="8"/>
  <c r="BA36" i="8"/>
  <c r="O38" i="8"/>
  <c r="AT44" i="8"/>
  <c r="F49" i="8"/>
  <c r="T52" i="8"/>
  <c r="AR52" i="8"/>
  <c r="AS60" i="8"/>
  <c r="BE68" i="8"/>
  <c r="O68" i="8"/>
  <c r="AA68" i="8"/>
  <c r="AM68" i="8"/>
  <c r="AZ68" i="8"/>
  <c r="BK68" i="8"/>
  <c r="I14" i="8"/>
  <c r="AK30" i="8"/>
  <c r="N16" i="8"/>
  <c r="M25" i="8"/>
  <c r="AM30" i="8"/>
  <c r="X46" i="8"/>
  <c r="W70" i="8"/>
  <c r="S22" i="8"/>
  <c r="H70" i="8"/>
  <c r="AA14" i="8"/>
  <c r="AJ22" i="8"/>
  <c r="BH49" i="8"/>
  <c r="U3" i="8"/>
  <c r="BC4" i="8"/>
  <c r="AS11" i="8"/>
  <c r="AF14" i="8"/>
  <c r="BA17" i="8"/>
  <c r="J20" i="8"/>
  <c r="V20" i="8"/>
  <c r="AG20" i="8"/>
  <c r="AU20" i="8"/>
  <c r="AO22" i="8"/>
  <c r="U25" i="8"/>
  <c r="M28" i="8"/>
  <c r="W28" i="8"/>
  <c r="AH28" i="8"/>
  <c r="AR28" i="8"/>
  <c r="BJ30" i="8"/>
  <c r="AS30" i="8"/>
  <c r="E36" i="8"/>
  <c r="T36" i="8"/>
  <c r="AG36" i="8"/>
  <c r="AU36" i="8"/>
  <c r="W41" i="8"/>
  <c r="AE52" i="8"/>
  <c r="BJ52" i="8"/>
  <c r="BI60" i="8"/>
  <c r="H68" i="8"/>
  <c r="U68" i="8"/>
  <c r="AH68" i="8"/>
  <c r="AS68" i="8"/>
  <c r="BF68" i="8"/>
  <c r="AV70" i="8"/>
  <c r="E32" i="8"/>
  <c r="P2" i="8"/>
  <c r="BE2" i="8"/>
  <c r="Z9" i="8"/>
  <c r="AZ10" i="8"/>
  <c r="AT16" i="8"/>
  <c r="P19" i="8"/>
  <c r="AR19" i="8"/>
  <c r="Y24" i="8"/>
  <c r="T25" i="8"/>
  <c r="BD25" i="8"/>
  <c r="X32" i="8"/>
  <c r="AZ33" i="8"/>
  <c r="AE41" i="8"/>
  <c r="AT49" i="8"/>
  <c r="AK57" i="8"/>
  <c r="BA7" i="8"/>
  <c r="F24" i="8"/>
  <c r="AF2" i="8"/>
  <c r="K7" i="8"/>
  <c r="G10" i="8"/>
  <c r="R17" i="8"/>
  <c r="W19" i="8"/>
  <c r="AW19" i="8"/>
  <c r="AQ24" i="8"/>
  <c r="AE25" i="8"/>
  <c r="BJ25" i="8"/>
  <c r="AT32" i="8"/>
  <c r="G35" i="8"/>
  <c r="AQ41" i="8"/>
  <c r="BI49" i="8"/>
  <c r="Y67" i="8"/>
  <c r="BI18" i="8"/>
  <c r="G7" i="8"/>
  <c r="BJ9" i="8"/>
  <c r="AC24" i="8"/>
  <c r="AW17" i="8"/>
  <c r="Z19" i="8"/>
  <c r="AI25" i="8"/>
  <c r="BK25" i="8"/>
  <c r="R33" i="8"/>
  <c r="AZ41" i="8"/>
  <c r="F18" i="8"/>
  <c r="AI9" i="8"/>
  <c r="G18" i="8"/>
  <c r="AJ18" i="8"/>
  <c r="H26" i="8"/>
  <c r="AK34" i="8"/>
  <c r="V70" i="8"/>
  <c r="BF70" i="8"/>
  <c r="BD2" i="8"/>
  <c r="AE2" i="8"/>
  <c r="BC2" i="8"/>
  <c r="Y2" i="8"/>
  <c r="BH10" i="8"/>
  <c r="AY10" i="8"/>
  <c r="F10" i="8"/>
  <c r="AQ10" i="8"/>
  <c r="E10" i="8"/>
  <c r="BE19" i="8"/>
  <c r="AG19" i="8"/>
  <c r="M19" i="8"/>
  <c r="BC19" i="8"/>
  <c r="AC19" i="8"/>
  <c r="G19" i="8"/>
  <c r="AP27" i="8"/>
  <c r="AG27" i="8"/>
  <c r="AT35" i="8"/>
  <c r="AX35" i="8"/>
  <c r="AU35" i="8"/>
  <c r="N51" i="8"/>
  <c r="AU51" i="8"/>
  <c r="AR51" i="8"/>
  <c r="AF9" i="8"/>
  <c r="AI18" i="8"/>
  <c r="J18" i="8"/>
  <c r="AQ18" i="8"/>
  <c r="K18" i="8"/>
  <c r="AU18" i="8"/>
  <c r="BB46" i="8"/>
  <c r="AJ46" i="8"/>
  <c r="F46" i="8"/>
  <c r="AS46" i="8"/>
  <c r="S46" i="8"/>
  <c r="AT46" i="8"/>
  <c r="M46" i="8"/>
  <c r="AK46" i="8"/>
  <c r="D46" i="8"/>
  <c r="AN46" i="8"/>
  <c r="E46" i="8"/>
  <c r="AT54" i="8"/>
  <c r="F54" i="8"/>
  <c r="BJ54" i="8"/>
  <c r="E62" i="8"/>
  <c r="AO62" i="8"/>
  <c r="AH62" i="8"/>
  <c r="AN62" i="8"/>
  <c r="P62" i="8"/>
  <c r="Q62" i="8"/>
  <c r="R9" i="8"/>
  <c r="R14" i="8"/>
  <c r="AX14" i="8"/>
  <c r="R18" i="8"/>
  <c r="BB18" i="8"/>
  <c r="T22" i="8"/>
  <c r="M30" i="8"/>
  <c r="BD30" i="8"/>
  <c r="AM38" i="8"/>
  <c r="BI46" i="8"/>
  <c r="AC70" i="8"/>
  <c r="AA9" i="8"/>
  <c r="AN9" i="8"/>
  <c r="K9" i="8"/>
  <c r="AM9" i="8"/>
  <c r="I9" i="8"/>
  <c r="AO26" i="8"/>
  <c r="AB26" i="8"/>
  <c r="R26" i="8"/>
  <c r="BK50" i="8"/>
  <c r="BD50" i="8"/>
  <c r="AE4" i="8"/>
  <c r="I4" i="8"/>
  <c r="D4" i="8"/>
  <c r="AV9" i="8"/>
  <c r="G9" i="8"/>
  <c r="AW9" i="8"/>
  <c r="AI26" i="8"/>
  <c r="AT4" i="8"/>
  <c r="U9" i="8"/>
  <c r="BA9" i="8"/>
  <c r="W14" i="8"/>
  <c r="X18" i="8"/>
  <c r="AZ26" i="8"/>
  <c r="S30" i="8"/>
  <c r="N46" i="8"/>
  <c r="D54" i="8"/>
  <c r="BJ18" i="8"/>
  <c r="AT18" i="8"/>
  <c r="U18" i="8"/>
  <c r="AR18" i="8"/>
  <c r="S18" i="8"/>
  <c r="AB34" i="8"/>
  <c r="S34" i="8"/>
  <c r="BG34" i="8"/>
  <c r="AE42" i="8"/>
  <c r="AH42" i="8"/>
  <c r="BC42" i="8"/>
  <c r="E58" i="8"/>
  <c r="W58" i="8"/>
  <c r="AH66" i="8"/>
  <c r="V66" i="8"/>
  <c r="AN66" i="8"/>
  <c r="F66" i="8"/>
  <c r="AL66" i="8"/>
  <c r="F9" i="8"/>
  <c r="Q26" i="8"/>
  <c r="AO14" i="8"/>
  <c r="O14" i="8"/>
  <c r="BH14" i="8"/>
  <c r="AJ14" i="8"/>
  <c r="N14" i="8"/>
  <c r="AX22" i="8"/>
  <c r="K22" i="8"/>
  <c r="AV22" i="8"/>
  <c r="H22" i="8"/>
  <c r="BC30" i="8"/>
  <c r="BB30" i="8"/>
  <c r="X30" i="8"/>
  <c r="AT30" i="8"/>
  <c r="V30" i="8"/>
  <c r="AQ38" i="8"/>
  <c r="F38" i="8"/>
  <c r="BI38" i="8"/>
  <c r="V38" i="8"/>
  <c r="AK38" i="8"/>
  <c r="AB38" i="8"/>
  <c r="Y38" i="8"/>
  <c r="AX70" i="8"/>
  <c r="BK70" i="8"/>
  <c r="AR70" i="8"/>
  <c r="Z70" i="8"/>
  <c r="G70" i="8"/>
  <c r="BA70" i="8"/>
  <c r="AF70" i="8"/>
  <c r="M70" i="8"/>
  <c r="AP70" i="8"/>
  <c r="T70" i="8"/>
  <c r="AN70" i="8"/>
  <c r="P70" i="8"/>
  <c r="BI70" i="8"/>
  <c r="AM70" i="8"/>
  <c r="L70" i="8"/>
  <c r="BB4" i="8"/>
  <c r="Y9" i="8"/>
  <c r="BI9" i="8"/>
  <c r="X14" i="8"/>
  <c r="BC14" i="8"/>
  <c r="AC18" i="8"/>
  <c r="BF18" i="8"/>
  <c r="AI22" i="8"/>
  <c r="AA30" i="8"/>
  <c r="AW38" i="8"/>
  <c r="W46" i="8"/>
  <c r="AE54" i="8"/>
  <c r="AL70" i="8"/>
  <c r="AA17" i="8"/>
  <c r="Z25" i="8"/>
  <c r="AV25" i="8"/>
  <c r="D33" i="8"/>
  <c r="F41" i="8"/>
  <c r="AP57" i="8"/>
  <c r="BB36" i="8"/>
  <c r="AR36" i="8"/>
  <c r="AH36" i="8"/>
  <c r="W36" i="8"/>
  <c r="M36" i="8"/>
  <c r="BG36" i="8"/>
  <c r="AW36" i="8"/>
  <c r="AL36" i="8"/>
  <c r="AA36" i="8"/>
  <c r="Q36" i="8"/>
  <c r="F36" i="8"/>
  <c r="AO44" i="8"/>
  <c r="BE44" i="8"/>
  <c r="N44" i="8"/>
  <c r="AH33" i="8"/>
  <c r="AS33" i="8"/>
  <c r="E33" i="8"/>
  <c r="AY41" i="8"/>
  <c r="J41" i="8"/>
  <c r="X41" i="8"/>
  <c r="AX49" i="8"/>
  <c r="D49" i="8"/>
  <c r="V49" i="8"/>
  <c r="AA25" i="8"/>
  <c r="O33" i="8"/>
  <c r="BI33" i="8"/>
  <c r="M41" i="8"/>
  <c r="AH49" i="8"/>
  <c r="K52" i="8"/>
  <c r="AI52" i="8"/>
  <c r="BC52" i="8"/>
  <c r="E68" i="8"/>
  <c r="N68" i="8"/>
  <c r="W68" i="8"/>
  <c r="AF68" i="8"/>
  <c r="AP68" i="8"/>
  <c r="AY68" i="8"/>
  <c r="BH68" i="8"/>
  <c r="BK52" i="8"/>
  <c r="W52" i="8"/>
  <c r="K68" i="8"/>
  <c r="T68" i="8"/>
  <c r="AC68" i="8"/>
  <c r="AL68" i="8"/>
  <c r="AU68" i="8"/>
  <c r="AL39" i="8"/>
  <c r="AB39" i="8"/>
  <c r="BF39" i="8"/>
  <c r="M39" i="8"/>
  <c r="Z39" i="8"/>
  <c r="P39" i="8"/>
  <c r="BI39" i="8"/>
  <c r="AV39" i="8"/>
  <c r="AZ39" i="8"/>
  <c r="E39" i="8"/>
  <c r="AQ47" i="8"/>
  <c r="N47" i="8"/>
  <c r="BH6" i="8"/>
  <c r="AX6" i="8"/>
  <c r="AT6" i="8"/>
  <c r="BC24" i="2"/>
  <c r="BG6" i="8"/>
  <c r="AP6" i="8"/>
  <c r="AG6" i="8"/>
  <c r="W6" i="8"/>
  <c r="F6" i="8"/>
  <c r="BE6" i="8"/>
  <c r="BD24" i="2"/>
  <c r="BE15" i="8"/>
  <c r="AQ15" i="8"/>
  <c r="AC15" i="8"/>
  <c r="O15" i="8"/>
  <c r="BD15" i="8"/>
  <c r="BB15" i="8"/>
  <c r="AO15" i="8"/>
  <c r="AA15" i="8"/>
  <c r="M15" i="8"/>
  <c r="BK15" i="8"/>
  <c r="AU15" i="8"/>
  <c r="Y15" i="8"/>
  <c r="H15" i="8"/>
  <c r="BJ15" i="8"/>
  <c r="AR15" i="8"/>
  <c r="W15" i="8"/>
  <c r="G15" i="8"/>
  <c r="AM15" i="8"/>
  <c r="V15" i="8"/>
  <c r="BG15" i="8"/>
  <c r="U15" i="8"/>
  <c r="BH15" i="8"/>
  <c r="F15" i="8"/>
  <c r="AL15" i="8"/>
  <c r="D15" i="8"/>
  <c r="AZ15" i="8"/>
  <c r="AG15" i="8"/>
  <c r="P15" i="8"/>
  <c r="AW15" i="8"/>
  <c r="AF15" i="8"/>
  <c r="L15" i="8"/>
  <c r="AV15" i="8"/>
  <c r="AE15" i="8"/>
  <c r="BA31" i="8"/>
  <c r="AF31" i="8"/>
  <c r="J31" i="8"/>
  <c r="AZ31" i="8"/>
  <c r="AC31" i="8"/>
  <c r="E31" i="8"/>
  <c r="AQ31" i="8"/>
  <c r="T31" i="8"/>
  <c r="AJ31" i="8"/>
  <c r="AH31" i="8"/>
  <c r="V31" i="8"/>
  <c r="BJ31" i="8"/>
  <c r="S31" i="8"/>
  <c r="BI31" i="8"/>
  <c r="M31" i="8"/>
  <c r="BB31" i="8"/>
  <c r="K31" i="8"/>
  <c r="AR31" i="8"/>
  <c r="AO31" i="8"/>
  <c r="Z31" i="8"/>
  <c r="AJ15" i="8"/>
  <c r="BA15" i="8"/>
  <c r="BE31" i="8"/>
  <c r="AT31" i="8"/>
  <c r="AO39" i="8"/>
  <c r="I6" i="8"/>
  <c r="BD23" i="8"/>
  <c r="AS23" i="8"/>
  <c r="AI23" i="8"/>
  <c r="X23" i="8"/>
  <c r="N23" i="8"/>
  <c r="D23" i="8"/>
  <c r="BB23" i="8"/>
  <c r="AR23" i="8"/>
  <c r="AG23" i="8"/>
  <c r="W23" i="8"/>
  <c r="M23" i="8"/>
  <c r="AZ23" i="8"/>
  <c r="AM23" i="8"/>
  <c r="Y23" i="8"/>
  <c r="K23" i="8"/>
  <c r="BK23" i="8"/>
  <c r="AY23" i="8"/>
  <c r="AL23" i="8"/>
  <c r="V23" i="8"/>
  <c r="H23" i="8"/>
  <c r="AW23" i="8"/>
  <c r="AJ23" i="8"/>
  <c r="U23" i="8"/>
  <c r="G23" i="8"/>
  <c r="BI23" i="8"/>
  <c r="AV23" i="8"/>
  <c r="T23" i="8"/>
  <c r="F23" i="8"/>
  <c r="BJ23" i="8"/>
  <c r="AF23" i="8"/>
  <c r="BG23" i="8"/>
  <c r="AQ23" i="8"/>
  <c r="AD23" i="8"/>
  <c r="P23" i="8"/>
  <c r="BE23" i="8"/>
  <c r="AO23" i="8"/>
  <c r="AC23" i="8"/>
  <c r="O23" i="8"/>
  <c r="BA23" i="8"/>
  <c r="AN23" i="8"/>
  <c r="AA23" i="8"/>
  <c r="L23" i="8"/>
  <c r="Q23" i="8"/>
  <c r="AE23" i="8"/>
  <c r="BI55" i="8"/>
  <c r="AQ55" i="8"/>
  <c r="X55" i="8"/>
  <c r="E55" i="8"/>
  <c r="BH55" i="8"/>
  <c r="AP55" i="8"/>
  <c r="V55" i="8"/>
  <c r="D55" i="8"/>
  <c r="AZ55" i="8"/>
  <c r="AG55" i="8"/>
  <c r="N55" i="8"/>
  <c r="AI55" i="8"/>
  <c r="H55" i="8"/>
  <c r="BG55" i="8"/>
  <c r="AF55" i="8"/>
  <c r="BJ55" i="8"/>
  <c r="AB55" i="8"/>
  <c r="BD55" i="8"/>
  <c r="Z55" i="8"/>
  <c r="AK55" i="8"/>
  <c r="Q55" i="8"/>
  <c r="M55" i="8"/>
  <c r="P55" i="8"/>
  <c r="AY55" i="8"/>
  <c r="AT55" i="8"/>
  <c r="AR55" i="8"/>
  <c r="AZ63" i="8"/>
  <c r="AO63" i="8"/>
  <c r="AC63" i="8"/>
  <c r="O63" i="8"/>
  <c r="D63" i="8"/>
  <c r="BK63" i="8"/>
  <c r="AY63" i="8"/>
  <c r="AM63" i="8"/>
  <c r="AA63" i="8"/>
  <c r="N63" i="8"/>
  <c r="BJ63" i="8"/>
  <c r="BG63" i="8"/>
  <c r="AU63" i="8"/>
  <c r="AH63" i="8"/>
  <c r="V63" i="8"/>
  <c r="K63" i="8"/>
  <c r="AX63" i="8"/>
  <c r="AE63" i="8"/>
  <c r="L63" i="8"/>
  <c r="Y63" i="8"/>
  <c r="AW63" i="8"/>
  <c r="AD63" i="8"/>
  <c r="I63" i="8"/>
  <c r="AS63" i="8"/>
  <c r="F63" i="8"/>
  <c r="BI63" i="8"/>
  <c r="AQ63" i="8"/>
  <c r="W63" i="8"/>
  <c r="E63" i="8"/>
  <c r="BE63" i="8"/>
  <c r="R63" i="8"/>
  <c r="BB63" i="8"/>
  <c r="M63" i="8"/>
  <c r="AL63" i="8"/>
  <c r="AP63" i="8"/>
  <c r="AG63" i="8"/>
  <c r="BH63" i="8"/>
  <c r="U63" i="8"/>
  <c r="BF63" i="8"/>
  <c r="T63" i="8"/>
  <c r="K15" i="8"/>
  <c r="AU23" i="8"/>
  <c r="M26" i="8"/>
  <c r="AE26" i="8"/>
  <c r="BC26" i="8"/>
  <c r="Z34" i="8"/>
  <c r="AU42" i="8"/>
  <c r="BF50" i="8"/>
  <c r="X66" i="8"/>
  <c r="BG66" i="8"/>
  <c r="AL17" i="8"/>
  <c r="AC17" i="8"/>
  <c r="BI25" i="8"/>
  <c r="AZ25" i="8"/>
  <c r="AQ25" i="8"/>
  <c r="AH25" i="8"/>
  <c r="X25" i="8"/>
  <c r="O25" i="8"/>
  <c r="F25" i="8"/>
  <c r="BH25" i="8"/>
  <c r="AY25" i="8"/>
  <c r="AP25" i="8"/>
  <c r="AF25" i="8"/>
  <c r="W25" i="8"/>
  <c r="N25" i="8"/>
  <c r="E25" i="8"/>
  <c r="BF33" i="8"/>
  <c r="AV33" i="8"/>
  <c r="AM33" i="8"/>
  <c r="AD33" i="8"/>
  <c r="U33" i="8"/>
  <c r="L33" i="8"/>
  <c r="BE33" i="8"/>
  <c r="BD33" i="8"/>
  <c r="AU33" i="8"/>
  <c r="AL33" i="8"/>
  <c r="AC33" i="8"/>
  <c r="T33" i="8"/>
  <c r="K33" i="8"/>
  <c r="BJ33" i="8"/>
  <c r="BA33" i="8"/>
  <c r="AR33" i="8"/>
  <c r="AI33" i="8"/>
  <c r="Z33" i="8"/>
  <c r="P33" i="8"/>
  <c r="G33" i="8"/>
  <c r="BC33" i="8"/>
  <c r="AP33" i="8"/>
  <c r="AA33" i="8"/>
  <c r="M33" i="8"/>
  <c r="BB33" i="8"/>
  <c r="AN33" i="8"/>
  <c r="X33" i="8"/>
  <c r="J33" i="8"/>
  <c r="BF41" i="8"/>
  <c r="AV41" i="8"/>
  <c r="AM41" i="8"/>
  <c r="AD41" i="8"/>
  <c r="U41" i="8"/>
  <c r="L41" i="8"/>
  <c r="BE41" i="8"/>
  <c r="BD41" i="8"/>
  <c r="AU41" i="8"/>
  <c r="AL41" i="8"/>
  <c r="AC41" i="8"/>
  <c r="T41" i="8"/>
  <c r="K41" i="8"/>
  <c r="BJ41" i="8"/>
  <c r="BA41" i="8"/>
  <c r="AR41" i="8"/>
  <c r="AI41" i="8"/>
  <c r="Z41" i="8"/>
  <c r="P41" i="8"/>
  <c r="G41" i="8"/>
  <c r="BK41" i="8"/>
  <c r="AX41" i="8"/>
  <c r="AH41" i="8"/>
  <c r="S41" i="8"/>
  <c r="E41" i="8"/>
  <c r="BI41" i="8"/>
  <c r="AT41" i="8"/>
  <c r="AF41" i="8"/>
  <c r="R41" i="8"/>
  <c r="D41" i="8"/>
  <c r="BF49" i="8"/>
  <c r="AV49" i="8"/>
  <c r="AM49" i="8"/>
  <c r="AD49" i="8"/>
  <c r="U49" i="8"/>
  <c r="L49" i="8"/>
  <c r="BE49" i="8"/>
  <c r="BD49" i="8"/>
  <c r="AU49" i="8"/>
  <c r="AL49" i="8"/>
  <c r="AC49" i="8"/>
  <c r="T49" i="8"/>
  <c r="K49" i="8"/>
  <c r="BJ49" i="8"/>
  <c r="BA49" i="8"/>
  <c r="AR49" i="8"/>
  <c r="AI49" i="8"/>
  <c r="Z49" i="8"/>
  <c r="P49" i="8"/>
  <c r="G49" i="8"/>
  <c r="BG49" i="8"/>
  <c r="AQ49" i="8"/>
  <c r="AB49" i="8"/>
  <c r="N49" i="8"/>
  <c r="BC49" i="8"/>
  <c r="AP49" i="8"/>
  <c r="AA49" i="8"/>
  <c r="M49" i="8"/>
  <c r="BB49" i="8"/>
  <c r="AZ49" i="8"/>
  <c r="AK49" i="8"/>
  <c r="W49" i="8"/>
  <c r="H49" i="8"/>
  <c r="BA57" i="8"/>
  <c r="AI57" i="8"/>
  <c r="P57" i="8"/>
  <c r="AZ57" i="8"/>
  <c r="AH57" i="8"/>
  <c r="O57" i="8"/>
  <c r="BJ57" i="8"/>
  <c r="AR57" i="8"/>
  <c r="Z57" i="8"/>
  <c r="G57" i="8"/>
  <c r="BI57" i="8"/>
  <c r="AF57" i="8"/>
  <c r="E57" i="8"/>
  <c r="BC57" i="8"/>
  <c r="X57" i="8"/>
  <c r="BH57" i="8"/>
  <c r="AB57" i="8"/>
  <c r="AY57" i="8"/>
  <c r="W57" i="8"/>
  <c r="H65" i="8"/>
  <c r="AT65" i="8"/>
  <c r="Y65" i="8"/>
  <c r="Q65" i="8"/>
  <c r="M65" i="8"/>
  <c r="H9" i="8"/>
  <c r="V9" i="8"/>
  <c r="AK9" i="8"/>
  <c r="AX9" i="8"/>
  <c r="BK9" i="8"/>
  <c r="AM17" i="8"/>
  <c r="H18" i="8"/>
  <c r="T18" i="8"/>
  <c r="AH18" i="8"/>
  <c r="AS18" i="8"/>
  <c r="BD18" i="8"/>
  <c r="K25" i="8"/>
  <c r="V25" i="8"/>
  <c r="AJ25" i="8"/>
  <c r="AU25" i="8"/>
  <c r="BG25" i="8"/>
  <c r="P26" i="8"/>
  <c r="AH26" i="8"/>
  <c r="BD26" i="8"/>
  <c r="S33" i="8"/>
  <c r="AK33" i="8"/>
  <c r="BH33" i="8"/>
  <c r="H41" i="8"/>
  <c r="AA41" i="8"/>
  <c r="AS41" i="8"/>
  <c r="E49" i="8"/>
  <c r="AE49" i="8"/>
  <c r="AY49" i="8"/>
  <c r="AQ57" i="8"/>
  <c r="BB65" i="8"/>
  <c r="BK34" i="8"/>
  <c r="AQ34" i="8"/>
  <c r="Y34" i="8"/>
  <c r="G34" i="8"/>
  <c r="BI34" i="8"/>
  <c r="AN34" i="8"/>
  <c r="W34" i="8"/>
  <c r="D34" i="8"/>
  <c r="AZ34" i="8"/>
  <c r="AI34" i="8"/>
  <c r="P34" i="8"/>
  <c r="AV34" i="8"/>
  <c r="M34" i="8"/>
  <c r="AM34" i="8"/>
  <c r="L34" i="8"/>
  <c r="BF66" i="8"/>
  <c r="AV66" i="8"/>
  <c r="AJ66" i="8"/>
  <c r="Z66" i="8"/>
  <c r="P66" i="8"/>
  <c r="E66" i="8"/>
  <c r="BE66" i="8"/>
  <c r="AS66" i="8"/>
  <c r="AI66" i="8"/>
  <c r="Y66" i="8"/>
  <c r="N66" i="8"/>
  <c r="D66" i="8"/>
  <c r="BJ66" i="8"/>
  <c r="AZ66" i="8"/>
  <c r="AP66" i="8"/>
  <c r="AF66" i="8"/>
  <c r="U66" i="8"/>
  <c r="K66" i="8"/>
  <c r="AX66" i="8"/>
  <c r="AG66" i="8"/>
  <c r="Q66" i="8"/>
  <c r="AW66" i="8"/>
  <c r="AD66" i="8"/>
  <c r="M66" i="8"/>
  <c r="BI66" i="8"/>
  <c r="AR66" i="8"/>
  <c r="AC66" i="8"/>
  <c r="L66" i="8"/>
  <c r="BH66" i="8"/>
  <c r="AQ66" i="8"/>
  <c r="AA66" i="8"/>
  <c r="I66" i="8"/>
  <c r="BG17" i="8"/>
  <c r="L18" i="8"/>
  <c r="AK18" i="8"/>
  <c r="AV18" i="8"/>
  <c r="AM25" i="8"/>
  <c r="T26" i="8"/>
  <c r="N41" i="8"/>
  <c r="AJ41" i="8"/>
  <c r="BB41" i="8"/>
  <c r="O49" i="8"/>
  <c r="AJ49" i="8"/>
  <c r="BK49" i="8"/>
  <c r="J57" i="8"/>
  <c r="H66" i="8"/>
  <c r="AO66" i="8"/>
  <c r="BC9" i="8"/>
  <c r="AS9" i="8"/>
  <c r="AH9" i="8"/>
  <c r="X9" i="8"/>
  <c r="N9" i="8"/>
  <c r="BB9" i="8"/>
  <c r="AQ9" i="8"/>
  <c r="AG9" i="8"/>
  <c r="W9" i="8"/>
  <c r="M9" i="8"/>
  <c r="BH18" i="8"/>
  <c r="AY18" i="8"/>
  <c r="AP18" i="8"/>
  <c r="AF18" i="8"/>
  <c r="W18" i="8"/>
  <c r="N18" i="8"/>
  <c r="E18" i="8"/>
  <c r="BG18" i="8"/>
  <c r="AX18" i="8"/>
  <c r="AN18" i="8"/>
  <c r="AE18" i="8"/>
  <c r="V18" i="8"/>
  <c r="M18" i="8"/>
  <c r="D18" i="8"/>
  <c r="AW26" i="8"/>
  <c r="BK26" i="8"/>
  <c r="AV26" i="8"/>
  <c r="BE26" i="8"/>
  <c r="AR26" i="8"/>
  <c r="BG26" i="8"/>
  <c r="AM26" i="8"/>
  <c r="Z26" i="8"/>
  <c r="L26" i="8"/>
  <c r="BF26" i="8"/>
  <c r="AK26" i="8"/>
  <c r="Y26" i="8"/>
  <c r="J26" i="8"/>
  <c r="M42" i="8"/>
  <c r="J42" i="8"/>
  <c r="BD42" i="8"/>
  <c r="AZ50" i="8"/>
  <c r="E50" i="8"/>
  <c r="AN50" i="8"/>
  <c r="D50" i="8"/>
  <c r="Z50" i="8"/>
  <c r="AB50" i="8"/>
  <c r="Y50" i="8"/>
  <c r="O50" i="8"/>
  <c r="H50" i="8"/>
  <c r="AE58" i="8"/>
  <c r="Q58" i="8"/>
  <c r="O9" i="8"/>
  <c r="AO9" i="8"/>
  <c r="BE9" i="8"/>
  <c r="G17" i="8"/>
  <c r="Z18" i="8"/>
  <c r="BE25" i="8"/>
  <c r="P25" i="8"/>
  <c r="AB25" i="8"/>
  <c r="BA25" i="8"/>
  <c r="BI26" i="8"/>
  <c r="F33" i="8"/>
  <c r="AB33" i="8"/>
  <c r="AT33" i="8"/>
  <c r="BE34" i="8"/>
  <c r="AW34" i="8"/>
  <c r="P9" i="8"/>
  <c r="AD9" i="8"/>
  <c r="AP9" i="8"/>
  <c r="BF9" i="8"/>
  <c r="H17" i="8"/>
  <c r="BJ17" i="8"/>
  <c r="O18" i="8"/>
  <c r="AA18" i="8"/>
  <c r="AL18" i="8"/>
  <c r="AZ18" i="8"/>
  <c r="BK18" i="8"/>
  <c r="D25" i="8"/>
  <c r="R25" i="8"/>
  <c r="AC25" i="8"/>
  <c r="AN25" i="8"/>
  <c r="BB25" i="8"/>
  <c r="D26" i="8"/>
  <c r="W26" i="8"/>
  <c r="AS26" i="8"/>
  <c r="H33" i="8"/>
  <c r="AE33" i="8"/>
  <c r="AX33" i="8"/>
  <c r="I34" i="8"/>
  <c r="AX34" i="8"/>
  <c r="O41" i="8"/>
  <c r="AK41" i="8"/>
  <c r="BC41" i="8"/>
  <c r="R49" i="8"/>
  <c r="AN49" i="8"/>
  <c r="BG50" i="8"/>
  <c r="N57" i="8"/>
  <c r="AZ58" i="8"/>
  <c r="R66" i="8"/>
  <c r="AY66" i="8"/>
  <c r="E9" i="8"/>
  <c r="Q9" i="8"/>
  <c r="AE9" i="8"/>
  <c r="AT9" i="8"/>
  <c r="BG9" i="8"/>
  <c r="Q17" i="8"/>
  <c r="BE18" i="8"/>
  <c r="P18" i="8"/>
  <c r="AB18" i="8"/>
  <c r="AM18" i="8"/>
  <c r="BA18" i="8"/>
  <c r="G25" i="8"/>
  <c r="S25" i="8"/>
  <c r="AD25" i="8"/>
  <c r="AR25" i="8"/>
  <c r="BC25" i="8"/>
  <c r="G26" i="8"/>
  <c r="AA26" i="8"/>
  <c r="AU26" i="8"/>
  <c r="N33" i="8"/>
  <c r="AF33" i="8"/>
  <c r="AY33" i="8"/>
  <c r="Q34" i="8"/>
  <c r="BD34" i="8"/>
  <c r="V41" i="8"/>
  <c r="AN41" i="8"/>
  <c r="BG41" i="8"/>
  <c r="S49" i="8"/>
  <c r="AS49" i="8"/>
  <c r="AK50" i="8"/>
  <c r="S57" i="8"/>
  <c r="BA58" i="8"/>
  <c r="T66" i="8"/>
  <c r="BA66" i="8"/>
  <c r="Q70" i="8"/>
  <c r="AG70" i="8"/>
  <c r="BK27" i="8"/>
  <c r="BC27" i="8"/>
  <c r="AZ27" i="8"/>
  <c r="AE27" i="8"/>
  <c r="AG43" i="8"/>
  <c r="AE43" i="8"/>
  <c r="AG51" i="8"/>
  <c r="T51" i="8"/>
  <c r="BI51" i="8"/>
  <c r="E51" i="8"/>
  <c r="AX67" i="8"/>
  <c r="AO67" i="8"/>
  <c r="AY22" i="2"/>
  <c r="AW30" i="8"/>
  <c r="AI30" i="8"/>
  <c r="P30" i="8"/>
  <c r="AU30" i="8"/>
  <c r="AG30" i="8"/>
  <c r="O30" i="8"/>
  <c r="BE30" i="8"/>
  <c r="AR30" i="8"/>
  <c r="Y30" i="8"/>
  <c r="H30" i="8"/>
  <c r="BC38" i="8"/>
  <c r="AI38" i="8"/>
  <c r="L38" i="8"/>
  <c r="AZ38" i="8"/>
  <c r="AD38" i="8"/>
  <c r="K38" i="8"/>
  <c r="AU38" i="8"/>
  <c r="X38" i="8"/>
  <c r="AY46" i="8"/>
  <c r="AI46" i="8"/>
  <c r="P46" i="8"/>
  <c r="BH46" i="8"/>
  <c r="AV46" i="8"/>
  <c r="AG46" i="8"/>
  <c r="O46" i="8"/>
  <c r="BG46" i="8"/>
  <c r="AR46" i="8"/>
  <c r="Y46" i="8"/>
  <c r="H46" i="8"/>
  <c r="Q54" i="8"/>
  <c r="P54" i="8"/>
  <c r="BE54" i="8"/>
  <c r="AM54" i="8"/>
  <c r="AF62" i="8"/>
  <c r="Z62" i="8"/>
  <c r="BA62" i="8"/>
  <c r="G62" i="8"/>
  <c r="BE70" i="8"/>
  <c r="AU70" i="8"/>
  <c r="AJ70" i="8"/>
  <c r="Y70" i="8"/>
  <c r="O70" i="8"/>
  <c r="E70" i="8"/>
  <c r="BD70" i="8"/>
  <c r="AS70" i="8"/>
  <c r="AH70" i="8"/>
  <c r="X70" i="8"/>
  <c r="N70" i="8"/>
  <c r="D70" i="8"/>
  <c r="BJ70" i="8"/>
  <c r="AZ70" i="8"/>
  <c r="AO70" i="8"/>
  <c r="AE70" i="8"/>
  <c r="U70" i="8"/>
  <c r="J70" i="8"/>
  <c r="AU37" i="2"/>
  <c r="K18" i="4" s="1"/>
  <c r="AU108" i="2"/>
  <c r="K40" i="4" s="1"/>
  <c r="AU122" i="2"/>
  <c r="AU126" i="2"/>
  <c r="K32" i="4" s="1"/>
  <c r="AU40" i="2"/>
  <c r="K7" i="4" s="1"/>
  <c r="AU117" i="2"/>
  <c r="AU125" i="2"/>
  <c r="K34" i="4" s="1"/>
  <c r="AU38" i="2"/>
  <c r="K24" i="4" s="1"/>
  <c r="AU113" i="2"/>
  <c r="K60" i="4" s="1"/>
  <c r="AU119" i="2"/>
  <c r="K44" i="4" s="1"/>
  <c r="AU123" i="2"/>
  <c r="K13" i="4" s="1"/>
  <c r="AU127" i="2"/>
  <c r="K41" i="4" s="1"/>
  <c r="K88" i="4"/>
  <c r="K89" i="4"/>
  <c r="BJ7" i="8"/>
  <c r="AR7" i="8"/>
  <c r="X7" i="8"/>
  <c r="F7" i="8"/>
  <c r="BG7" i="8"/>
  <c r="T7" i="8"/>
  <c r="P7" i="8"/>
  <c r="BI7" i="8"/>
  <c r="AQ7" i="8"/>
  <c r="V7" i="8"/>
  <c r="D7" i="8"/>
  <c r="AN7" i="8"/>
  <c r="AI7" i="8"/>
  <c r="BD7" i="8"/>
  <c r="AJ7" i="8"/>
  <c r="Q7" i="8"/>
  <c r="BB7" i="8"/>
  <c r="BD85" i="2"/>
  <c r="BC85" i="2"/>
  <c r="BB85" i="2"/>
  <c r="BH85" i="2"/>
  <c r="BG85" i="2"/>
  <c r="BE85" i="2"/>
  <c r="BG24" i="2"/>
  <c r="AY24" i="2"/>
  <c r="BC22" i="2"/>
  <c r="BB24" i="2"/>
  <c r="BA22" i="2"/>
  <c r="BI85" i="2"/>
  <c r="BA24" i="2"/>
  <c r="BI22" i="2"/>
  <c r="AZ22" i="2"/>
  <c r="BA85" i="2"/>
  <c r="BH24" i="2"/>
  <c r="BG22" i="2"/>
  <c r="AZ24" i="2"/>
  <c r="BJ2" i="8"/>
  <c r="BB2" i="8"/>
  <c r="AT2" i="8"/>
  <c r="AL2" i="8"/>
  <c r="AD2" i="8"/>
  <c r="V2" i="8"/>
  <c r="N2" i="8"/>
  <c r="F2" i="8"/>
  <c r="BF22" i="2"/>
  <c r="BH2" i="8"/>
  <c r="AZ2" i="8"/>
  <c r="AJ2" i="8"/>
  <c r="T2" i="8"/>
  <c r="D2" i="8"/>
  <c r="AP2" i="8"/>
  <c r="R2" i="8"/>
  <c r="AY85" i="2"/>
  <c r="BH22" i="2"/>
  <c r="BI2" i="8"/>
  <c r="BA2" i="8"/>
  <c r="AS2" i="8"/>
  <c r="AK2" i="8"/>
  <c r="AC2" i="8"/>
  <c r="U2" i="8"/>
  <c r="M2" i="8"/>
  <c r="E2" i="8"/>
  <c r="AR2" i="8"/>
  <c r="AB2" i="8"/>
  <c r="L2" i="8"/>
  <c r="BF2" i="8"/>
  <c r="AX2" i="8"/>
  <c r="Z2" i="8"/>
  <c r="J2" i="8"/>
  <c r="BE24" i="2"/>
  <c r="BB22" i="2"/>
  <c r="BF85" i="2"/>
  <c r="BI24" i="2"/>
  <c r="BE22" i="2"/>
  <c r="BG2" i="8"/>
  <c r="AY2" i="8"/>
  <c r="AQ2" i="8"/>
  <c r="AI2" i="8"/>
  <c r="AA2" i="8"/>
  <c r="S2" i="8"/>
  <c r="K2" i="8"/>
  <c r="AZ85" i="2"/>
  <c r="BF24" i="2"/>
  <c r="BD22" i="2"/>
  <c r="AH2" i="8"/>
  <c r="W2" i="8"/>
  <c r="AO2" i="8"/>
  <c r="AD7" i="8"/>
  <c r="W10" i="8"/>
  <c r="BG10" i="8"/>
  <c r="AX10" i="8"/>
  <c r="AN10" i="8"/>
  <c r="AE10" i="8"/>
  <c r="V10" i="8"/>
  <c r="M10" i="8"/>
  <c r="D10" i="8"/>
  <c r="AU10" i="8"/>
  <c r="AC10" i="8"/>
  <c r="K10" i="8"/>
  <c r="BK10" i="8"/>
  <c r="AS10" i="8"/>
  <c r="R10" i="8"/>
  <c r="BJ10" i="8"/>
  <c r="AR10" i="8"/>
  <c r="P10" i="8"/>
  <c r="BF10" i="8"/>
  <c r="AV10" i="8"/>
  <c r="AM10" i="8"/>
  <c r="AD10" i="8"/>
  <c r="U10" i="8"/>
  <c r="L10" i="8"/>
  <c r="BE10" i="8"/>
  <c r="BD10" i="8"/>
  <c r="AL10" i="8"/>
  <c r="T10" i="8"/>
  <c r="BB10" i="8"/>
  <c r="AJ10" i="8"/>
  <c r="AA10" i="8"/>
  <c r="H10" i="8"/>
  <c r="Z10" i="8"/>
  <c r="BC10" i="8"/>
  <c r="AT10" i="8"/>
  <c r="AK10" i="8"/>
  <c r="AB10" i="8"/>
  <c r="S10" i="8"/>
  <c r="J10" i="8"/>
  <c r="BA10" i="8"/>
  <c r="AI10" i="8"/>
  <c r="X2" i="8"/>
  <c r="AU2" i="8"/>
  <c r="AE7" i="8"/>
  <c r="X10" i="8"/>
  <c r="BI10" i="8"/>
  <c r="Y5" i="8"/>
  <c r="R6" i="8"/>
  <c r="BC6" i="8"/>
  <c r="AE5" i="8"/>
  <c r="AM5" i="8"/>
  <c r="X6" i="8"/>
  <c r="O5" i="8"/>
  <c r="AF6" i="8"/>
  <c r="BB8" i="8"/>
  <c r="H3" i="8"/>
  <c r="W3" i="8"/>
  <c r="BE3" i="8"/>
  <c r="AO11" i="8"/>
  <c r="K3" i="8"/>
  <c r="AC3" i="8"/>
  <c r="AR3" i="8"/>
  <c r="BG3" i="8"/>
  <c r="AJ4" i="8"/>
  <c r="O6" i="8"/>
  <c r="AO6" i="8"/>
  <c r="BH7" i="8"/>
  <c r="O7" i="8"/>
  <c r="AA7" i="8"/>
  <c r="AM7" i="8"/>
  <c r="AZ7" i="8"/>
  <c r="BK7" i="8"/>
  <c r="G11" i="8"/>
  <c r="Y11" i="8"/>
  <c r="AR11" i="8"/>
  <c r="R3" i="8"/>
  <c r="AH3" i="8"/>
  <c r="AX3" i="8"/>
  <c r="L11" i="8"/>
  <c r="AF11" i="8"/>
  <c r="BA11" i="8"/>
  <c r="D3" i="8"/>
  <c r="T3" i="8"/>
  <c r="AI3" i="8"/>
  <c r="BA3" i="8"/>
  <c r="H4" i="8"/>
  <c r="D6" i="8"/>
  <c r="AA6" i="8"/>
  <c r="AY6" i="8"/>
  <c r="H7" i="8"/>
  <c r="U7" i="8"/>
  <c r="AG7" i="8"/>
  <c r="AS7" i="8"/>
  <c r="BE7" i="8"/>
  <c r="Q11" i="8"/>
  <c r="AH11" i="8"/>
  <c r="BC11" i="8"/>
  <c r="AO3" i="8"/>
  <c r="AB4" i="8"/>
  <c r="T11" i="8"/>
  <c r="BF11" i="8"/>
  <c r="I3" i="8"/>
  <c r="Z3" i="8"/>
  <c r="AQ3" i="8"/>
  <c r="BF3" i="8"/>
  <c r="N6" i="8"/>
  <c r="AJ6" i="8"/>
  <c r="M7" i="8"/>
  <c r="Y7" i="8"/>
  <c r="AL7" i="8"/>
  <c r="AW7" i="8"/>
  <c r="D11" i="8"/>
  <c r="U11" i="8"/>
  <c r="AQ11" i="8"/>
  <c r="BI11" i="8"/>
  <c r="BB5" i="8"/>
  <c r="AR5" i="8"/>
  <c r="AH5" i="8"/>
  <c r="W5" i="8"/>
  <c r="M5" i="8"/>
  <c r="BK5" i="8"/>
  <c r="BA5" i="8"/>
  <c r="AQ5" i="8"/>
  <c r="AG5" i="8"/>
  <c r="V5" i="8"/>
  <c r="L5" i="8"/>
  <c r="BI5" i="8"/>
  <c r="AY5" i="8"/>
  <c r="AO5" i="8"/>
  <c r="AD5" i="8"/>
  <c r="T5" i="8"/>
  <c r="I5" i="8"/>
  <c r="AX21" i="8"/>
  <c r="AH21" i="8"/>
  <c r="S21" i="8"/>
  <c r="AW21" i="8"/>
  <c r="AE21" i="8"/>
  <c r="O21" i="8"/>
  <c r="BC21" i="8"/>
  <c r="AD21" i="8"/>
  <c r="J21" i="8"/>
  <c r="AZ21" i="8"/>
  <c r="AB21" i="8"/>
  <c r="F21" i="8"/>
  <c r="AU21" i="8"/>
  <c r="Y21" i="8"/>
  <c r="D21" i="8"/>
  <c r="AO21" i="8"/>
  <c r="U21" i="8"/>
  <c r="F29" i="8"/>
  <c r="BE29" i="8"/>
  <c r="AN29" i="8"/>
  <c r="BH29" i="8"/>
  <c r="AM29" i="8"/>
  <c r="AP37" i="8"/>
  <c r="Y37" i="8"/>
  <c r="D37" i="8"/>
  <c r="BJ37" i="8"/>
  <c r="AO37" i="8"/>
  <c r="V37" i="8"/>
  <c r="BG37" i="8"/>
  <c r="BF37" i="8"/>
  <c r="AN37" i="8"/>
  <c r="R37" i="8"/>
  <c r="BC37" i="8"/>
  <c r="AL37" i="8"/>
  <c r="P37" i="8"/>
  <c r="AA37" i="8"/>
  <c r="AZ37" i="8"/>
  <c r="O37" i="8"/>
  <c r="AY37" i="8"/>
  <c r="N37" i="8"/>
  <c r="AX37" i="8"/>
  <c r="I37" i="8"/>
  <c r="AT37" i="8"/>
  <c r="F37" i="8"/>
  <c r="BE45" i="8"/>
  <c r="AT45" i="8"/>
  <c r="AH45" i="8"/>
  <c r="T45" i="8"/>
  <c r="I45" i="8"/>
  <c r="BD45" i="8"/>
  <c r="AR45" i="8"/>
  <c r="AE45" i="8"/>
  <c r="S45" i="8"/>
  <c r="H45" i="8"/>
  <c r="BC45" i="8"/>
  <c r="AP45" i="8"/>
  <c r="AD45" i="8"/>
  <c r="R45" i="8"/>
  <c r="G45" i="8"/>
  <c r="AZ45" i="8"/>
  <c r="AN45" i="8"/>
  <c r="AB45" i="8"/>
  <c r="Q45" i="8"/>
  <c r="F45" i="8"/>
  <c r="AV45" i="8"/>
  <c r="Y45" i="8"/>
  <c r="AU45" i="8"/>
  <c r="X45" i="8"/>
  <c r="BK45" i="8"/>
  <c r="AM45" i="8"/>
  <c r="P45" i="8"/>
  <c r="BJ45" i="8"/>
  <c r="AL45" i="8"/>
  <c r="O45" i="8"/>
  <c r="BH45" i="8"/>
  <c r="AJ45" i="8"/>
  <c r="L45" i="8"/>
  <c r="AE53" i="8"/>
  <c r="T53" i="8"/>
  <c r="BK53" i="8"/>
  <c r="R53" i="8"/>
  <c r="BJ53" i="8"/>
  <c r="K53" i="8"/>
  <c r="AQ53" i="8"/>
  <c r="AW53" i="8"/>
  <c r="AT53" i="8"/>
  <c r="BG61" i="8"/>
  <c r="AV61" i="8"/>
  <c r="AI61" i="8"/>
  <c r="X61" i="8"/>
  <c r="J61" i="8"/>
  <c r="BF61" i="8"/>
  <c r="AT61" i="8"/>
  <c r="AH61" i="8"/>
  <c r="T61" i="8"/>
  <c r="I61" i="8"/>
  <c r="BE61" i="8"/>
  <c r="AR61" i="8"/>
  <c r="AF61" i="8"/>
  <c r="S61" i="8"/>
  <c r="H61" i="8"/>
  <c r="AZ61" i="8"/>
  <c r="AO61" i="8"/>
  <c r="AB61" i="8"/>
  <c r="Q61" i="8"/>
  <c r="D61" i="8"/>
  <c r="BJ61" i="8"/>
  <c r="AL61" i="8"/>
  <c r="N61" i="8"/>
  <c r="BH61" i="8"/>
  <c r="AJ61" i="8"/>
  <c r="L61" i="8"/>
  <c r="BD61" i="8"/>
  <c r="AD61" i="8"/>
  <c r="F61" i="8"/>
  <c r="AY61" i="8"/>
  <c r="AA61" i="8"/>
  <c r="R61" i="8"/>
  <c r="P61" i="8"/>
  <c r="AX61" i="8"/>
  <c r="AW61" i="8"/>
  <c r="AP61" i="8"/>
  <c r="AN61" i="8"/>
  <c r="AB69" i="8"/>
  <c r="BC69" i="8"/>
  <c r="BE69" i="8"/>
  <c r="Z69" i="8"/>
  <c r="BA69" i="8"/>
  <c r="W69" i="8"/>
  <c r="AV69" i="8"/>
  <c r="M69" i="8"/>
  <c r="J69" i="8"/>
  <c r="H69" i="8"/>
  <c r="D69" i="8"/>
  <c r="AX69" i="8"/>
  <c r="AR69" i="8"/>
  <c r="AK69" i="8"/>
  <c r="AJ69" i="8"/>
  <c r="T69" i="8"/>
  <c r="Q5" i="8"/>
  <c r="AI5" i="8"/>
  <c r="AX5" i="8"/>
  <c r="K21" i="8"/>
  <c r="BE21" i="8"/>
  <c r="BF45" i="8"/>
  <c r="AM53" i="8"/>
  <c r="Y61" i="8"/>
  <c r="AA8" i="8"/>
  <c r="S8" i="8"/>
  <c r="AS16" i="8"/>
  <c r="X16" i="8"/>
  <c r="BI16" i="8"/>
  <c r="AO16" i="8"/>
  <c r="T16" i="8"/>
  <c r="AJ16" i="8"/>
  <c r="J16" i="8"/>
  <c r="BH16" i="8"/>
  <c r="AH16" i="8"/>
  <c r="I16" i="8"/>
  <c r="BE16" i="8"/>
  <c r="AD16" i="8"/>
  <c r="D16" i="8"/>
  <c r="AY16" i="8"/>
  <c r="Y16" i="8"/>
  <c r="AY24" i="8"/>
  <c r="AN24" i="8"/>
  <c r="AA24" i="8"/>
  <c r="N24" i="8"/>
  <c r="BB24" i="8"/>
  <c r="BJ24" i="8"/>
  <c r="AW24" i="8"/>
  <c r="AJ24" i="8"/>
  <c r="X24" i="8"/>
  <c r="L24" i="8"/>
  <c r="BI24" i="8"/>
  <c r="AV24" i="8"/>
  <c r="AH24" i="8"/>
  <c r="V24" i="8"/>
  <c r="K24" i="8"/>
  <c r="BK24" i="8"/>
  <c r="AP24" i="8"/>
  <c r="U24" i="8"/>
  <c r="D24" i="8"/>
  <c r="BG24" i="8"/>
  <c r="AO24" i="8"/>
  <c r="T24" i="8"/>
  <c r="BF24" i="8"/>
  <c r="AL24" i="8"/>
  <c r="R24" i="8"/>
  <c r="BA24" i="8"/>
  <c r="AF24" i="8"/>
  <c r="M24" i="8"/>
  <c r="BK32" i="8"/>
  <c r="BA32" i="8"/>
  <c r="AP32" i="8"/>
  <c r="AF32" i="8"/>
  <c r="V32" i="8"/>
  <c r="K32" i="8"/>
  <c r="BJ32" i="8"/>
  <c r="AY32" i="8"/>
  <c r="AO32" i="8"/>
  <c r="AE32" i="8"/>
  <c r="BI32" i="8"/>
  <c r="AX32" i="8"/>
  <c r="AN32" i="8"/>
  <c r="AD32" i="8"/>
  <c r="R32" i="8"/>
  <c r="H32" i="8"/>
  <c r="BG32" i="8"/>
  <c r="AW32" i="8"/>
  <c r="AM32" i="8"/>
  <c r="AA32" i="8"/>
  <c r="Q32" i="8"/>
  <c r="G32" i="8"/>
  <c r="BF32" i="8"/>
  <c r="AK32" i="8"/>
  <c r="U32" i="8"/>
  <c r="BE32" i="8"/>
  <c r="AI32" i="8"/>
  <c r="P32" i="8"/>
  <c r="BC32" i="8"/>
  <c r="AH32" i="8"/>
  <c r="O32" i="8"/>
  <c r="BB32" i="8"/>
  <c r="AG32" i="8"/>
  <c r="N32" i="8"/>
  <c r="AV32" i="8"/>
  <c r="Z32" i="8"/>
  <c r="M32" i="8"/>
  <c r="BG40" i="8"/>
  <c r="AN40" i="8"/>
  <c r="U40" i="8"/>
  <c r="AY40" i="8"/>
  <c r="BE40" i="8"/>
  <c r="AK40" i="8"/>
  <c r="S40" i="8"/>
  <c r="BB40" i="8"/>
  <c r="AI40" i="8"/>
  <c r="R40" i="8"/>
  <c r="AX40" i="8"/>
  <c r="AF40" i="8"/>
  <c r="O40" i="8"/>
  <c r="AP40" i="8"/>
  <c r="E40" i="8"/>
  <c r="AE40" i="8"/>
  <c r="AD40" i="8"/>
  <c r="BK40" i="8"/>
  <c r="Z40" i="8"/>
  <c r="BI40" i="8"/>
  <c r="V40" i="8"/>
  <c r="AE48" i="8"/>
  <c r="S48" i="8"/>
  <c r="O48" i="8"/>
  <c r="BK48" i="8"/>
  <c r="E48" i="8"/>
  <c r="AS48" i="8"/>
  <c r="AF48" i="8"/>
  <c r="AY56" i="8"/>
  <c r="AM56" i="8"/>
  <c r="W56" i="8"/>
  <c r="H56" i="8"/>
  <c r="AX56" i="8"/>
  <c r="AI56" i="8"/>
  <c r="V56" i="8"/>
  <c r="F56" i="8"/>
  <c r="BK56" i="8"/>
  <c r="AW56" i="8"/>
  <c r="AG56" i="8"/>
  <c r="U56" i="8"/>
  <c r="E56" i="8"/>
  <c r="BG56" i="8"/>
  <c r="AS56" i="8"/>
  <c r="AE56" i="8"/>
  <c r="O56" i="8"/>
  <c r="AV56" i="8"/>
  <c r="Q56" i="8"/>
  <c r="AP56" i="8"/>
  <c r="N56" i="8"/>
  <c r="AO56" i="8"/>
  <c r="M56" i="8"/>
  <c r="AN56" i="8"/>
  <c r="K56" i="8"/>
  <c r="BB56" i="8"/>
  <c r="AF56" i="8"/>
  <c r="AD56" i="8"/>
  <c r="Z56" i="8"/>
  <c r="X56" i="8"/>
  <c r="BI56" i="8"/>
  <c r="BC56" i="8"/>
  <c r="BJ64" i="8"/>
  <c r="AE64" i="8"/>
  <c r="BF64" i="8"/>
  <c r="AD64" i="8"/>
  <c r="BE64" i="8"/>
  <c r="AB64" i="8"/>
  <c r="AV64" i="8"/>
  <c r="P64" i="8"/>
  <c r="G64" i="8"/>
  <c r="BG64" i="8"/>
  <c r="AX64" i="8"/>
  <c r="AQ64" i="8"/>
  <c r="AO64" i="8"/>
  <c r="AF64" i="8"/>
  <c r="S64" i="8"/>
  <c r="L64" i="8"/>
  <c r="D5" i="8"/>
  <c r="R5" i="8"/>
  <c r="AJ5" i="8"/>
  <c r="AZ5" i="8"/>
  <c r="S16" i="8"/>
  <c r="L21" i="8"/>
  <c r="BG21" i="8"/>
  <c r="I24" i="8"/>
  <c r="AX24" i="8"/>
  <c r="AQ32" i="8"/>
  <c r="AU40" i="8"/>
  <c r="AU48" i="8"/>
  <c r="Z61" i="8"/>
  <c r="E5" i="8"/>
  <c r="U5" i="8"/>
  <c r="AL5" i="8"/>
  <c r="BE5" i="8"/>
  <c r="AC16" i="8"/>
  <c r="T21" i="8"/>
  <c r="BI21" i="8"/>
  <c r="P24" i="8"/>
  <c r="BC24" i="8"/>
  <c r="AS32" i="8"/>
  <c r="AB37" i="8"/>
  <c r="AW40" i="8"/>
  <c r="J45" i="8"/>
  <c r="BC48" i="8"/>
  <c r="V21" i="8"/>
  <c r="Z5" i="8"/>
  <c r="BG5" i="8"/>
  <c r="G29" i="8"/>
  <c r="K5" i="8"/>
  <c r="AS5" i="8"/>
  <c r="BH5" i="8"/>
  <c r="AX16" i="8"/>
  <c r="AL21" i="8"/>
  <c r="AD24" i="8"/>
  <c r="V29" i="8"/>
  <c r="I32" i="8"/>
  <c r="H40" i="8"/>
  <c r="AI45" i="8"/>
  <c r="AE37" i="8"/>
  <c r="Z45" i="8"/>
  <c r="G5" i="8"/>
  <c r="AP5" i="8"/>
  <c r="AK21" i="8"/>
  <c r="F32" i="8"/>
  <c r="AG37" i="8"/>
  <c r="AA45" i="8"/>
  <c r="AA5" i="8"/>
  <c r="R8" i="8"/>
  <c r="N5" i="8"/>
  <c r="AC5" i="8"/>
  <c r="AU5" i="8"/>
  <c r="BJ5" i="8"/>
  <c r="AK8" i="8"/>
  <c r="BD16" i="8"/>
  <c r="AM21" i="8"/>
  <c r="AG24" i="8"/>
  <c r="Y29" i="8"/>
  <c r="W32" i="8"/>
  <c r="I40" i="8"/>
  <c r="AW45" i="8"/>
  <c r="J53" i="8"/>
  <c r="BE56" i="8"/>
  <c r="BK19" i="8"/>
  <c r="AZ19" i="8"/>
  <c r="AP19" i="8"/>
  <c r="AF19" i="8"/>
  <c r="U19" i="8"/>
  <c r="K19" i="8"/>
  <c r="BI19" i="8"/>
  <c r="AY19" i="8"/>
  <c r="AO19" i="8"/>
  <c r="AE19" i="8"/>
  <c r="T19" i="8"/>
  <c r="I19" i="8"/>
  <c r="AR27" i="8"/>
  <c r="V27" i="8"/>
  <c r="BJ27" i="8"/>
  <c r="AK27" i="8"/>
  <c r="P27" i="8"/>
  <c r="BF27" i="8"/>
  <c r="AH27" i="8"/>
  <c r="M27" i="8"/>
  <c r="AS35" i="8"/>
  <c r="V35" i="8"/>
  <c r="BK35" i="8"/>
  <c r="AR35" i="8"/>
  <c r="T35" i="8"/>
  <c r="BH35" i="8"/>
  <c r="AL35" i="8"/>
  <c r="N35" i="8"/>
  <c r="BF35" i="8"/>
  <c r="AH35" i="8"/>
  <c r="J35" i="8"/>
  <c r="BJ43" i="8"/>
  <c r="AP43" i="8"/>
  <c r="W43" i="8"/>
  <c r="D43" i="8"/>
  <c r="BF43" i="8"/>
  <c r="AO43" i="8"/>
  <c r="V43" i="8"/>
  <c r="BD43" i="8"/>
  <c r="AL43" i="8"/>
  <c r="U43" i="8"/>
  <c r="BC43" i="8"/>
  <c r="AH43" i="8"/>
  <c r="P43" i="8"/>
  <c r="BC51" i="8"/>
  <c r="AN51" i="8"/>
  <c r="Y51" i="8"/>
  <c r="M51" i="8"/>
  <c r="BA51" i="8"/>
  <c r="AM51" i="8"/>
  <c r="X51" i="8"/>
  <c r="L51" i="8"/>
  <c r="AX51" i="8"/>
  <c r="AK51" i="8"/>
  <c r="W51" i="8"/>
  <c r="I51" i="8"/>
  <c r="AW51" i="8"/>
  <c r="AH51" i="8"/>
  <c r="V51" i="8"/>
  <c r="G51" i="8"/>
  <c r="AP59" i="8"/>
  <c r="T59" i="8"/>
  <c r="AO59" i="8"/>
  <c r="L59" i="8"/>
  <c r="AN59" i="8"/>
  <c r="I59" i="8"/>
  <c r="BE59" i="8"/>
  <c r="AE59" i="8"/>
  <c r="D59" i="8"/>
  <c r="V59" i="8"/>
  <c r="BJ59" i="8"/>
  <c r="H59" i="8"/>
  <c r="BC59" i="8"/>
  <c r="BK59" i="8"/>
  <c r="BB59" i="8"/>
  <c r="BI67" i="8"/>
  <c r="AW67" i="8"/>
  <c r="AK67" i="8"/>
  <c r="X67" i="8"/>
  <c r="M67" i="8"/>
  <c r="BG67" i="8"/>
  <c r="AV67" i="8"/>
  <c r="AH67" i="8"/>
  <c r="W67" i="8"/>
  <c r="K67" i="8"/>
  <c r="BF67" i="8"/>
  <c r="AT67" i="8"/>
  <c r="AG67" i="8"/>
  <c r="V67" i="8"/>
  <c r="I67" i="8"/>
  <c r="BC67" i="8"/>
  <c r="AP67" i="8"/>
  <c r="AE67" i="8"/>
  <c r="R67" i="8"/>
  <c r="F67" i="8"/>
  <c r="AN67" i="8"/>
  <c r="O67" i="8"/>
  <c r="BJ67" i="8"/>
  <c r="AM67" i="8"/>
  <c r="N67" i="8"/>
  <c r="BE67" i="8"/>
  <c r="AF67" i="8"/>
  <c r="G67" i="8"/>
  <c r="BA67" i="8"/>
  <c r="AD67" i="8"/>
  <c r="E67" i="8"/>
  <c r="L3" i="8"/>
  <c r="Y3" i="8"/>
  <c r="AJ3" i="8"/>
  <c r="AW3" i="8"/>
  <c r="BI3" i="8"/>
  <c r="K11" i="8"/>
  <c r="W11" i="8"/>
  <c r="AI11" i="8"/>
  <c r="AV11" i="8"/>
  <c r="BG11" i="8"/>
  <c r="E19" i="8"/>
  <c r="R19" i="8"/>
  <c r="AH19" i="8"/>
  <c r="AV19" i="8"/>
  <c r="BH19" i="8"/>
  <c r="I27" i="8"/>
  <c r="AS27" i="8"/>
  <c r="I35" i="8"/>
  <c r="BC35" i="8"/>
  <c r="J43" i="8"/>
  <c r="AT43" i="8"/>
  <c r="R51" i="8"/>
  <c r="AT51" i="8"/>
  <c r="AQ67" i="8"/>
  <c r="BH3" i="8"/>
  <c r="P3" i="8"/>
  <c r="AA3" i="8"/>
  <c r="AN3" i="8"/>
  <c r="M11" i="8"/>
  <c r="Z11" i="8"/>
  <c r="AM11" i="8"/>
  <c r="AX11" i="8"/>
  <c r="BK11" i="8"/>
  <c r="H19" i="8"/>
  <c r="X19" i="8"/>
  <c r="AJ19" i="8"/>
  <c r="AX19" i="8"/>
  <c r="T27" i="8"/>
  <c r="BA27" i="8"/>
  <c r="Z35" i="8"/>
  <c r="M43" i="8"/>
  <c r="BA43" i="8"/>
  <c r="AC51" i="8"/>
  <c r="BD51" i="8"/>
  <c r="Y59" i="8"/>
  <c r="BK67" i="8"/>
  <c r="AY67" i="8"/>
  <c r="BH11" i="8"/>
  <c r="P11" i="8"/>
  <c r="AA11" i="8"/>
  <c r="AN11" i="8"/>
  <c r="L19" i="8"/>
  <c r="Y19" i="8"/>
  <c r="AM19" i="8"/>
  <c r="BA19" i="8"/>
  <c r="X27" i="8"/>
  <c r="BB27" i="8"/>
  <c r="AE35" i="8"/>
  <c r="X43" i="8"/>
  <c r="BF51" i="8"/>
  <c r="AD51" i="8"/>
  <c r="BE51" i="8"/>
  <c r="AJ59" i="8"/>
  <c r="P67" i="8"/>
  <c r="AF35" i="8"/>
  <c r="AB43" i="8"/>
  <c r="D51" i="8"/>
  <c r="AF51" i="8"/>
  <c r="BH51" i="8"/>
  <c r="AU59" i="8"/>
  <c r="U67" i="8"/>
  <c r="BG57" i="8"/>
  <c r="AX57" i="8"/>
  <c r="AN57" i="8"/>
  <c r="AE57" i="8"/>
  <c r="V57" i="8"/>
  <c r="M57" i="8"/>
  <c r="D57" i="8"/>
  <c r="BF57" i="8"/>
  <c r="AV57" i="8"/>
  <c r="AM57" i="8"/>
  <c r="AD57" i="8"/>
  <c r="U57" i="8"/>
  <c r="L57" i="8"/>
  <c r="BE57" i="8"/>
  <c r="BD57" i="8"/>
  <c r="AU57" i="8"/>
  <c r="AL57" i="8"/>
  <c r="AC57" i="8"/>
  <c r="T57" i="8"/>
  <c r="K57" i="8"/>
  <c r="BK57" i="8"/>
  <c r="BB57" i="8"/>
  <c r="AS57" i="8"/>
  <c r="AJ57" i="8"/>
  <c r="AA57" i="8"/>
  <c r="R57" i="8"/>
  <c r="H57" i="8"/>
  <c r="AR65" i="8"/>
  <c r="AN65" i="8"/>
  <c r="AL65" i="8"/>
  <c r="V65" i="8"/>
  <c r="BG12" i="8"/>
  <c r="AY12" i="8"/>
  <c r="AQ12" i="8"/>
  <c r="AI12" i="8"/>
  <c r="AA12" i="8"/>
  <c r="S12" i="8"/>
  <c r="K12" i="8"/>
  <c r="BJ12" i="8"/>
  <c r="BA12" i="8"/>
  <c r="AR12" i="8"/>
  <c r="AH12" i="8"/>
  <c r="Y12" i="8"/>
  <c r="P12" i="8"/>
  <c r="G12" i="8"/>
  <c r="BH12" i="8"/>
  <c r="AX12" i="8"/>
  <c r="AF12" i="8"/>
  <c r="W12" i="8"/>
  <c r="E12" i="8"/>
  <c r="AN12" i="8"/>
  <c r="M12" i="8"/>
  <c r="BI12" i="8"/>
  <c r="AZ12" i="8"/>
  <c r="AP12" i="8"/>
  <c r="AG12" i="8"/>
  <c r="X12" i="8"/>
  <c r="O12" i="8"/>
  <c r="F12" i="8"/>
  <c r="AO12" i="8"/>
  <c r="N12" i="8"/>
  <c r="BF12" i="8"/>
  <c r="AW12" i="8"/>
  <c r="AE12" i="8"/>
  <c r="V12" i="8"/>
  <c r="D12" i="8"/>
  <c r="BE12" i="8"/>
  <c r="AV12" i="8"/>
  <c r="AM12" i="8"/>
  <c r="AD12" i="8"/>
  <c r="U12" i="8"/>
  <c r="L12" i="8"/>
  <c r="BD12" i="8"/>
  <c r="AU12" i="8"/>
  <c r="AL12" i="8"/>
  <c r="AC12" i="8"/>
  <c r="T12" i="8"/>
  <c r="J12" i="8"/>
  <c r="AB12" i="8"/>
  <c r="M4" i="8"/>
  <c r="AK4" i="8"/>
  <c r="BK4" i="8"/>
  <c r="BK8" i="8"/>
  <c r="BC8" i="8"/>
  <c r="AU8" i="8"/>
  <c r="AM8" i="8"/>
  <c r="AE8" i="8"/>
  <c r="W8" i="8"/>
  <c r="O8" i="8"/>
  <c r="G8" i="8"/>
  <c r="BJ8" i="8"/>
  <c r="BA8" i="8"/>
  <c r="AR8" i="8"/>
  <c r="AI8" i="8"/>
  <c r="Z8" i="8"/>
  <c r="Q8" i="8"/>
  <c r="H8" i="8"/>
  <c r="BH8" i="8"/>
  <c r="AY8" i="8"/>
  <c r="AG8" i="8"/>
  <c r="X8" i="8"/>
  <c r="E8" i="8"/>
  <c r="BG8" i="8"/>
  <c r="AF8" i="8"/>
  <c r="D8" i="8"/>
  <c r="BI8" i="8"/>
  <c r="AZ8" i="8"/>
  <c r="AQ8" i="8"/>
  <c r="AH8" i="8"/>
  <c r="Y8" i="8"/>
  <c r="P8" i="8"/>
  <c r="F8" i="8"/>
  <c r="AP8" i="8"/>
  <c r="N8" i="8"/>
  <c r="AX8" i="8"/>
  <c r="AO8" i="8"/>
  <c r="V8" i="8"/>
  <c r="M8" i="8"/>
  <c r="BF8" i="8"/>
  <c r="AW8" i="8"/>
  <c r="AN8" i="8"/>
  <c r="AD8" i="8"/>
  <c r="U8" i="8"/>
  <c r="L8" i="8"/>
  <c r="BE8" i="8"/>
  <c r="AV8" i="8"/>
  <c r="AL8" i="8"/>
  <c r="AC8" i="8"/>
  <c r="T8" i="8"/>
  <c r="K8" i="8"/>
  <c r="AB8" i="8"/>
  <c r="H12" i="8"/>
  <c r="AS12" i="8"/>
  <c r="Q4" i="8"/>
  <c r="AN4" i="8"/>
  <c r="AJ8" i="8"/>
  <c r="I12" i="8"/>
  <c r="AT12" i="8"/>
  <c r="AJ12" i="8"/>
  <c r="R4" i="8"/>
  <c r="Q12" i="8"/>
  <c r="BB12" i="8"/>
  <c r="V4" i="8"/>
  <c r="I8" i="8"/>
  <c r="AS8" i="8"/>
  <c r="R12" i="8"/>
  <c r="BC12" i="8"/>
  <c r="AK12" i="8"/>
  <c r="BG4" i="8"/>
  <c r="AY4" i="8"/>
  <c r="AQ4" i="8"/>
  <c r="AI4" i="8"/>
  <c r="AA4" i="8"/>
  <c r="S4" i="8"/>
  <c r="K4" i="8"/>
  <c r="BJ4" i="8"/>
  <c r="BA4" i="8"/>
  <c r="AR4" i="8"/>
  <c r="AH4" i="8"/>
  <c r="Y4" i="8"/>
  <c r="P4" i="8"/>
  <c r="G4" i="8"/>
  <c r="AZ4" i="8"/>
  <c r="AG4" i="8"/>
  <c r="O4" i="8"/>
  <c r="F4" i="8"/>
  <c r="BH4" i="8"/>
  <c r="AO4" i="8"/>
  <c r="W4" i="8"/>
  <c r="N4" i="8"/>
  <c r="BI4" i="8"/>
  <c r="AP4" i="8"/>
  <c r="X4" i="8"/>
  <c r="AX4" i="8"/>
  <c r="AF4" i="8"/>
  <c r="E4" i="8"/>
  <c r="BE4" i="8"/>
  <c r="AV4" i="8"/>
  <c r="AM4" i="8"/>
  <c r="AD4" i="8"/>
  <c r="U4" i="8"/>
  <c r="L4" i="8"/>
  <c r="BD4" i="8"/>
  <c r="AU4" i="8"/>
  <c r="AL4" i="8"/>
  <c r="AC4" i="8"/>
  <c r="T4" i="8"/>
  <c r="J4" i="8"/>
  <c r="AS4" i="8"/>
  <c r="Z4" i="8"/>
  <c r="AW4" i="8"/>
  <c r="J8" i="8"/>
  <c r="AT8" i="8"/>
  <c r="Z12" i="8"/>
  <c r="BK12" i="8"/>
  <c r="BK47" i="8"/>
  <c r="BC47" i="8"/>
  <c r="AU47" i="8"/>
  <c r="AM47" i="8"/>
  <c r="AE47" i="8"/>
  <c r="W47" i="8"/>
  <c r="O47" i="8"/>
  <c r="G47" i="8"/>
  <c r="BB47" i="8"/>
  <c r="AS47" i="8"/>
  <c r="AJ47" i="8"/>
  <c r="AA47" i="8"/>
  <c r="R47" i="8"/>
  <c r="I47" i="8"/>
  <c r="BI47" i="8"/>
  <c r="AY47" i="8"/>
  <c r="AO47" i="8"/>
  <c r="AD47" i="8"/>
  <c r="T47" i="8"/>
  <c r="J47" i="8"/>
  <c r="BH47" i="8"/>
  <c r="AX47" i="8"/>
  <c r="AN47" i="8"/>
  <c r="AC47" i="8"/>
  <c r="S47" i="8"/>
  <c r="H47" i="8"/>
  <c r="BF47" i="8"/>
  <c r="AV47" i="8"/>
  <c r="AK47" i="8"/>
  <c r="Z47" i="8"/>
  <c r="P47" i="8"/>
  <c r="E47" i="8"/>
  <c r="BA47" i="8"/>
  <c r="AI47" i="8"/>
  <c r="U47" i="8"/>
  <c r="AZ47" i="8"/>
  <c r="AH47" i="8"/>
  <c r="Q47" i="8"/>
  <c r="AT47" i="8"/>
  <c r="AF47" i="8"/>
  <c r="M47" i="8"/>
  <c r="V47" i="8"/>
  <c r="AR47" i="8"/>
  <c r="G6" i="8"/>
  <c r="P6" i="8"/>
  <c r="Y6" i="8"/>
  <c r="AH6" i="8"/>
  <c r="AQ6" i="8"/>
  <c r="AZ6" i="8"/>
  <c r="BJ6" i="8"/>
  <c r="G14" i="8"/>
  <c r="P14" i="8"/>
  <c r="Y14" i="8"/>
  <c r="AH14" i="8"/>
  <c r="AQ14" i="8"/>
  <c r="AZ14" i="8"/>
  <c r="BJ14" i="8"/>
  <c r="BK16" i="8"/>
  <c r="BC16" i="8"/>
  <c r="AU16" i="8"/>
  <c r="AM16" i="8"/>
  <c r="AE16" i="8"/>
  <c r="W16" i="8"/>
  <c r="O16" i="8"/>
  <c r="G16" i="8"/>
  <c r="BJ16" i="8"/>
  <c r="BA16" i="8"/>
  <c r="AR16" i="8"/>
  <c r="AI16" i="8"/>
  <c r="Z16" i="8"/>
  <c r="Q16" i="8"/>
  <c r="H16" i="8"/>
  <c r="K16" i="8"/>
  <c r="U16" i="8"/>
  <c r="AF16" i="8"/>
  <c r="AP16" i="8"/>
  <c r="AZ16" i="8"/>
  <c r="I17" i="8"/>
  <c r="S17" i="8"/>
  <c r="AD17" i="8"/>
  <c r="AN17" i="8"/>
  <c r="AX17" i="8"/>
  <c r="I22" i="8"/>
  <c r="W22" i="8"/>
  <c r="AL22" i="8"/>
  <c r="BB22" i="8"/>
  <c r="I29" i="8"/>
  <c r="AA29" i="8"/>
  <c r="AP29" i="8"/>
  <c r="BG29" i="8"/>
  <c r="BK39" i="8"/>
  <c r="BC39" i="8"/>
  <c r="AU39" i="8"/>
  <c r="AM39" i="8"/>
  <c r="AE39" i="8"/>
  <c r="W39" i="8"/>
  <c r="O39" i="8"/>
  <c r="G39" i="8"/>
  <c r="BB39" i="8"/>
  <c r="AS39" i="8"/>
  <c r="AJ39" i="8"/>
  <c r="AA39" i="8"/>
  <c r="R39" i="8"/>
  <c r="I39" i="8"/>
  <c r="BH39" i="8"/>
  <c r="AX39" i="8"/>
  <c r="AN39" i="8"/>
  <c r="AC39" i="8"/>
  <c r="S39" i="8"/>
  <c r="H39" i="8"/>
  <c r="BE39" i="8"/>
  <c r="AT39" i="8"/>
  <c r="AI39" i="8"/>
  <c r="Y39" i="8"/>
  <c r="N39" i="8"/>
  <c r="D39" i="8"/>
  <c r="AY39" i="8"/>
  <c r="AK39" i="8"/>
  <c r="V39" i="8"/>
  <c r="J39" i="8"/>
  <c r="BJ39" i="8"/>
  <c r="AW39" i="8"/>
  <c r="AH39" i="8"/>
  <c r="U39" i="8"/>
  <c r="F39" i="8"/>
  <c r="BG39" i="8"/>
  <c r="AR39" i="8"/>
  <c r="AF39" i="8"/>
  <c r="Q39" i="8"/>
  <c r="T39" i="8"/>
  <c r="AP39" i="8"/>
  <c r="O42" i="8"/>
  <c r="AK42" i="8"/>
  <c r="BF42" i="8"/>
  <c r="X47" i="8"/>
  <c r="AW47" i="8"/>
  <c r="BH48" i="8"/>
  <c r="AZ48" i="8"/>
  <c r="AR48" i="8"/>
  <c r="AJ48" i="8"/>
  <c r="AB48" i="8"/>
  <c r="T48" i="8"/>
  <c r="L48" i="8"/>
  <c r="D48" i="8"/>
  <c r="BJ48" i="8"/>
  <c r="BA48" i="8"/>
  <c r="AQ48" i="8"/>
  <c r="AH48" i="8"/>
  <c r="Y48" i="8"/>
  <c r="P48" i="8"/>
  <c r="G48" i="8"/>
  <c r="BG48" i="8"/>
  <c r="AW48" i="8"/>
  <c r="AM48" i="8"/>
  <c r="AC48" i="8"/>
  <c r="R48" i="8"/>
  <c r="H48" i="8"/>
  <c r="BF48" i="8"/>
  <c r="AV48" i="8"/>
  <c r="AL48" i="8"/>
  <c r="AA48" i="8"/>
  <c r="Q48" i="8"/>
  <c r="F48" i="8"/>
  <c r="BD48" i="8"/>
  <c r="AT48" i="8"/>
  <c r="AI48" i="8"/>
  <c r="X48" i="8"/>
  <c r="N48" i="8"/>
  <c r="BI48" i="8"/>
  <c r="AP48" i="8"/>
  <c r="Z48" i="8"/>
  <c r="J48" i="8"/>
  <c r="BE48" i="8"/>
  <c r="AO48" i="8"/>
  <c r="W48" i="8"/>
  <c r="I48" i="8"/>
  <c r="BB48" i="8"/>
  <c r="AK48" i="8"/>
  <c r="U48" i="8"/>
  <c r="V48" i="8"/>
  <c r="AX48" i="8"/>
  <c r="N54" i="8"/>
  <c r="AJ54" i="8"/>
  <c r="T58" i="8"/>
  <c r="T60" i="8"/>
  <c r="E3" i="8"/>
  <c r="O3" i="8"/>
  <c r="X3" i="8"/>
  <c r="AG3" i="8"/>
  <c r="AP3" i="8"/>
  <c r="AY3" i="8"/>
  <c r="BD5" i="8"/>
  <c r="AV5" i="8"/>
  <c r="AN5" i="8"/>
  <c r="AF5" i="8"/>
  <c r="X5" i="8"/>
  <c r="P5" i="8"/>
  <c r="H5" i="8"/>
  <c r="J5" i="8"/>
  <c r="S5" i="8"/>
  <c r="AB5" i="8"/>
  <c r="AK5" i="8"/>
  <c r="AT5" i="8"/>
  <c r="BC5" i="8"/>
  <c r="H6" i="8"/>
  <c r="Q6" i="8"/>
  <c r="Z6" i="8"/>
  <c r="AI6" i="8"/>
  <c r="AR6" i="8"/>
  <c r="BB6" i="8"/>
  <c r="BK6" i="8"/>
  <c r="E7" i="8"/>
  <c r="N7" i="8"/>
  <c r="W7" i="8"/>
  <c r="AF7" i="8"/>
  <c r="AO7" i="8"/>
  <c r="AY7" i="8"/>
  <c r="BH9" i="8"/>
  <c r="AZ9" i="8"/>
  <c r="AR9" i="8"/>
  <c r="AJ9" i="8"/>
  <c r="AB9" i="8"/>
  <c r="T9" i="8"/>
  <c r="L9" i="8"/>
  <c r="D9" i="8"/>
  <c r="J9" i="8"/>
  <c r="S9" i="8"/>
  <c r="AC9" i="8"/>
  <c r="AL9" i="8"/>
  <c r="AU9" i="8"/>
  <c r="BD9" i="8"/>
  <c r="E11" i="8"/>
  <c r="O11" i="8"/>
  <c r="X11" i="8"/>
  <c r="AG11" i="8"/>
  <c r="AP11" i="8"/>
  <c r="AY11" i="8"/>
  <c r="H14" i="8"/>
  <c r="Q14" i="8"/>
  <c r="Z14" i="8"/>
  <c r="AI14" i="8"/>
  <c r="AR14" i="8"/>
  <c r="BB14" i="8"/>
  <c r="BK14" i="8"/>
  <c r="E15" i="8"/>
  <c r="N15" i="8"/>
  <c r="X15" i="8"/>
  <c r="AI15" i="8"/>
  <c r="AS15" i="8"/>
  <c r="L16" i="8"/>
  <c r="V16" i="8"/>
  <c r="AG16" i="8"/>
  <c r="AQ16" i="8"/>
  <c r="BB16" i="8"/>
  <c r="J17" i="8"/>
  <c r="U17" i="8"/>
  <c r="AE17" i="8"/>
  <c r="AO17" i="8"/>
  <c r="BD21" i="8"/>
  <c r="AV21" i="8"/>
  <c r="AN21" i="8"/>
  <c r="AF21" i="8"/>
  <c r="X21" i="8"/>
  <c r="P21" i="8"/>
  <c r="H21" i="8"/>
  <c r="BK21" i="8"/>
  <c r="BB21" i="8"/>
  <c r="AS21" i="8"/>
  <c r="AJ21" i="8"/>
  <c r="AA21" i="8"/>
  <c r="R21" i="8"/>
  <c r="I21" i="8"/>
  <c r="BJ21" i="8"/>
  <c r="BA21" i="8"/>
  <c r="AR21" i="8"/>
  <c r="AI21" i="8"/>
  <c r="Z21" i="8"/>
  <c r="Q21" i="8"/>
  <c r="G21" i="8"/>
  <c r="BH21" i="8"/>
  <c r="AY21" i="8"/>
  <c r="AP21" i="8"/>
  <c r="AG21" i="8"/>
  <c r="W21" i="8"/>
  <c r="N21" i="8"/>
  <c r="E21" i="8"/>
  <c r="M21" i="8"/>
  <c r="AC21" i="8"/>
  <c r="AQ21" i="8"/>
  <c r="BF21" i="8"/>
  <c r="J22" i="8"/>
  <c r="Z22" i="8"/>
  <c r="AM22" i="8"/>
  <c r="F27" i="8"/>
  <c r="W27" i="8"/>
  <c r="AO27" i="8"/>
  <c r="K29" i="8"/>
  <c r="AB29" i="8"/>
  <c r="AU29" i="8"/>
  <c r="I31" i="8"/>
  <c r="X31" i="8"/>
  <c r="AP31" i="8"/>
  <c r="BG35" i="8"/>
  <c r="AY35" i="8"/>
  <c r="AQ35" i="8"/>
  <c r="AI35" i="8"/>
  <c r="AA35" i="8"/>
  <c r="S35" i="8"/>
  <c r="K35" i="8"/>
  <c r="BI35" i="8"/>
  <c r="AZ35" i="8"/>
  <c r="AP35" i="8"/>
  <c r="AG35" i="8"/>
  <c r="X35" i="8"/>
  <c r="O35" i="8"/>
  <c r="F35" i="8"/>
  <c r="BE35" i="8"/>
  <c r="AV35" i="8"/>
  <c r="AM35" i="8"/>
  <c r="AD35" i="8"/>
  <c r="U35" i="8"/>
  <c r="L35" i="8"/>
  <c r="BB35" i="8"/>
  <c r="AO35" i="8"/>
  <c r="AC35" i="8"/>
  <c r="Q35" i="8"/>
  <c r="E35" i="8"/>
  <c r="BA35" i="8"/>
  <c r="AN35" i="8"/>
  <c r="AB35" i="8"/>
  <c r="P35" i="8"/>
  <c r="D35" i="8"/>
  <c r="BJ35" i="8"/>
  <c r="AW35" i="8"/>
  <c r="AK35" i="8"/>
  <c r="Y35" i="8"/>
  <c r="M35" i="8"/>
  <c r="R35" i="8"/>
  <c r="AJ35" i="8"/>
  <c r="BD35" i="8"/>
  <c r="BF38" i="8"/>
  <c r="AX38" i="8"/>
  <c r="AP38" i="8"/>
  <c r="AH38" i="8"/>
  <c r="Z38" i="8"/>
  <c r="R38" i="8"/>
  <c r="J38" i="8"/>
  <c r="BK38" i="8"/>
  <c r="BB38" i="8"/>
  <c r="AS38" i="8"/>
  <c r="AJ38" i="8"/>
  <c r="AA38" i="8"/>
  <c r="Q38" i="8"/>
  <c r="H38" i="8"/>
  <c r="BH38" i="8"/>
  <c r="AY38" i="8"/>
  <c r="AO38" i="8"/>
  <c r="AF38" i="8"/>
  <c r="W38" i="8"/>
  <c r="N38" i="8"/>
  <c r="E38" i="8"/>
  <c r="BE38" i="8"/>
  <c r="AT38" i="8"/>
  <c r="AG38" i="8"/>
  <c r="U38" i="8"/>
  <c r="I38" i="8"/>
  <c r="BD38" i="8"/>
  <c r="AR38" i="8"/>
  <c r="AE38" i="8"/>
  <c r="T38" i="8"/>
  <c r="G38" i="8"/>
  <c r="BA38" i="8"/>
  <c r="AN38" i="8"/>
  <c r="AC38" i="8"/>
  <c r="P38" i="8"/>
  <c r="D38" i="8"/>
  <c r="S38" i="8"/>
  <c r="AL38" i="8"/>
  <c r="BG38" i="8"/>
  <c r="X39" i="8"/>
  <c r="AQ39" i="8"/>
  <c r="P42" i="8"/>
  <c r="AO42" i="8"/>
  <c r="BI42" i="8"/>
  <c r="L44" i="8"/>
  <c r="AJ44" i="8"/>
  <c r="Y47" i="8"/>
  <c r="BD47" i="8"/>
  <c r="AD48" i="8"/>
  <c r="AY48" i="8"/>
  <c r="G50" i="8"/>
  <c r="AJ50" i="8"/>
  <c r="O53" i="8"/>
  <c r="O54" i="8"/>
  <c r="AB60" i="8"/>
  <c r="BH17" i="8"/>
  <c r="AZ17" i="8"/>
  <c r="AR17" i="8"/>
  <c r="AJ17" i="8"/>
  <c r="AB17" i="8"/>
  <c r="T17" i="8"/>
  <c r="L17" i="8"/>
  <c r="D17" i="8"/>
  <c r="BK17" i="8"/>
  <c r="BB17" i="8"/>
  <c r="BI17" i="8"/>
  <c r="AY17" i="8"/>
  <c r="AP17" i="8"/>
  <c r="AG17" i="8"/>
  <c r="X17" i="8"/>
  <c r="O17" i="8"/>
  <c r="F17" i="8"/>
  <c r="V17" i="8"/>
  <c r="AQ17" i="8"/>
  <c r="BI29" i="8"/>
  <c r="BA29" i="8"/>
  <c r="AS29" i="8"/>
  <c r="AK29" i="8"/>
  <c r="AC29" i="8"/>
  <c r="U29" i="8"/>
  <c r="M29" i="8"/>
  <c r="E29" i="8"/>
  <c r="BK29" i="8"/>
  <c r="BB29" i="8"/>
  <c r="AR29" i="8"/>
  <c r="AI29" i="8"/>
  <c r="Z29" i="8"/>
  <c r="Q29" i="8"/>
  <c r="H29" i="8"/>
  <c r="BD29" i="8"/>
  <c r="AT29" i="8"/>
  <c r="AH29" i="8"/>
  <c r="X29" i="8"/>
  <c r="N29" i="8"/>
  <c r="BC29" i="8"/>
  <c r="AQ29" i="8"/>
  <c r="AG29" i="8"/>
  <c r="W29" i="8"/>
  <c r="L29" i="8"/>
  <c r="BJ29" i="8"/>
  <c r="AY29" i="8"/>
  <c r="AO29" i="8"/>
  <c r="AE29" i="8"/>
  <c r="T29" i="8"/>
  <c r="J29" i="8"/>
  <c r="AD29" i="8"/>
  <c r="AV29" i="8"/>
  <c r="S42" i="8"/>
  <c r="AB47" i="8"/>
  <c r="J6" i="8"/>
  <c r="AB6" i="8"/>
  <c r="AU6" i="8"/>
  <c r="J14" i="8"/>
  <c r="S14" i="8"/>
  <c r="AB14" i="8"/>
  <c r="AU14" i="8"/>
  <c r="BD14" i="8"/>
  <c r="W17" i="8"/>
  <c r="AH17" i="8"/>
  <c r="BD17" i="8"/>
  <c r="BI22" i="8"/>
  <c r="BA22" i="8"/>
  <c r="AS22" i="8"/>
  <c r="AK22" i="8"/>
  <c r="AC22" i="8"/>
  <c r="U22" i="8"/>
  <c r="M22" i="8"/>
  <c r="E22" i="8"/>
  <c r="BJ22" i="8"/>
  <c r="AZ22" i="8"/>
  <c r="AQ22" i="8"/>
  <c r="AH22" i="8"/>
  <c r="Y22" i="8"/>
  <c r="P22" i="8"/>
  <c r="G22" i="8"/>
  <c r="BH22" i="8"/>
  <c r="AY22" i="8"/>
  <c r="AP22" i="8"/>
  <c r="AG22" i="8"/>
  <c r="X22" i="8"/>
  <c r="O22" i="8"/>
  <c r="F22" i="8"/>
  <c r="BF22" i="8"/>
  <c r="AW22" i="8"/>
  <c r="AN22" i="8"/>
  <c r="AE22" i="8"/>
  <c r="V22" i="8"/>
  <c r="L22" i="8"/>
  <c r="AB22" i="8"/>
  <c r="AR22" i="8"/>
  <c r="BE22" i="8"/>
  <c r="P29" i="8"/>
  <c r="AF29" i="8"/>
  <c r="AW29" i="8"/>
  <c r="Y42" i="8"/>
  <c r="AG47" i="8"/>
  <c r="BF54" i="8"/>
  <c r="AX54" i="8"/>
  <c r="AP54" i="8"/>
  <c r="AH54" i="8"/>
  <c r="Z54" i="8"/>
  <c r="R54" i="8"/>
  <c r="J54" i="8"/>
  <c r="BD54" i="8"/>
  <c r="AU54" i="8"/>
  <c r="AL54" i="8"/>
  <c r="AC54" i="8"/>
  <c r="T54" i="8"/>
  <c r="K54" i="8"/>
  <c r="BB54" i="8"/>
  <c r="AR54" i="8"/>
  <c r="AG54" i="8"/>
  <c r="W54" i="8"/>
  <c r="M54" i="8"/>
  <c r="BK54" i="8"/>
  <c r="BA54" i="8"/>
  <c r="AQ54" i="8"/>
  <c r="AF54" i="8"/>
  <c r="V54" i="8"/>
  <c r="L54" i="8"/>
  <c r="BI54" i="8"/>
  <c r="AY54" i="8"/>
  <c r="AN54" i="8"/>
  <c r="AD54" i="8"/>
  <c r="S54" i="8"/>
  <c r="H54" i="8"/>
  <c r="BH54" i="8"/>
  <c r="AS54" i="8"/>
  <c r="AA54" i="8"/>
  <c r="I54" i="8"/>
  <c r="BG54" i="8"/>
  <c r="AO54" i="8"/>
  <c r="Y54" i="8"/>
  <c r="G54" i="8"/>
  <c r="BC54" i="8"/>
  <c r="AK54" i="8"/>
  <c r="U54" i="8"/>
  <c r="E54" i="8"/>
  <c r="AV54" i="8"/>
  <c r="BD58" i="8"/>
  <c r="AV58" i="8"/>
  <c r="AN58" i="8"/>
  <c r="AF58" i="8"/>
  <c r="X58" i="8"/>
  <c r="P58" i="8"/>
  <c r="H58" i="8"/>
  <c r="BJ58" i="8"/>
  <c r="BB58" i="8"/>
  <c r="AT58" i="8"/>
  <c r="AL58" i="8"/>
  <c r="AD58" i="8"/>
  <c r="V58" i="8"/>
  <c r="N58" i="8"/>
  <c r="F58" i="8"/>
  <c r="BI58" i="8"/>
  <c r="AY58" i="8"/>
  <c r="AO58" i="8"/>
  <c r="AC58" i="8"/>
  <c r="S58" i="8"/>
  <c r="I58" i="8"/>
  <c r="BH58" i="8"/>
  <c r="AX58" i="8"/>
  <c r="AM58" i="8"/>
  <c r="AB58" i="8"/>
  <c r="R58" i="8"/>
  <c r="G58" i="8"/>
  <c r="BF58" i="8"/>
  <c r="AU58" i="8"/>
  <c r="AJ58" i="8"/>
  <c r="Z58" i="8"/>
  <c r="O58" i="8"/>
  <c r="D58" i="8"/>
  <c r="BK58" i="8"/>
  <c r="AR58" i="8"/>
  <c r="AA58" i="8"/>
  <c r="K58" i="8"/>
  <c r="BG58" i="8"/>
  <c r="AQ58" i="8"/>
  <c r="Y58" i="8"/>
  <c r="J58" i="8"/>
  <c r="BC58" i="8"/>
  <c r="AK58" i="8"/>
  <c r="U58" i="8"/>
  <c r="AP58" i="8"/>
  <c r="M58" i="8"/>
  <c r="AI58" i="8"/>
  <c r="L58" i="8"/>
  <c r="BE58" i="8"/>
  <c r="AG58" i="8"/>
  <c r="AH58" i="8"/>
  <c r="AQ60" i="8"/>
  <c r="K6" i="8"/>
  <c r="T6" i="8"/>
  <c r="AM6" i="8"/>
  <c r="AV6" i="8"/>
  <c r="K14" i="8"/>
  <c r="T14" i="8"/>
  <c r="AD14" i="8"/>
  <c r="AM14" i="8"/>
  <c r="AV14" i="8"/>
  <c r="E16" i="8"/>
  <c r="P16" i="8"/>
  <c r="AA16" i="8"/>
  <c r="AK16" i="8"/>
  <c r="AV16" i="8"/>
  <c r="BF16" i="8"/>
  <c r="N17" i="8"/>
  <c r="Y17" i="8"/>
  <c r="AI17" i="8"/>
  <c r="AT17" i="8"/>
  <c r="BE17" i="8"/>
  <c r="Q22" i="8"/>
  <c r="AD22" i="8"/>
  <c r="AT22" i="8"/>
  <c r="BG22" i="8"/>
  <c r="R29" i="8"/>
  <c r="AJ29" i="8"/>
  <c r="AX29" i="8"/>
  <c r="K39" i="8"/>
  <c r="AD39" i="8"/>
  <c r="BA39" i="8"/>
  <c r="Z42" i="8"/>
  <c r="T44" i="8"/>
  <c r="K47" i="8"/>
  <c r="AL47" i="8"/>
  <c r="BJ47" i="8"/>
  <c r="K48" i="8"/>
  <c r="AG48" i="8"/>
  <c r="BJ50" i="8"/>
  <c r="BB50" i="8"/>
  <c r="AT50" i="8"/>
  <c r="AL50" i="8"/>
  <c r="AD50" i="8"/>
  <c r="V50" i="8"/>
  <c r="N50" i="8"/>
  <c r="F50" i="8"/>
  <c r="BE50" i="8"/>
  <c r="AV50" i="8"/>
  <c r="AM50" i="8"/>
  <c r="AC50" i="8"/>
  <c r="T50" i="8"/>
  <c r="K50" i="8"/>
  <c r="BC50" i="8"/>
  <c r="AR50" i="8"/>
  <c r="AH50" i="8"/>
  <c r="X50" i="8"/>
  <c r="M50" i="8"/>
  <c r="BA50" i="8"/>
  <c r="AQ50" i="8"/>
  <c r="AG50" i="8"/>
  <c r="W50" i="8"/>
  <c r="L50" i="8"/>
  <c r="BI50" i="8"/>
  <c r="AY50" i="8"/>
  <c r="AO50" i="8"/>
  <c r="AE50" i="8"/>
  <c r="S50" i="8"/>
  <c r="I50" i="8"/>
  <c r="AX50" i="8"/>
  <c r="AI50" i="8"/>
  <c r="Q50" i="8"/>
  <c r="AW50" i="8"/>
  <c r="AF50" i="8"/>
  <c r="P50" i="8"/>
  <c r="BH50" i="8"/>
  <c r="AS50" i="8"/>
  <c r="AA50" i="8"/>
  <c r="J50" i="8"/>
  <c r="R50" i="8"/>
  <c r="AP50" i="8"/>
  <c r="BI53" i="8"/>
  <c r="BA53" i="8"/>
  <c r="AS53" i="8"/>
  <c r="AK53" i="8"/>
  <c r="AC53" i="8"/>
  <c r="U53" i="8"/>
  <c r="M53" i="8"/>
  <c r="E53" i="8"/>
  <c r="BG53" i="8"/>
  <c r="AX53" i="8"/>
  <c r="AO53" i="8"/>
  <c r="AF53" i="8"/>
  <c r="W53" i="8"/>
  <c r="N53" i="8"/>
  <c r="D53" i="8"/>
  <c r="BF53" i="8"/>
  <c r="AV53" i="8"/>
  <c r="AL53" i="8"/>
  <c r="AA53" i="8"/>
  <c r="Q53" i="8"/>
  <c r="G53" i="8"/>
  <c r="BE53" i="8"/>
  <c r="AU53" i="8"/>
  <c r="AJ53" i="8"/>
  <c r="Z53" i="8"/>
  <c r="P53" i="8"/>
  <c r="F53" i="8"/>
  <c r="BC53" i="8"/>
  <c r="AR53" i="8"/>
  <c r="AH53" i="8"/>
  <c r="X53" i="8"/>
  <c r="L53" i="8"/>
  <c r="BH53" i="8"/>
  <c r="AP53" i="8"/>
  <c r="Y53" i="8"/>
  <c r="I53" i="8"/>
  <c r="BD53" i="8"/>
  <c r="AN53" i="8"/>
  <c r="V53" i="8"/>
  <c r="H53" i="8"/>
  <c r="AZ53" i="8"/>
  <c r="AI53" i="8"/>
  <c r="S53" i="8"/>
  <c r="AB53" i="8"/>
  <c r="AY53" i="8"/>
  <c r="X54" i="8"/>
  <c r="AW54" i="8"/>
  <c r="AS58" i="8"/>
  <c r="K17" i="8"/>
  <c r="AF17" i="8"/>
  <c r="BC17" i="8"/>
  <c r="O29" i="8"/>
  <c r="BJ42" i="8"/>
  <c r="BB42" i="8"/>
  <c r="AT42" i="8"/>
  <c r="AL42" i="8"/>
  <c r="AD42" i="8"/>
  <c r="V42" i="8"/>
  <c r="N42" i="8"/>
  <c r="F42" i="8"/>
  <c r="BE42" i="8"/>
  <c r="AV42" i="8"/>
  <c r="AM42" i="8"/>
  <c r="AC42" i="8"/>
  <c r="T42" i="8"/>
  <c r="K42" i="8"/>
  <c r="BA42" i="8"/>
  <c r="AQ42" i="8"/>
  <c r="AG42" i="8"/>
  <c r="W42" i="8"/>
  <c r="L42" i="8"/>
  <c r="BH42" i="8"/>
  <c r="AX42" i="8"/>
  <c r="AN42" i="8"/>
  <c r="AB42" i="8"/>
  <c r="R42" i="8"/>
  <c r="H42" i="8"/>
  <c r="AY42" i="8"/>
  <c r="AJ42" i="8"/>
  <c r="X42" i="8"/>
  <c r="I42" i="8"/>
  <c r="BK42" i="8"/>
  <c r="AW42" i="8"/>
  <c r="AI42" i="8"/>
  <c r="U42" i="8"/>
  <c r="G42" i="8"/>
  <c r="BG42" i="8"/>
  <c r="AS42" i="8"/>
  <c r="AF42" i="8"/>
  <c r="Q42" i="8"/>
  <c r="D42" i="8"/>
  <c r="AP42" i="8"/>
  <c r="D47" i="8"/>
  <c r="BE47" i="8"/>
  <c r="BI6" i="8"/>
  <c r="BA6" i="8"/>
  <c r="AS6" i="8"/>
  <c r="AK6" i="8"/>
  <c r="AC6" i="8"/>
  <c r="U6" i="8"/>
  <c r="M6" i="8"/>
  <c r="E6" i="8"/>
  <c r="S6" i="8"/>
  <c r="AL6" i="8"/>
  <c r="BD6" i="8"/>
  <c r="BI14" i="8"/>
  <c r="BA14" i="8"/>
  <c r="AS14" i="8"/>
  <c r="AK14" i="8"/>
  <c r="AC14" i="8"/>
  <c r="U14" i="8"/>
  <c r="M14" i="8"/>
  <c r="E14" i="8"/>
  <c r="AL14" i="8"/>
  <c r="M17" i="8"/>
  <c r="AS17" i="8"/>
  <c r="N22" i="8"/>
  <c r="AR42" i="8"/>
  <c r="F47" i="8"/>
  <c r="BG47" i="8"/>
  <c r="BF60" i="8"/>
  <c r="AX60" i="8"/>
  <c r="AP60" i="8"/>
  <c r="AH60" i="8"/>
  <c r="Z60" i="8"/>
  <c r="R60" i="8"/>
  <c r="J60" i="8"/>
  <c r="BD60" i="8"/>
  <c r="AV60" i="8"/>
  <c r="AN60" i="8"/>
  <c r="AF60" i="8"/>
  <c r="X60" i="8"/>
  <c r="P60" i="8"/>
  <c r="H60" i="8"/>
  <c r="BG60" i="8"/>
  <c r="AU60" i="8"/>
  <c r="AK60" i="8"/>
  <c r="AA60" i="8"/>
  <c r="O60" i="8"/>
  <c r="E60" i="8"/>
  <c r="BE60" i="8"/>
  <c r="AT60" i="8"/>
  <c r="AJ60" i="8"/>
  <c r="Y60" i="8"/>
  <c r="N60" i="8"/>
  <c r="D60" i="8"/>
  <c r="BB60" i="8"/>
  <c r="AR60" i="8"/>
  <c r="AG60" i="8"/>
  <c r="V60" i="8"/>
  <c r="L60" i="8"/>
  <c r="BH60" i="8"/>
  <c r="AO60" i="8"/>
  <c r="W60" i="8"/>
  <c r="G60" i="8"/>
  <c r="BC60" i="8"/>
  <c r="AM60" i="8"/>
  <c r="U60" i="8"/>
  <c r="F60" i="8"/>
  <c r="AZ60" i="8"/>
  <c r="AI60" i="8"/>
  <c r="S60" i="8"/>
  <c r="BK60" i="8"/>
  <c r="AL60" i="8"/>
  <c r="K60" i="8"/>
  <c r="BJ60" i="8"/>
  <c r="AE60" i="8"/>
  <c r="I60" i="8"/>
  <c r="BA60" i="8"/>
  <c r="AC60" i="8"/>
  <c r="AD6" i="8"/>
  <c r="BJ3" i="8"/>
  <c r="BB3" i="8"/>
  <c r="AT3" i="8"/>
  <c r="AL3" i="8"/>
  <c r="AD3" i="8"/>
  <c r="V3" i="8"/>
  <c r="N3" i="8"/>
  <c r="F3" i="8"/>
  <c r="J3" i="8"/>
  <c r="S3" i="8"/>
  <c r="AB3" i="8"/>
  <c r="AK3" i="8"/>
  <c r="AU3" i="8"/>
  <c r="BD3" i="8"/>
  <c r="L6" i="8"/>
  <c r="V6" i="8"/>
  <c r="AE6" i="8"/>
  <c r="AN6" i="8"/>
  <c r="AW6" i="8"/>
  <c r="BF6" i="8"/>
  <c r="BF7" i="8"/>
  <c r="AX7" i="8"/>
  <c r="AP7" i="8"/>
  <c r="AH7" i="8"/>
  <c r="Z7" i="8"/>
  <c r="R7" i="8"/>
  <c r="J7" i="8"/>
  <c r="I7" i="8"/>
  <c r="S7" i="8"/>
  <c r="AB7" i="8"/>
  <c r="AK7" i="8"/>
  <c r="AT7" i="8"/>
  <c r="BC7" i="8"/>
  <c r="BJ11" i="8"/>
  <c r="BB11" i="8"/>
  <c r="AT11" i="8"/>
  <c r="AL11" i="8"/>
  <c r="AD11" i="8"/>
  <c r="V11" i="8"/>
  <c r="N11" i="8"/>
  <c r="F11" i="8"/>
  <c r="J11" i="8"/>
  <c r="S11" i="8"/>
  <c r="AB11" i="8"/>
  <c r="AK11" i="8"/>
  <c r="AU11" i="8"/>
  <c r="BD11" i="8"/>
  <c r="L14" i="8"/>
  <c r="V14" i="8"/>
  <c r="AE14" i="8"/>
  <c r="AN14" i="8"/>
  <c r="AW14" i="8"/>
  <c r="BF14" i="8"/>
  <c r="BF15" i="8"/>
  <c r="AX15" i="8"/>
  <c r="AP15" i="8"/>
  <c r="AH15" i="8"/>
  <c r="Z15" i="8"/>
  <c r="R15" i="8"/>
  <c r="BC15" i="8"/>
  <c r="AT15" i="8"/>
  <c r="AK15" i="8"/>
  <c r="AB15" i="8"/>
  <c r="S15" i="8"/>
  <c r="J15" i="8"/>
  <c r="I15" i="8"/>
  <c r="T15" i="8"/>
  <c r="AD15" i="8"/>
  <c r="AN15" i="8"/>
  <c r="AY15" i="8"/>
  <c r="BI15" i="8"/>
  <c r="F16" i="8"/>
  <c r="R16" i="8"/>
  <c r="AB16" i="8"/>
  <c r="AL16" i="8"/>
  <c r="AW16" i="8"/>
  <c r="BG16" i="8"/>
  <c r="E17" i="8"/>
  <c r="P17" i="8"/>
  <c r="Z17" i="8"/>
  <c r="AK17" i="8"/>
  <c r="AU17" i="8"/>
  <c r="BF17" i="8"/>
  <c r="R22" i="8"/>
  <c r="AF22" i="8"/>
  <c r="AU22" i="8"/>
  <c r="BK22" i="8"/>
  <c r="BG27" i="8"/>
  <c r="AY27" i="8"/>
  <c r="AQ27" i="8"/>
  <c r="AI27" i="8"/>
  <c r="AA27" i="8"/>
  <c r="S27" i="8"/>
  <c r="K27" i="8"/>
  <c r="BE27" i="8"/>
  <c r="AV27" i="8"/>
  <c r="AM27" i="8"/>
  <c r="AD27" i="8"/>
  <c r="U27" i="8"/>
  <c r="L27" i="8"/>
  <c r="BI27" i="8"/>
  <c r="AX27" i="8"/>
  <c r="AN27" i="8"/>
  <c r="AC27" i="8"/>
  <c r="R27" i="8"/>
  <c r="H27" i="8"/>
  <c r="BH27" i="8"/>
  <c r="AW27" i="8"/>
  <c r="AL27" i="8"/>
  <c r="AB27" i="8"/>
  <c r="Q27" i="8"/>
  <c r="G27" i="8"/>
  <c r="BD27" i="8"/>
  <c r="AT27" i="8"/>
  <c r="AJ27" i="8"/>
  <c r="Y27" i="8"/>
  <c r="O27" i="8"/>
  <c r="E27" i="8"/>
  <c r="N27" i="8"/>
  <c r="AF27" i="8"/>
  <c r="AU27" i="8"/>
  <c r="D29" i="8"/>
  <c r="S29" i="8"/>
  <c r="AL29" i="8"/>
  <c r="AZ29" i="8"/>
  <c r="BK31" i="8"/>
  <c r="BC31" i="8"/>
  <c r="AU31" i="8"/>
  <c r="AM31" i="8"/>
  <c r="AE31" i="8"/>
  <c r="W31" i="8"/>
  <c r="O31" i="8"/>
  <c r="G31" i="8"/>
  <c r="BF31" i="8"/>
  <c r="AW31" i="8"/>
  <c r="AN31" i="8"/>
  <c r="AD31" i="8"/>
  <c r="U31" i="8"/>
  <c r="L31" i="8"/>
  <c r="BH31" i="8"/>
  <c r="AX31" i="8"/>
  <c r="AL31" i="8"/>
  <c r="AB31" i="8"/>
  <c r="R31" i="8"/>
  <c r="H31" i="8"/>
  <c r="BG31" i="8"/>
  <c r="AV31" i="8"/>
  <c r="AK31" i="8"/>
  <c r="AA31" i="8"/>
  <c r="Q31" i="8"/>
  <c r="F31" i="8"/>
  <c r="BD31" i="8"/>
  <c r="AS31" i="8"/>
  <c r="AI31" i="8"/>
  <c r="Y31" i="8"/>
  <c r="N31" i="8"/>
  <c r="D31" i="8"/>
  <c r="P31" i="8"/>
  <c r="AG31" i="8"/>
  <c r="AY31" i="8"/>
  <c r="L39" i="8"/>
  <c r="AG39" i="8"/>
  <c r="BD39" i="8"/>
  <c r="E42" i="8"/>
  <c r="AA42" i="8"/>
  <c r="AZ42" i="8"/>
  <c r="BD44" i="8"/>
  <c r="AV44" i="8"/>
  <c r="AN44" i="8"/>
  <c r="AF44" i="8"/>
  <c r="X44" i="8"/>
  <c r="P44" i="8"/>
  <c r="H44" i="8"/>
  <c r="BI44" i="8"/>
  <c r="AZ44" i="8"/>
  <c r="AQ44" i="8"/>
  <c r="AH44" i="8"/>
  <c r="Y44" i="8"/>
  <c r="O44" i="8"/>
  <c r="F44" i="8"/>
  <c r="BG44" i="8"/>
  <c r="AW44" i="8"/>
  <c r="AL44" i="8"/>
  <c r="AB44" i="8"/>
  <c r="R44" i="8"/>
  <c r="G44" i="8"/>
  <c r="BF44" i="8"/>
  <c r="AU44" i="8"/>
  <c r="AK44" i="8"/>
  <c r="AA44" i="8"/>
  <c r="Q44" i="8"/>
  <c r="E44" i="8"/>
  <c r="BC44" i="8"/>
  <c r="AS44" i="8"/>
  <c r="AI44" i="8"/>
  <c r="W44" i="8"/>
  <c r="M44" i="8"/>
  <c r="BJ44" i="8"/>
  <c r="AR44" i="8"/>
  <c r="AC44" i="8"/>
  <c r="K44" i="8"/>
  <c r="BH44" i="8"/>
  <c r="AP44" i="8"/>
  <c r="Z44" i="8"/>
  <c r="J44" i="8"/>
  <c r="BB44" i="8"/>
  <c r="AM44" i="8"/>
  <c r="U44" i="8"/>
  <c r="D44" i="8"/>
  <c r="V44" i="8"/>
  <c r="AY44" i="8"/>
  <c r="L47" i="8"/>
  <c r="AP47" i="8"/>
  <c r="M48" i="8"/>
  <c r="AN48" i="8"/>
  <c r="U50" i="8"/>
  <c r="AU50" i="8"/>
  <c r="AD53" i="8"/>
  <c r="BB53" i="8"/>
  <c r="AB54" i="8"/>
  <c r="AZ54" i="8"/>
  <c r="AW58" i="8"/>
  <c r="AW60" i="8"/>
  <c r="I10" i="8"/>
  <c r="Q10" i="8"/>
  <c r="Y10" i="8"/>
  <c r="AG10" i="8"/>
  <c r="AO10" i="8"/>
  <c r="AW10" i="8"/>
  <c r="BJ19" i="8"/>
  <c r="BB19" i="8"/>
  <c r="AT19" i="8"/>
  <c r="AL19" i="8"/>
  <c r="AD19" i="8"/>
  <c r="V19" i="8"/>
  <c r="N19" i="8"/>
  <c r="F19" i="8"/>
  <c r="J19" i="8"/>
  <c r="S19" i="8"/>
  <c r="AB19" i="8"/>
  <c r="AK19" i="8"/>
  <c r="AU19" i="8"/>
  <c r="BD19" i="8"/>
  <c r="G20" i="8"/>
  <c r="P20" i="8"/>
  <c r="Y20" i="8"/>
  <c r="AH20" i="8"/>
  <c r="AR20" i="8"/>
  <c r="BA20" i="8"/>
  <c r="BF23" i="8"/>
  <c r="AX23" i="8"/>
  <c r="AP23" i="8"/>
  <c r="AH23" i="8"/>
  <c r="Z23" i="8"/>
  <c r="R23" i="8"/>
  <c r="J23" i="8"/>
  <c r="I23" i="8"/>
  <c r="S23" i="8"/>
  <c r="AB23" i="8"/>
  <c r="AK23" i="8"/>
  <c r="AT23" i="8"/>
  <c r="BC23" i="8"/>
  <c r="H24" i="8"/>
  <c r="Q24" i="8"/>
  <c r="Z24" i="8"/>
  <c r="AI24" i="8"/>
  <c r="AR24" i="8"/>
  <c r="I26" i="8"/>
  <c r="S26" i="8"/>
  <c r="AC26" i="8"/>
  <c r="AN26" i="8"/>
  <c r="AX26" i="8"/>
  <c r="G30" i="8"/>
  <c r="Q30" i="8"/>
  <c r="AB30" i="8"/>
  <c r="AL30" i="8"/>
  <c r="AV30" i="8"/>
  <c r="BG30" i="8"/>
  <c r="H34" i="8"/>
  <c r="R34" i="8"/>
  <c r="AC34" i="8"/>
  <c r="AO34" i="8"/>
  <c r="BA34" i="8"/>
  <c r="G37" i="8"/>
  <c r="S37" i="8"/>
  <c r="AF37" i="8"/>
  <c r="AQ37" i="8"/>
  <c r="BD37" i="8"/>
  <c r="J40" i="8"/>
  <c r="X40" i="8"/>
  <c r="AM40" i="8"/>
  <c r="BG43" i="8"/>
  <c r="AY43" i="8"/>
  <c r="AQ43" i="8"/>
  <c r="AI43" i="8"/>
  <c r="AA43" i="8"/>
  <c r="S43" i="8"/>
  <c r="K43" i="8"/>
  <c r="BK43" i="8"/>
  <c r="BB43" i="8"/>
  <c r="AS43" i="8"/>
  <c r="AJ43" i="8"/>
  <c r="Z43" i="8"/>
  <c r="Q43" i="8"/>
  <c r="H43" i="8"/>
  <c r="BI43" i="8"/>
  <c r="AX43" i="8"/>
  <c r="AN43" i="8"/>
  <c r="AD43" i="8"/>
  <c r="T43" i="8"/>
  <c r="I43" i="8"/>
  <c r="BH43" i="8"/>
  <c r="AW43" i="8"/>
  <c r="AM43" i="8"/>
  <c r="AC43" i="8"/>
  <c r="R43" i="8"/>
  <c r="G43" i="8"/>
  <c r="BE43" i="8"/>
  <c r="AU43" i="8"/>
  <c r="AK43" i="8"/>
  <c r="Y43" i="8"/>
  <c r="O43" i="8"/>
  <c r="E43" i="8"/>
  <c r="N43" i="8"/>
  <c r="AF43" i="8"/>
  <c r="AV43" i="8"/>
  <c r="L52" i="8"/>
  <c r="AD52" i="8"/>
  <c r="AS52" i="8"/>
  <c r="O62" i="8"/>
  <c r="BF65" i="8"/>
  <c r="AX65" i="8"/>
  <c r="AP65" i="8"/>
  <c r="AH65" i="8"/>
  <c r="Z65" i="8"/>
  <c r="R65" i="8"/>
  <c r="J65" i="8"/>
  <c r="BI65" i="8"/>
  <c r="AZ65" i="8"/>
  <c r="AQ65" i="8"/>
  <c r="AG65" i="8"/>
  <c r="X65" i="8"/>
  <c r="O65" i="8"/>
  <c r="F65" i="8"/>
  <c r="BH65" i="8"/>
  <c r="AY65" i="8"/>
  <c r="AO65" i="8"/>
  <c r="AF65" i="8"/>
  <c r="W65" i="8"/>
  <c r="N65" i="8"/>
  <c r="E65" i="8"/>
  <c r="BE65" i="8"/>
  <c r="AV65" i="8"/>
  <c r="AM65" i="8"/>
  <c r="AD65" i="8"/>
  <c r="U65" i="8"/>
  <c r="L65" i="8"/>
  <c r="AW65" i="8"/>
  <c r="AJ65" i="8"/>
  <c r="T65" i="8"/>
  <c r="G65" i="8"/>
  <c r="BK65" i="8"/>
  <c r="AU65" i="8"/>
  <c r="AI65" i="8"/>
  <c r="S65" i="8"/>
  <c r="D65" i="8"/>
  <c r="BG65" i="8"/>
  <c r="AS65" i="8"/>
  <c r="AC65" i="8"/>
  <c r="P65" i="8"/>
  <c r="BD65" i="8"/>
  <c r="AK65" i="8"/>
  <c r="K65" i="8"/>
  <c r="BC65" i="8"/>
  <c r="AE65" i="8"/>
  <c r="I65" i="8"/>
  <c r="BA65" i="8"/>
  <c r="AA65" i="8"/>
  <c r="AB65" i="8"/>
  <c r="BG20" i="8"/>
  <c r="AY20" i="8"/>
  <c r="AQ20" i="8"/>
  <c r="AI20" i="8"/>
  <c r="AA20" i="8"/>
  <c r="S20" i="8"/>
  <c r="K20" i="8"/>
  <c r="I20" i="8"/>
  <c r="R20" i="8"/>
  <c r="AB20" i="8"/>
  <c r="AK20" i="8"/>
  <c r="AT20" i="8"/>
  <c r="BC20" i="8"/>
  <c r="BH24" i="8"/>
  <c r="AZ24" i="8"/>
  <c r="BD24" i="8"/>
  <c r="AU24" i="8"/>
  <c r="AM24" i="8"/>
  <c r="AE24" i="8"/>
  <c r="W24" i="8"/>
  <c r="O24" i="8"/>
  <c r="G24" i="8"/>
  <c r="J24" i="8"/>
  <c r="S24" i="8"/>
  <c r="AB24" i="8"/>
  <c r="AK24" i="8"/>
  <c r="AT24" i="8"/>
  <c r="BE24" i="8"/>
  <c r="BJ26" i="8"/>
  <c r="BB26" i="8"/>
  <c r="AT26" i="8"/>
  <c r="AL26" i="8"/>
  <c r="AD26" i="8"/>
  <c r="V26" i="8"/>
  <c r="N26" i="8"/>
  <c r="F26" i="8"/>
  <c r="BH26" i="8"/>
  <c r="AY26" i="8"/>
  <c r="AP26" i="8"/>
  <c r="AG26" i="8"/>
  <c r="X26" i="8"/>
  <c r="O26" i="8"/>
  <c r="E26" i="8"/>
  <c r="K26" i="8"/>
  <c r="U26" i="8"/>
  <c r="AF26" i="8"/>
  <c r="AQ26" i="8"/>
  <c r="BA26" i="8"/>
  <c r="I30" i="8"/>
  <c r="T30" i="8"/>
  <c r="AD30" i="8"/>
  <c r="AN30" i="8"/>
  <c r="AZ30" i="8"/>
  <c r="J34" i="8"/>
  <c r="T34" i="8"/>
  <c r="AF34" i="8"/>
  <c r="AR34" i="8"/>
  <c r="J37" i="8"/>
  <c r="W37" i="8"/>
  <c r="AH37" i="8"/>
  <c r="AU37" i="8"/>
  <c r="BH40" i="8"/>
  <c r="AZ40" i="8"/>
  <c r="AR40" i="8"/>
  <c r="AJ40" i="8"/>
  <c r="AB40" i="8"/>
  <c r="T40" i="8"/>
  <c r="L40" i="8"/>
  <c r="D40" i="8"/>
  <c r="BJ40" i="8"/>
  <c r="BA40" i="8"/>
  <c r="AQ40" i="8"/>
  <c r="AH40" i="8"/>
  <c r="Y40" i="8"/>
  <c r="P40" i="8"/>
  <c r="G40" i="8"/>
  <c r="BF40" i="8"/>
  <c r="AV40" i="8"/>
  <c r="AL40" i="8"/>
  <c r="AA40" i="8"/>
  <c r="Q40" i="8"/>
  <c r="F40" i="8"/>
  <c r="BC40" i="8"/>
  <c r="AS40" i="8"/>
  <c r="AG40" i="8"/>
  <c r="W40" i="8"/>
  <c r="M40" i="8"/>
  <c r="N40" i="8"/>
  <c r="AC40" i="8"/>
  <c r="AO40" i="8"/>
  <c r="BD40" i="8"/>
  <c r="BD52" i="8"/>
  <c r="AV52" i="8"/>
  <c r="AN52" i="8"/>
  <c r="AF52" i="8"/>
  <c r="X52" i="8"/>
  <c r="P52" i="8"/>
  <c r="H52" i="8"/>
  <c r="BI52" i="8"/>
  <c r="AZ52" i="8"/>
  <c r="AQ52" i="8"/>
  <c r="AH52" i="8"/>
  <c r="Y52" i="8"/>
  <c r="O52" i="8"/>
  <c r="F52" i="8"/>
  <c r="BH52" i="8"/>
  <c r="AX52" i="8"/>
  <c r="AM52" i="8"/>
  <c r="AC52" i="8"/>
  <c r="S52" i="8"/>
  <c r="I52" i="8"/>
  <c r="BG52" i="8"/>
  <c r="AW52" i="8"/>
  <c r="AL52" i="8"/>
  <c r="AB52" i="8"/>
  <c r="R52" i="8"/>
  <c r="G52" i="8"/>
  <c r="BE52" i="8"/>
  <c r="AT52" i="8"/>
  <c r="AJ52" i="8"/>
  <c r="Z52" i="8"/>
  <c r="N52" i="8"/>
  <c r="D52" i="8"/>
  <c r="Q52" i="8"/>
  <c r="AG52" i="8"/>
  <c r="AY52" i="8"/>
  <c r="BF30" i="8"/>
  <c r="AX30" i="8"/>
  <c r="AP30" i="8"/>
  <c r="AH30" i="8"/>
  <c r="Z30" i="8"/>
  <c r="R30" i="8"/>
  <c r="J30" i="8"/>
  <c r="BH30" i="8"/>
  <c r="AY30" i="8"/>
  <c r="AO30" i="8"/>
  <c r="AF30" i="8"/>
  <c r="W30" i="8"/>
  <c r="N30" i="8"/>
  <c r="E30" i="8"/>
  <c r="K30" i="8"/>
  <c r="U30" i="8"/>
  <c r="AE30" i="8"/>
  <c r="AQ30" i="8"/>
  <c r="BA30" i="8"/>
  <c r="BK30" i="8"/>
  <c r="BJ34" i="8"/>
  <c r="BB34" i="8"/>
  <c r="AT34" i="8"/>
  <c r="AL34" i="8"/>
  <c r="AD34" i="8"/>
  <c r="V34" i="8"/>
  <c r="N34" i="8"/>
  <c r="F34" i="8"/>
  <c r="BC34" i="8"/>
  <c r="AS34" i="8"/>
  <c r="AJ34" i="8"/>
  <c r="AA34" i="8"/>
  <c r="BH34" i="8"/>
  <c r="AY34" i="8"/>
  <c r="AP34" i="8"/>
  <c r="AG34" i="8"/>
  <c r="X34" i="8"/>
  <c r="O34" i="8"/>
  <c r="E34" i="8"/>
  <c r="K34" i="8"/>
  <c r="U34" i="8"/>
  <c r="AH34" i="8"/>
  <c r="AU34" i="8"/>
  <c r="BF34" i="8"/>
  <c r="BI37" i="8"/>
  <c r="BA37" i="8"/>
  <c r="AS37" i="8"/>
  <c r="AK37" i="8"/>
  <c r="AC37" i="8"/>
  <c r="U37" i="8"/>
  <c r="M37" i="8"/>
  <c r="E37" i="8"/>
  <c r="BE37" i="8"/>
  <c r="AV37" i="8"/>
  <c r="AM37" i="8"/>
  <c r="AD37" i="8"/>
  <c r="T37" i="8"/>
  <c r="K37" i="8"/>
  <c r="BK37" i="8"/>
  <c r="BB37" i="8"/>
  <c r="AR37" i="8"/>
  <c r="AI37" i="8"/>
  <c r="Z37" i="8"/>
  <c r="Q37" i="8"/>
  <c r="H37" i="8"/>
  <c r="L37" i="8"/>
  <c r="X37" i="8"/>
  <c r="AJ37" i="8"/>
  <c r="AW37" i="8"/>
  <c r="BH37" i="8"/>
  <c r="BG62" i="8"/>
  <c r="AY62" i="8"/>
  <c r="AQ62" i="8"/>
  <c r="AI62" i="8"/>
  <c r="AA62" i="8"/>
  <c r="S62" i="8"/>
  <c r="BE62" i="8"/>
  <c r="AV62" i="8"/>
  <c r="AM62" i="8"/>
  <c r="AD62" i="8"/>
  <c r="U62" i="8"/>
  <c r="L62" i="8"/>
  <c r="D62" i="8"/>
  <c r="BC62" i="8"/>
  <c r="AT62" i="8"/>
  <c r="AK62" i="8"/>
  <c r="AB62" i="8"/>
  <c r="R62" i="8"/>
  <c r="J62" i="8"/>
  <c r="BJ62" i="8"/>
  <c r="AX62" i="8"/>
  <c r="AL62" i="8"/>
  <c r="Y62" i="8"/>
  <c r="N62" i="8"/>
  <c r="BI62" i="8"/>
  <c r="AW62" i="8"/>
  <c r="AJ62" i="8"/>
  <c r="X62" i="8"/>
  <c r="M62" i="8"/>
  <c r="BF62" i="8"/>
  <c r="AS62" i="8"/>
  <c r="AG62" i="8"/>
  <c r="V62" i="8"/>
  <c r="I62" i="8"/>
  <c r="AZ62" i="8"/>
  <c r="AE62" i="8"/>
  <c r="K62" i="8"/>
  <c r="AU62" i="8"/>
  <c r="AC62" i="8"/>
  <c r="H62" i="8"/>
  <c r="BK62" i="8"/>
  <c r="AP62" i="8"/>
  <c r="W62" i="8"/>
  <c r="F62" i="8"/>
  <c r="T62" i="8"/>
  <c r="BB62" i="8"/>
  <c r="I18" i="8"/>
  <c r="Q18" i="8"/>
  <c r="Y18" i="8"/>
  <c r="AG18" i="8"/>
  <c r="AO18" i="8"/>
  <c r="AW18" i="8"/>
  <c r="BD28" i="8"/>
  <c r="AV28" i="8"/>
  <c r="AN28" i="8"/>
  <c r="AF28" i="8"/>
  <c r="X28" i="8"/>
  <c r="P28" i="8"/>
  <c r="H28" i="8"/>
  <c r="J28" i="8"/>
  <c r="S28" i="8"/>
  <c r="AB28" i="8"/>
  <c r="AK28" i="8"/>
  <c r="AT28" i="8"/>
  <c r="BC28" i="8"/>
  <c r="BH32" i="8"/>
  <c r="AZ32" i="8"/>
  <c r="AR32" i="8"/>
  <c r="AJ32" i="8"/>
  <c r="AB32" i="8"/>
  <c r="T32" i="8"/>
  <c r="L32" i="8"/>
  <c r="D32" i="8"/>
  <c r="J32" i="8"/>
  <c r="S32" i="8"/>
  <c r="AC32" i="8"/>
  <c r="AL32" i="8"/>
  <c r="AU32" i="8"/>
  <c r="BD32" i="8"/>
  <c r="BD36" i="8"/>
  <c r="AV36" i="8"/>
  <c r="AN36" i="8"/>
  <c r="AF36" i="8"/>
  <c r="X36" i="8"/>
  <c r="P36" i="8"/>
  <c r="H36" i="8"/>
  <c r="J36" i="8"/>
  <c r="S36" i="8"/>
  <c r="AB36" i="8"/>
  <c r="AK36" i="8"/>
  <c r="AT36" i="8"/>
  <c r="BC36" i="8"/>
  <c r="BI45" i="8"/>
  <c r="BA45" i="8"/>
  <c r="AS45" i="8"/>
  <c r="AK45" i="8"/>
  <c r="AC45" i="8"/>
  <c r="U45" i="8"/>
  <c r="M45" i="8"/>
  <c r="E45" i="8"/>
  <c r="BG45" i="8"/>
  <c r="AX45" i="8"/>
  <c r="AO45" i="8"/>
  <c r="AF45" i="8"/>
  <c r="W45" i="8"/>
  <c r="N45" i="8"/>
  <c r="D45" i="8"/>
  <c r="K45" i="8"/>
  <c r="V45" i="8"/>
  <c r="AG45" i="8"/>
  <c r="AQ45" i="8"/>
  <c r="BB45" i="8"/>
  <c r="G46" i="8"/>
  <c r="Q46" i="8"/>
  <c r="AB46" i="8"/>
  <c r="AM46" i="8"/>
  <c r="AW46" i="8"/>
  <c r="F51" i="8"/>
  <c r="P51" i="8"/>
  <c r="AB51" i="8"/>
  <c r="AL51" i="8"/>
  <c r="AV51" i="8"/>
  <c r="F55" i="8"/>
  <c r="S55" i="8"/>
  <c r="AH55" i="8"/>
  <c r="AX55" i="8"/>
  <c r="J59" i="8"/>
  <c r="AD59" i="8"/>
  <c r="AR59" i="8"/>
  <c r="N64" i="8"/>
  <c r="AL64" i="8"/>
  <c r="I69" i="8"/>
  <c r="AI69" i="8"/>
  <c r="BF46" i="8"/>
  <c r="AX46" i="8"/>
  <c r="AP46" i="8"/>
  <c r="AH46" i="8"/>
  <c r="Z46" i="8"/>
  <c r="R46" i="8"/>
  <c r="J46" i="8"/>
  <c r="BD46" i="8"/>
  <c r="AU46" i="8"/>
  <c r="AL46" i="8"/>
  <c r="AC46" i="8"/>
  <c r="T46" i="8"/>
  <c r="K46" i="8"/>
  <c r="I46" i="8"/>
  <c r="U46" i="8"/>
  <c r="AE46" i="8"/>
  <c r="AO46" i="8"/>
  <c r="AZ46" i="8"/>
  <c r="BJ46" i="8"/>
  <c r="BI59" i="8"/>
  <c r="BA59" i="8"/>
  <c r="AS59" i="8"/>
  <c r="AK59" i="8"/>
  <c r="AC59" i="8"/>
  <c r="U59" i="8"/>
  <c r="M59" i="8"/>
  <c r="E59" i="8"/>
  <c r="BG59" i="8"/>
  <c r="AY59" i="8"/>
  <c r="AQ59" i="8"/>
  <c r="AI59" i="8"/>
  <c r="AA59" i="8"/>
  <c r="S59" i="8"/>
  <c r="K59" i="8"/>
  <c r="BH59" i="8"/>
  <c r="AW59" i="8"/>
  <c r="AM59" i="8"/>
  <c r="AB59" i="8"/>
  <c r="Q59" i="8"/>
  <c r="G59" i="8"/>
  <c r="BF59" i="8"/>
  <c r="AV59" i="8"/>
  <c r="AL59" i="8"/>
  <c r="Z59" i="8"/>
  <c r="P59" i="8"/>
  <c r="F59" i="8"/>
  <c r="BD59" i="8"/>
  <c r="AT59" i="8"/>
  <c r="AH59" i="8"/>
  <c r="X59" i="8"/>
  <c r="N59" i="8"/>
  <c r="O59" i="8"/>
  <c r="AF59" i="8"/>
  <c r="AX59" i="8"/>
  <c r="L46" i="8"/>
  <c r="V46" i="8"/>
  <c r="AF46" i="8"/>
  <c r="AQ46" i="8"/>
  <c r="BA46" i="8"/>
  <c r="BK46" i="8"/>
  <c r="BG51" i="8"/>
  <c r="AY51" i="8"/>
  <c r="AQ51" i="8"/>
  <c r="AI51" i="8"/>
  <c r="AA51" i="8"/>
  <c r="S51" i="8"/>
  <c r="K51" i="8"/>
  <c r="BK51" i="8"/>
  <c r="BB51" i="8"/>
  <c r="AS51" i="8"/>
  <c r="AJ51" i="8"/>
  <c r="Z51" i="8"/>
  <c r="Q51" i="8"/>
  <c r="H51" i="8"/>
  <c r="J51" i="8"/>
  <c r="U51" i="8"/>
  <c r="AE51" i="8"/>
  <c r="AO51" i="8"/>
  <c r="AZ51" i="8"/>
  <c r="BJ51" i="8"/>
  <c r="BK55" i="8"/>
  <c r="BC55" i="8"/>
  <c r="AU55" i="8"/>
  <c r="AM55" i="8"/>
  <c r="AE55" i="8"/>
  <c r="W55" i="8"/>
  <c r="O55" i="8"/>
  <c r="G55" i="8"/>
  <c r="BF55" i="8"/>
  <c r="AW55" i="8"/>
  <c r="AN55" i="8"/>
  <c r="AD55" i="8"/>
  <c r="U55" i="8"/>
  <c r="BE55" i="8"/>
  <c r="AV55" i="8"/>
  <c r="AL55" i="8"/>
  <c r="AC55" i="8"/>
  <c r="T55" i="8"/>
  <c r="K55" i="8"/>
  <c r="BB55" i="8"/>
  <c r="AS55" i="8"/>
  <c r="AJ55" i="8"/>
  <c r="AA55" i="8"/>
  <c r="R55" i="8"/>
  <c r="I55" i="8"/>
  <c r="L55" i="8"/>
  <c r="Y55" i="8"/>
  <c r="AO55" i="8"/>
  <c r="BA55" i="8"/>
  <c r="R59" i="8"/>
  <c r="AG59" i="8"/>
  <c r="AZ59" i="8"/>
  <c r="BI64" i="8"/>
  <c r="BA64" i="8"/>
  <c r="AS64" i="8"/>
  <c r="AK64" i="8"/>
  <c r="AC64" i="8"/>
  <c r="U64" i="8"/>
  <c r="M64" i="8"/>
  <c r="E64" i="8"/>
  <c r="BC64" i="8"/>
  <c r="AT64" i="8"/>
  <c r="AJ64" i="8"/>
  <c r="AA64" i="8"/>
  <c r="R64" i="8"/>
  <c r="I64" i="8"/>
  <c r="BK64" i="8"/>
  <c r="BB64" i="8"/>
  <c r="AR64" i="8"/>
  <c r="AI64" i="8"/>
  <c r="Z64" i="8"/>
  <c r="Q64" i="8"/>
  <c r="H64" i="8"/>
  <c r="BH64" i="8"/>
  <c r="AY64" i="8"/>
  <c r="AP64" i="8"/>
  <c r="AG64" i="8"/>
  <c r="X64" i="8"/>
  <c r="O64" i="8"/>
  <c r="F64" i="8"/>
  <c r="BD64" i="8"/>
  <c r="AN64" i="8"/>
  <c r="Y64" i="8"/>
  <c r="K64" i="8"/>
  <c r="AZ64" i="8"/>
  <c r="AM64" i="8"/>
  <c r="W64" i="8"/>
  <c r="J64" i="8"/>
  <c r="AW64" i="8"/>
  <c r="AH64" i="8"/>
  <c r="T64" i="8"/>
  <c r="D64" i="8"/>
  <c r="V64" i="8"/>
  <c r="AU64" i="8"/>
  <c r="BJ69" i="8"/>
  <c r="BB69" i="8"/>
  <c r="AT69" i="8"/>
  <c r="AL69" i="8"/>
  <c r="AD69" i="8"/>
  <c r="V69" i="8"/>
  <c r="N69" i="8"/>
  <c r="F69" i="8"/>
  <c r="BI69" i="8"/>
  <c r="AZ69" i="8"/>
  <c r="AQ69" i="8"/>
  <c r="AH69" i="8"/>
  <c r="Y69" i="8"/>
  <c r="P69" i="8"/>
  <c r="G69" i="8"/>
  <c r="BH69" i="8"/>
  <c r="AY69" i="8"/>
  <c r="AP69" i="8"/>
  <c r="AG69" i="8"/>
  <c r="X69" i="8"/>
  <c r="O69" i="8"/>
  <c r="E69" i="8"/>
  <c r="BF69" i="8"/>
  <c r="AW69" i="8"/>
  <c r="AN69" i="8"/>
  <c r="AE69" i="8"/>
  <c r="U69" i="8"/>
  <c r="L69" i="8"/>
  <c r="BK69" i="8"/>
  <c r="AU69" i="8"/>
  <c r="AF69" i="8"/>
  <c r="R69" i="8"/>
  <c r="BG69" i="8"/>
  <c r="AS69" i="8"/>
  <c r="AC69" i="8"/>
  <c r="Q69" i="8"/>
  <c r="BD69" i="8"/>
  <c r="AO69" i="8"/>
  <c r="AA69" i="8"/>
  <c r="K69" i="8"/>
  <c r="S69" i="8"/>
  <c r="AM69" i="8"/>
  <c r="I25" i="8"/>
  <c r="Q25" i="8"/>
  <c r="Y25" i="8"/>
  <c r="AG25" i="8"/>
  <c r="AO25" i="8"/>
  <c r="AW25" i="8"/>
  <c r="I33" i="8"/>
  <c r="Q33" i="8"/>
  <c r="Y33" i="8"/>
  <c r="AG33" i="8"/>
  <c r="AO33" i="8"/>
  <c r="AW33" i="8"/>
  <c r="G56" i="8"/>
  <c r="P56" i="8"/>
  <c r="Y56" i="8"/>
  <c r="AH56" i="8"/>
  <c r="AQ56" i="8"/>
  <c r="BA56" i="8"/>
  <c r="BJ56" i="8"/>
  <c r="BK61" i="8"/>
  <c r="BC61" i="8"/>
  <c r="AU61" i="8"/>
  <c r="AM61" i="8"/>
  <c r="AE61" i="8"/>
  <c r="W61" i="8"/>
  <c r="O61" i="8"/>
  <c r="G61" i="8"/>
  <c r="BI61" i="8"/>
  <c r="BA61" i="8"/>
  <c r="AS61" i="8"/>
  <c r="AK61" i="8"/>
  <c r="AC61" i="8"/>
  <c r="U61" i="8"/>
  <c r="M61" i="8"/>
  <c r="E61" i="8"/>
  <c r="K61" i="8"/>
  <c r="V61" i="8"/>
  <c r="AG61" i="8"/>
  <c r="AQ61" i="8"/>
  <c r="BB61" i="8"/>
  <c r="I56" i="8"/>
  <c r="R56" i="8"/>
  <c r="AA56" i="8"/>
  <c r="AK56" i="8"/>
  <c r="AT56" i="8"/>
  <c r="BH56" i="8"/>
  <c r="AZ56" i="8"/>
  <c r="AR56" i="8"/>
  <c r="AJ56" i="8"/>
  <c r="AB56" i="8"/>
  <c r="T56" i="8"/>
  <c r="L56" i="8"/>
  <c r="D56" i="8"/>
  <c r="J56" i="8"/>
  <c r="S56" i="8"/>
  <c r="AC56" i="8"/>
  <c r="AL56" i="8"/>
  <c r="AU56" i="8"/>
  <c r="BD56" i="8"/>
  <c r="I41" i="8"/>
  <c r="Q41" i="8"/>
  <c r="Y41" i="8"/>
  <c r="AG41" i="8"/>
  <c r="AO41" i="8"/>
  <c r="AW41" i="8"/>
  <c r="I49" i="8"/>
  <c r="Q49" i="8"/>
  <c r="Y49" i="8"/>
  <c r="AG49" i="8"/>
  <c r="AO49" i="8"/>
  <c r="AW49" i="8"/>
  <c r="I57" i="8"/>
  <c r="Q57" i="8"/>
  <c r="Y57" i="8"/>
  <c r="AG57" i="8"/>
  <c r="AO57" i="8"/>
  <c r="AW57" i="8"/>
  <c r="G63" i="8"/>
  <c r="Q63" i="8"/>
  <c r="Z63" i="8"/>
  <c r="AI63" i="8"/>
  <c r="AR63" i="8"/>
  <c r="BA63" i="8"/>
  <c r="BK66" i="8"/>
  <c r="BC66" i="8"/>
  <c r="AU66" i="8"/>
  <c r="AM66" i="8"/>
  <c r="AE66" i="8"/>
  <c r="W66" i="8"/>
  <c r="O66" i="8"/>
  <c r="G66" i="8"/>
  <c r="J66" i="8"/>
  <c r="S66" i="8"/>
  <c r="AB66" i="8"/>
  <c r="AK66" i="8"/>
  <c r="AT66" i="8"/>
  <c r="BD66" i="8"/>
  <c r="H67" i="8"/>
  <c r="Q67" i="8"/>
  <c r="Z67" i="8"/>
  <c r="AI67" i="8"/>
  <c r="AS67" i="8"/>
  <c r="BB67" i="8"/>
  <c r="BG70" i="8"/>
  <c r="AY70" i="8"/>
  <c r="AQ70" i="8"/>
  <c r="AI70" i="8"/>
  <c r="AA70" i="8"/>
  <c r="S70" i="8"/>
  <c r="K70" i="8"/>
  <c r="I70" i="8"/>
  <c r="R70" i="8"/>
  <c r="AB70" i="8"/>
  <c r="AK70" i="8"/>
  <c r="AT70" i="8"/>
  <c r="BC70" i="8"/>
  <c r="BD63" i="8"/>
  <c r="AV63" i="8"/>
  <c r="AN63" i="8"/>
  <c r="AF63" i="8"/>
  <c r="X63" i="8"/>
  <c r="P63" i="8"/>
  <c r="H63" i="8"/>
  <c r="J63" i="8"/>
  <c r="S63" i="8"/>
  <c r="AB63" i="8"/>
  <c r="AK63" i="8"/>
  <c r="AT63" i="8"/>
  <c r="BC63" i="8"/>
  <c r="BH67" i="8"/>
  <c r="AZ67" i="8"/>
  <c r="AR67" i="8"/>
  <c r="AJ67" i="8"/>
  <c r="AB67" i="8"/>
  <c r="T67" i="8"/>
  <c r="L67" i="8"/>
  <c r="D67" i="8"/>
  <c r="J67" i="8"/>
  <c r="S67" i="8"/>
  <c r="AC67" i="8"/>
  <c r="AL67" i="8"/>
  <c r="AU67" i="8"/>
  <c r="BD67" i="8"/>
  <c r="I68" i="8"/>
  <c r="Q68" i="8"/>
  <c r="Y68" i="8"/>
  <c r="AG68" i="8"/>
  <c r="AO68" i="8"/>
  <c r="AW68" i="8"/>
  <c r="AV122" i="2" l="1"/>
  <c r="K57" i="4"/>
  <c r="AV108" i="2"/>
  <c r="K17" i="4"/>
  <c r="AV117" i="2"/>
  <c r="BV10" i="8"/>
  <c r="BI26" i="2" s="1"/>
  <c r="K15" i="4"/>
  <c r="BM10" i="8"/>
  <c r="AZ26" i="2" s="1"/>
  <c r="BL70" i="8"/>
  <c r="AY34" i="2" s="1"/>
  <c r="BU33" i="8"/>
  <c r="BH31" i="2" s="1"/>
  <c r="BV11" i="8"/>
  <c r="BI18" i="2" s="1"/>
  <c r="BQ5" i="8"/>
  <c r="BD73" i="2" s="1"/>
  <c r="BN21" i="8"/>
  <c r="BA44" i="2" s="1"/>
  <c r="BR25" i="8"/>
  <c r="BE33" i="2" s="1"/>
  <c r="BV68" i="8"/>
  <c r="BI13" i="2" s="1"/>
  <c r="BN23" i="8"/>
  <c r="BA52" i="2" s="1"/>
  <c r="BR69" i="8"/>
  <c r="BE12" i="2" s="1"/>
  <c r="BN68" i="8"/>
  <c r="BA13" i="2" s="1"/>
  <c r="BO70" i="8"/>
  <c r="BB34" i="2" s="1"/>
  <c r="BT57" i="8"/>
  <c r="BG64" i="2" s="1"/>
  <c r="BL68" i="8"/>
  <c r="AY13" i="2" s="1"/>
  <c r="BO18" i="8"/>
  <c r="BB36" i="2" s="1"/>
  <c r="BL27" i="8"/>
  <c r="AY108" i="2" s="1"/>
  <c r="BO57" i="8"/>
  <c r="BB64" i="2" s="1"/>
  <c r="BS55" i="8"/>
  <c r="BF49" i="2" s="1"/>
  <c r="BQ6" i="8"/>
  <c r="BD17" i="2" s="1"/>
  <c r="BU54" i="8"/>
  <c r="BH110" i="2" s="1"/>
  <c r="BN57" i="8"/>
  <c r="BA64" i="2" s="1"/>
  <c r="BU37" i="8"/>
  <c r="BH41" i="2" s="1"/>
  <c r="BN37" i="8"/>
  <c r="BA41" i="2" s="1"/>
  <c r="BM15" i="8"/>
  <c r="AZ16" i="2" s="1"/>
  <c r="BT21" i="8"/>
  <c r="BG44" i="2" s="1"/>
  <c r="BQ33" i="8"/>
  <c r="BD31" i="2" s="1"/>
  <c r="BS28" i="8"/>
  <c r="BF60" i="2" s="1"/>
  <c r="BR15" i="8"/>
  <c r="BE16" i="2" s="1"/>
  <c r="BT68" i="8"/>
  <c r="BG13" i="2" s="1"/>
  <c r="BP70" i="8"/>
  <c r="BC34" i="2" s="1"/>
  <c r="BP57" i="8"/>
  <c r="BC64" i="2" s="1"/>
  <c r="BM33" i="8"/>
  <c r="AZ31" i="2" s="1"/>
  <c r="BP59" i="8"/>
  <c r="BC66" i="2" s="1"/>
  <c r="BN46" i="8"/>
  <c r="BA126" i="2" s="1"/>
  <c r="BU18" i="8"/>
  <c r="BH36" i="2" s="1"/>
  <c r="BQ20" i="8"/>
  <c r="BD35" i="2" s="1"/>
  <c r="BU10" i="8"/>
  <c r="BH26" i="2" s="1"/>
  <c r="BU3" i="8"/>
  <c r="BM18" i="8"/>
  <c r="AZ36" i="2" s="1"/>
  <c r="BS22" i="8"/>
  <c r="BF51" i="2" s="1"/>
  <c r="BS21" i="8"/>
  <c r="BF44" i="2" s="1"/>
  <c r="BN18" i="8"/>
  <c r="BA36" i="2" s="1"/>
  <c r="BT70" i="8"/>
  <c r="BG34" i="2" s="1"/>
  <c r="BP66" i="8"/>
  <c r="BM63" i="8"/>
  <c r="AZ4" i="2" s="1"/>
  <c r="BV49" i="8"/>
  <c r="BI102" i="2" s="1"/>
  <c r="BN55" i="8"/>
  <c r="BA49" i="2" s="1"/>
  <c r="BT26" i="8"/>
  <c r="BG48" i="2" s="1"/>
  <c r="BO24" i="8"/>
  <c r="BB59" i="2" s="1"/>
  <c r="BU23" i="8"/>
  <c r="BH52" i="2" s="1"/>
  <c r="BS10" i="8"/>
  <c r="BF26" i="2" s="1"/>
  <c r="BP22" i="8"/>
  <c r="BC51" i="2" s="1"/>
  <c r="BR11" i="8"/>
  <c r="BE18" i="2" s="1"/>
  <c r="BT18" i="8"/>
  <c r="BG36" i="2" s="1"/>
  <c r="BM50" i="8"/>
  <c r="AZ56" i="2" s="1"/>
  <c r="BN50" i="8"/>
  <c r="BA56" i="2" s="1"/>
  <c r="BQ49" i="8"/>
  <c r="BD102" i="2" s="1"/>
  <c r="BR51" i="8"/>
  <c r="BE54" i="2" s="1"/>
  <c r="BR36" i="8"/>
  <c r="BE37" i="2" s="1"/>
  <c r="BS34" i="8"/>
  <c r="BF32" i="2" s="1"/>
  <c r="BT27" i="8"/>
  <c r="BG108" i="2" s="1"/>
  <c r="BQ21" i="8"/>
  <c r="BD44" i="2" s="1"/>
  <c r="BQ37" i="8"/>
  <c r="BD41" i="2" s="1"/>
  <c r="BR23" i="8"/>
  <c r="BE52" i="2" s="1"/>
  <c r="BS66" i="8"/>
  <c r="BR63" i="8"/>
  <c r="BE4" i="2" s="1"/>
  <c r="BT7" i="8"/>
  <c r="BG25" i="2" s="1"/>
  <c r="BO14" i="8"/>
  <c r="BB21" i="2" s="1"/>
  <c r="BS54" i="8"/>
  <c r="BF110" i="2" s="1"/>
  <c r="BN4" i="8"/>
  <c r="BA27" i="2" s="1"/>
  <c r="BV70" i="8"/>
  <c r="BI34" i="2" s="1"/>
  <c r="BR49" i="8"/>
  <c r="BE102" i="2" s="1"/>
  <c r="BQ41" i="8"/>
  <c r="BD124" i="2" s="1"/>
  <c r="BQ59" i="8"/>
  <c r="BD66" i="2" s="1"/>
  <c r="BP46" i="8"/>
  <c r="BC126" i="2" s="1"/>
  <c r="BS18" i="8"/>
  <c r="BF36" i="2" s="1"/>
  <c r="BQ34" i="8"/>
  <c r="BD32" i="2" s="1"/>
  <c r="BV26" i="8"/>
  <c r="BI48" i="2" s="1"/>
  <c r="BN24" i="8"/>
  <c r="BA59" i="2" s="1"/>
  <c r="BO23" i="8"/>
  <c r="BB52" i="2" s="1"/>
  <c r="BL11" i="8"/>
  <c r="AY18" i="2" s="1"/>
  <c r="BP16" i="8"/>
  <c r="BC55" i="2" s="1"/>
  <c r="BN22" i="8"/>
  <c r="BA51" i="2" s="1"/>
  <c r="BV7" i="8"/>
  <c r="BI25" i="2" s="1"/>
  <c r="BN6" i="8"/>
  <c r="BA17" i="2" s="1"/>
  <c r="BN5" i="8"/>
  <c r="BA73" i="2" s="1"/>
  <c r="BL21" i="8"/>
  <c r="AY44" i="2" s="1"/>
  <c r="BQ61" i="8"/>
  <c r="BD65" i="2" s="1"/>
  <c r="BU28" i="8"/>
  <c r="BH60" i="2" s="1"/>
  <c r="BS26" i="8"/>
  <c r="BF48" i="2" s="1"/>
  <c r="BO54" i="8"/>
  <c r="BB110" i="2" s="1"/>
  <c r="BQ14" i="8"/>
  <c r="BD21" i="2" s="1"/>
  <c r="BT16" i="8"/>
  <c r="BG55" i="2" s="1"/>
  <c r="BV3" i="8"/>
  <c r="BQ18" i="8"/>
  <c r="BD36" i="2" s="1"/>
  <c r="BL18" i="8"/>
  <c r="AY36" i="2" s="1"/>
  <c r="BM68" i="8"/>
  <c r="AZ13" i="2" s="1"/>
  <c r="BL49" i="8"/>
  <c r="AY102" i="2" s="1"/>
  <c r="BQ24" i="8"/>
  <c r="BD59" i="2" s="1"/>
  <c r="BL5" i="8"/>
  <c r="AY73" i="2" s="1"/>
  <c r="BM66" i="8"/>
  <c r="BV69" i="8"/>
  <c r="BI12" i="2" s="1"/>
  <c r="BO55" i="8"/>
  <c r="BB49" i="2" s="1"/>
  <c r="BS51" i="8"/>
  <c r="BF54" i="2" s="1"/>
  <c r="BR34" i="8"/>
  <c r="BE32" i="2" s="1"/>
  <c r="BQ30" i="8"/>
  <c r="BD57" i="2" s="1"/>
  <c r="BP23" i="8"/>
  <c r="BC52" i="2" s="1"/>
  <c r="BL10" i="8"/>
  <c r="AY26" i="2" s="1"/>
  <c r="BU27" i="8"/>
  <c r="BH108" i="2" s="1"/>
  <c r="BT6" i="8"/>
  <c r="BG17" i="2" s="1"/>
  <c r="BM4" i="8"/>
  <c r="AZ27" i="2" s="1"/>
  <c r="BP49" i="8"/>
  <c r="BC102" i="2" s="1"/>
  <c r="BT52" i="8"/>
  <c r="BG114" i="2" s="1"/>
  <c r="BL52" i="8"/>
  <c r="AY114" i="2" s="1"/>
  <c r="BR52" i="8"/>
  <c r="BE114" i="2" s="1"/>
  <c r="BS52" i="8"/>
  <c r="BF114" i="2" s="1"/>
  <c r="BQ52" i="8"/>
  <c r="BD114" i="2" s="1"/>
  <c r="BO52" i="8"/>
  <c r="BB114" i="2" s="1"/>
  <c r="BP52" i="8"/>
  <c r="BC114" i="2" s="1"/>
  <c r="BN52" i="8"/>
  <c r="BA114" i="2" s="1"/>
  <c r="BV52" i="8"/>
  <c r="BI114" i="2" s="1"/>
  <c r="BU52" i="8"/>
  <c r="BH114" i="2" s="1"/>
  <c r="BM52" i="8"/>
  <c r="AZ114" i="2" s="1"/>
  <c r="BQ51" i="8"/>
  <c r="BD54" i="2" s="1"/>
  <c r="BN43" i="8"/>
  <c r="BA127" i="2" s="1"/>
  <c r="BL43" i="8"/>
  <c r="AY127" i="2" s="1"/>
  <c r="BV43" i="8"/>
  <c r="BI127" i="2" s="1"/>
  <c r="BN19" i="8"/>
  <c r="BA45" i="2" s="1"/>
  <c r="BL19" i="8"/>
  <c r="AY45" i="2" s="1"/>
  <c r="BT19" i="8"/>
  <c r="BG45" i="2" s="1"/>
  <c r="BU19" i="8"/>
  <c r="BH45" i="2" s="1"/>
  <c r="BV36" i="8"/>
  <c r="BI37" i="2" s="1"/>
  <c r="BQ19" i="8"/>
  <c r="BD45" i="2" s="1"/>
  <c r="BV30" i="8"/>
  <c r="BI57" i="2" s="1"/>
  <c r="BL59" i="8"/>
  <c r="AY66" i="2" s="1"/>
  <c r="BT4" i="8"/>
  <c r="BG27" i="2" s="1"/>
  <c r="BS46" i="8"/>
  <c r="BF126" i="2" s="1"/>
  <c r="BM49" i="8"/>
  <c r="AZ102" i="2" s="1"/>
  <c r="BQ25" i="8"/>
  <c r="BD33" i="2" s="1"/>
  <c r="BP25" i="8"/>
  <c r="BC33" i="2" s="1"/>
  <c r="BV23" i="8"/>
  <c r="BI52" i="2" s="1"/>
  <c r="BS15" i="8"/>
  <c r="BF16" i="2" s="1"/>
  <c r="BS16" i="8"/>
  <c r="BF55" i="2" s="1"/>
  <c r="BN20" i="8"/>
  <c r="BA35" i="2" s="1"/>
  <c r="BL66" i="8"/>
  <c r="BR50" i="8"/>
  <c r="BE56" i="2" s="1"/>
  <c r="BM59" i="8"/>
  <c r="AZ66" i="2" s="1"/>
  <c r="BL26" i="8"/>
  <c r="AY48" i="2" s="1"/>
  <c r="BN36" i="8"/>
  <c r="BA37" i="2" s="1"/>
  <c r="BT14" i="8"/>
  <c r="BG21" i="2" s="1"/>
  <c r="BR46" i="8"/>
  <c r="BE126" i="2" s="1"/>
  <c r="BL63" i="8"/>
  <c r="AY4" i="2" s="1"/>
  <c r="BU51" i="8"/>
  <c r="BH54" i="2" s="1"/>
  <c r="BP68" i="8"/>
  <c r="BC13" i="2" s="1"/>
  <c r="BO49" i="8"/>
  <c r="BB102" i="2" s="1"/>
  <c r="BQ16" i="8"/>
  <c r="BD55" i="2" s="1"/>
  <c r="BM3" i="8"/>
  <c r="BM34" i="8"/>
  <c r="AZ32" i="2" s="1"/>
  <c r="BS20" i="8"/>
  <c r="BF35" i="2" s="1"/>
  <c r="BS30" i="8"/>
  <c r="BF57" i="2" s="1"/>
  <c r="BS7" i="8"/>
  <c r="BF25" i="2" s="1"/>
  <c r="BR7" i="8"/>
  <c r="BE25" i="2" s="1"/>
  <c r="BO7" i="8"/>
  <c r="BB25" i="2" s="1"/>
  <c r="BM7" i="8"/>
  <c r="AZ25" i="2" s="1"/>
  <c r="BS39" i="8"/>
  <c r="BF38" i="2" s="1"/>
  <c r="BU39" i="8"/>
  <c r="BH38" i="2" s="1"/>
  <c r="BL39" i="8"/>
  <c r="AY38" i="2" s="1"/>
  <c r="BR39" i="8"/>
  <c r="BE38" i="2" s="1"/>
  <c r="BO39" i="8"/>
  <c r="BB38" i="2" s="1"/>
  <c r="BM39" i="8"/>
  <c r="AZ38" i="2" s="1"/>
  <c r="BV39" i="8"/>
  <c r="BI38" i="2" s="1"/>
  <c r="BT39" i="8"/>
  <c r="BG38" i="2" s="1"/>
  <c r="BQ39" i="8"/>
  <c r="BD38" i="2" s="1"/>
  <c r="BP39" i="8"/>
  <c r="BC38" i="2" s="1"/>
  <c r="BN39" i="8"/>
  <c r="BA38" i="2" s="1"/>
  <c r="BN25" i="8"/>
  <c r="BA33" i="2" s="1"/>
  <c r="BV16" i="8"/>
  <c r="BI55" i="2" s="1"/>
  <c r="BV55" i="8"/>
  <c r="BI49" i="2" s="1"/>
  <c r="BM54" i="8"/>
  <c r="AZ110" i="2" s="1"/>
  <c r="BR41" i="8"/>
  <c r="BE124" i="2" s="1"/>
  <c r="BN41" i="8"/>
  <c r="BA124" i="2" s="1"/>
  <c r="BL41" i="8"/>
  <c r="AY124" i="2" s="1"/>
  <c r="BS61" i="8"/>
  <c r="BF65" i="2" s="1"/>
  <c r="BP41" i="8"/>
  <c r="BC124" i="2" s="1"/>
  <c r="BP36" i="8"/>
  <c r="BC37" i="2" s="1"/>
  <c r="BQ68" i="8"/>
  <c r="BD13" i="2" s="1"/>
  <c r="BN63" i="8"/>
  <c r="BA4" i="2" s="1"/>
  <c r="BT63" i="8"/>
  <c r="BG4" i="2" s="1"/>
  <c r="BR28" i="8"/>
  <c r="BE60" i="2" s="1"/>
  <c r="BQ28" i="8"/>
  <c r="BD60" i="2" s="1"/>
  <c r="BR43" i="8"/>
  <c r="BE127" i="2" s="1"/>
  <c r="BS69" i="8"/>
  <c r="BF12" i="2" s="1"/>
  <c r="BT51" i="8"/>
  <c r="BG54" i="2" s="1"/>
  <c r="BO28" i="8"/>
  <c r="BB60" i="2" s="1"/>
  <c r="BT33" i="8"/>
  <c r="BG31" i="2" s="1"/>
  <c r="BL25" i="8"/>
  <c r="AY33" i="2" s="1"/>
  <c r="BU7" i="8"/>
  <c r="BH25" i="2" s="1"/>
  <c r="BT5" i="8"/>
  <c r="BG73" i="2" s="1"/>
  <c r="BL37" i="8"/>
  <c r="AY41" i="2" s="1"/>
  <c r="BM21" i="8"/>
  <c r="AZ44" i="2" s="1"/>
  <c r="BL20" i="8"/>
  <c r="AY35" i="2" s="1"/>
  <c r="BO19" i="8"/>
  <c r="BB45" i="2" s="1"/>
  <c r="BT58" i="8"/>
  <c r="BG7" i="2" s="1"/>
  <c r="BL58" i="8"/>
  <c r="AY7" i="2" s="1"/>
  <c r="BR58" i="8"/>
  <c r="BE7" i="2" s="1"/>
  <c r="BU58" i="8"/>
  <c r="BH7" i="2" s="1"/>
  <c r="BS58" i="8"/>
  <c r="BF7" i="2" s="1"/>
  <c r="BP58" i="8"/>
  <c r="BC7" i="2" s="1"/>
  <c r="BV58" i="8"/>
  <c r="BI7" i="2" s="1"/>
  <c r="BO58" i="8"/>
  <c r="BB7" i="2" s="1"/>
  <c r="BN58" i="8"/>
  <c r="BA7" i="2" s="1"/>
  <c r="BQ58" i="8"/>
  <c r="BD7" i="2" s="1"/>
  <c r="BM58" i="8"/>
  <c r="AZ7" i="2" s="1"/>
  <c r="BR30" i="8"/>
  <c r="BE57" i="2" s="1"/>
  <c r="BN34" i="8"/>
  <c r="BA32" i="2" s="1"/>
  <c r="BS24" i="8"/>
  <c r="BF59" i="2" s="1"/>
  <c r="BM55" i="8"/>
  <c r="AZ49" i="2" s="1"/>
  <c r="BV24" i="8"/>
  <c r="BI59" i="2" s="1"/>
  <c r="BM5" i="8"/>
  <c r="AZ73" i="2" s="1"/>
  <c r="BP27" i="8"/>
  <c r="BC108" i="2" s="1"/>
  <c r="BO25" i="8"/>
  <c r="BB33" i="2" s="1"/>
  <c r="BL16" i="8"/>
  <c r="AY55" i="2" s="1"/>
  <c r="BN15" i="8"/>
  <c r="BA16" i="2" s="1"/>
  <c r="BP55" i="8"/>
  <c r="BC49" i="2" s="1"/>
  <c r="BP50" i="8"/>
  <c r="BC56" i="2" s="1"/>
  <c r="BN59" i="8"/>
  <c r="BA66" i="2" s="1"/>
  <c r="BN26" i="8"/>
  <c r="BA48" i="2" s="1"/>
  <c r="BM26" i="8"/>
  <c r="AZ48" i="2" s="1"/>
  <c r="BO6" i="8"/>
  <c r="BB17" i="2" s="1"/>
  <c r="BO5" i="8"/>
  <c r="BB73" i="2" s="1"/>
  <c r="BS36" i="8"/>
  <c r="BF37" i="2" s="1"/>
  <c r="BN14" i="8"/>
  <c r="BA21" i="2" s="1"/>
  <c r="BT10" i="8"/>
  <c r="BG26" i="2" s="1"/>
  <c r="BL4" i="8"/>
  <c r="AY27" i="2" s="1"/>
  <c r="BP54" i="8"/>
  <c r="BC110" i="2" s="1"/>
  <c r="BN54" i="8"/>
  <c r="BA110" i="2" s="1"/>
  <c r="BU46" i="8"/>
  <c r="BH126" i="2" s="1"/>
  <c r="BT22" i="8"/>
  <c r="BG51" i="2" s="1"/>
  <c r="BP33" i="8"/>
  <c r="BC31" i="2" s="1"/>
  <c r="BR4" i="8"/>
  <c r="BE27" i="2" s="1"/>
  <c r="BV66" i="8"/>
  <c r="BT66" i="8"/>
  <c r="BR66" i="8"/>
  <c r="BQ66" i="8"/>
  <c r="BM41" i="8"/>
  <c r="AZ124" i="2" s="1"/>
  <c r="BR70" i="8"/>
  <c r="BE34" i="2" s="1"/>
  <c r="BL36" i="8"/>
  <c r="AY37" i="2" s="1"/>
  <c r="BS68" i="8"/>
  <c r="BF13" i="2" s="1"/>
  <c r="BO63" i="8"/>
  <c r="BB4" i="2" s="1"/>
  <c r="BO62" i="8"/>
  <c r="BB68" i="2" s="1"/>
  <c r="BN62" i="8"/>
  <c r="BA68" i="2" s="1"/>
  <c r="BU62" i="8"/>
  <c r="BH68" i="2" s="1"/>
  <c r="BL62" i="8"/>
  <c r="AY68" i="2" s="1"/>
  <c r="BV62" i="8"/>
  <c r="BI68" i="2" s="1"/>
  <c r="BT62" i="8"/>
  <c r="BG68" i="2" s="1"/>
  <c r="BR62" i="8"/>
  <c r="BE68" i="2" s="1"/>
  <c r="BQ62" i="8"/>
  <c r="BD68" i="2" s="1"/>
  <c r="BP62" i="8"/>
  <c r="BC68" i="2" s="1"/>
  <c r="BS62" i="8"/>
  <c r="BF68" i="2" s="1"/>
  <c r="BM62" i="8"/>
  <c r="AZ68" i="2" s="1"/>
  <c r="BS43" i="8"/>
  <c r="BF127" i="2" s="1"/>
  <c r="BP69" i="8"/>
  <c r="BC12" i="2" s="1"/>
  <c r="BO51" i="8"/>
  <c r="BB54" i="2" s="1"/>
  <c r="BM28" i="8"/>
  <c r="AZ60" i="2" s="1"/>
  <c r="BM43" i="8"/>
  <c r="AZ127" i="2" s="1"/>
  <c r="BL57" i="8"/>
  <c r="AY64" i="2" s="1"/>
  <c r="BL33" i="8"/>
  <c r="AY31" i="2" s="1"/>
  <c r="BS31" i="8"/>
  <c r="BF50" i="2" s="1"/>
  <c r="BO31" i="8"/>
  <c r="BB50" i="2" s="1"/>
  <c r="BR31" i="8"/>
  <c r="BE50" i="2" s="1"/>
  <c r="BQ31" i="8"/>
  <c r="BD50" i="2" s="1"/>
  <c r="BN31" i="8"/>
  <c r="BA50" i="2" s="1"/>
  <c r="BM31" i="8"/>
  <c r="AZ50" i="2" s="1"/>
  <c r="BL31" i="8"/>
  <c r="AY50" i="2" s="1"/>
  <c r="BV31" i="8"/>
  <c r="BI50" i="2" s="1"/>
  <c r="BU31" i="8"/>
  <c r="BH50" i="2" s="1"/>
  <c r="BT31" i="8"/>
  <c r="BG50" i="2" s="1"/>
  <c r="BP31" i="8"/>
  <c r="BC50" i="2" s="1"/>
  <c r="BV27" i="8"/>
  <c r="BI108" i="2" s="1"/>
  <c r="BQ27" i="8"/>
  <c r="BD108" i="2" s="1"/>
  <c r="BM27" i="8"/>
  <c r="AZ108" i="2" s="1"/>
  <c r="BM11" i="8"/>
  <c r="AZ18" i="2" s="1"/>
  <c r="BL7" i="8"/>
  <c r="AY25" i="2" s="1"/>
  <c r="BL3" i="8"/>
  <c r="BP37" i="8"/>
  <c r="BC41" i="2" s="1"/>
  <c r="BU20" i="8"/>
  <c r="BH35" i="2" s="1"/>
  <c r="BP19" i="8"/>
  <c r="BC45" i="2" s="1"/>
  <c r="BT30" i="8"/>
  <c r="BG57" i="2" s="1"/>
  <c r="BT24" i="8"/>
  <c r="BG59" i="2" s="1"/>
  <c r="BP34" i="8"/>
  <c r="BC32" i="2" s="1"/>
  <c r="BO35" i="8"/>
  <c r="BB39" i="2" s="1"/>
  <c r="BR35" i="8"/>
  <c r="BE39" i="2" s="1"/>
  <c r="BN35" i="8"/>
  <c r="BA39" i="2" s="1"/>
  <c r="BM35" i="8"/>
  <c r="AZ39" i="2" s="1"/>
  <c r="BL35" i="8"/>
  <c r="AY39" i="2" s="1"/>
  <c r="BU35" i="8"/>
  <c r="BH39" i="2" s="1"/>
  <c r="BP35" i="8"/>
  <c r="BC39" i="2" s="1"/>
  <c r="BV35" i="8"/>
  <c r="BI39" i="2" s="1"/>
  <c r="BT35" i="8"/>
  <c r="BG39" i="2" s="1"/>
  <c r="BS35" i="8"/>
  <c r="BF39" i="2" s="1"/>
  <c r="BQ35" i="8"/>
  <c r="BD39" i="2" s="1"/>
  <c r="BP24" i="8"/>
  <c r="BC59" i="2" s="1"/>
  <c r="BO15" i="8"/>
  <c r="BB16" i="2" s="1"/>
  <c r="BP9" i="8"/>
  <c r="BC20" i="2" s="1"/>
  <c r="BR9" i="8"/>
  <c r="BE20" i="2" s="1"/>
  <c r="BO9" i="8"/>
  <c r="BB20" i="2" s="1"/>
  <c r="BN9" i="8"/>
  <c r="BA20" i="2" s="1"/>
  <c r="BQ9" i="8"/>
  <c r="BD20" i="2" s="1"/>
  <c r="BV9" i="8"/>
  <c r="BI20" i="2" s="1"/>
  <c r="BM9" i="8"/>
  <c r="AZ20" i="2" s="1"/>
  <c r="BU9" i="8"/>
  <c r="BH20" i="2" s="1"/>
  <c r="BL9" i="8"/>
  <c r="AY20" i="2" s="1"/>
  <c r="BS9" i="8"/>
  <c r="BF20" i="2" s="1"/>
  <c r="BT9" i="8"/>
  <c r="BG20" i="2" s="1"/>
  <c r="BQ7" i="8"/>
  <c r="BD25" i="2" s="1"/>
  <c r="BO66" i="8"/>
  <c r="BM30" i="8"/>
  <c r="AZ57" i="2" s="1"/>
  <c r="BR27" i="8"/>
  <c r="BE108" i="2" s="1"/>
  <c r="BS25" i="8"/>
  <c r="BF33" i="2" s="1"/>
  <c r="BV15" i="8"/>
  <c r="BI16" i="2" s="1"/>
  <c r="BP11" i="8"/>
  <c r="BC18" i="2" s="1"/>
  <c r="BQ55" i="8"/>
  <c r="BD49" i="2" s="1"/>
  <c r="BT50" i="8"/>
  <c r="BG56" i="2" s="1"/>
  <c r="BR59" i="8"/>
  <c r="BE66" i="2" s="1"/>
  <c r="BO26" i="8"/>
  <c r="BB48" i="2" s="1"/>
  <c r="BQ26" i="8"/>
  <c r="BD48" i="2" s="1"/>
  <c r="BS6" i="8"/>
  <c r="BF17" i="2" s="1"/>
  <c r="BR57" i="8"/>
  <c r="BE64" i="2" s="1"/>
  <c r="BL14" i="8"/>
  <c r="AY21" i="2" s="1"/>
  <c r="BQ54" i="8"/>
  <c r="BD110" i="2" s="1"/>
  <c r="BV54" i="8"/>
  <c r="BI110" i="2" s="1"/>
  <c r="BM46" i="8"/>
  <c r="AZ126" i="2" s="1"/>
  <c r="BU22" i="8"/>
  <c r="BH51" i="2" s="1"/>
  <c r="BO33" i="8"/>
  <c r="BB31" i="2" s="1"/>
  <c r="BO12" i="8"/>
  <c r="BB19" i="2" s="1"/>
  <c r="BS12" i="8"/>
  <c r="BF19" i="2" s="1"/>
  <c r="BP12" i="8"/>
  <c r="BC19" i="2" s="1"/>
  <c r="BR12" i="8"/>
  <c r="BE19" i="2" s="1"/>
  <c r="BQ12" i="8"/>
  <c r="BD19" i="2" s="1"/>
  <c r="BN12" i="8"/>
  <c r="BA19" i="2" s="1"/>
  <c r="BV12" i="8"/>
  <c r="BI19" i="2" s="1"/>
  <c r="BM12" i="8"/>
  <c r="AZ19" i="2" s="1"/>
  <c r="BT12" i="8"/>
  <c r="BG19" i="2" s="1"/>
  <c r="BL12" i="8"/>
  <c r="AY19" i="2" s="1"/>
  <c r="BU12" i="8"/>
  <c r="BH19" i="2" s="1"/>
  <c r="BS4" i="8"/>
  <c r="BF27" i="2" s="1"/>
  <c r="BS47" i="8"/>
  <c r="BU47" i="8"/>
  <c r="BL47" i="8"/>
  <c r="BT47" i="8"/>
  <c r="BR47" i="8"/>
  <c r="BP47" i="8"/>
  <c r="BQ47" i="8"/>
  <c r="BO47" i="8"/>
  <c r="BM47" i="8"/>
  <c r="BN47" i="8"/>
  <c r="BV47" i="8"/>
  <c r="BU34" i="8"/>
  <c r="BH32" i="2" s="1"/>
  <c r="BU66" i="8"/>
  <c r="BV38" i="8"/>
  <c r="BI40" i="2" s="1"/>
  <c r="BN38" i="8"/>
  <c r="BA40" i="2" s="1"/>
  <c r="BT38" i="8"/>
  <c r="BG40" i="2" s="1"/>
  <c r="BQ38" i="8"/>
  <c r="BD40" i="2" s="1"/>
  <c r="BR38" i="8"/>
  <c r="BE40" i="2" s="1"/>
  <c r="BP38" i="8"/>
  <c r="BC40" i="2" s="1"/>
  <c r="BM38" i="8"/>
  <c r="AZ40" i="2" s="1"/>
  <c r="BO38" i="8"/>
  <c r="BB40" i="2" s="1"/>
  <c r="BL38" i="8"/>
  <c r="AY40" i="2" s="1"/>
  <c r="BU38" i="8"/>
  <c r="BH40" i="2" s="1"/>
  <c r="BS38" i="8"/>
  <c r="BF40" i="2" s="1"/>
  <c r="BP3" i="8"/>
  <c r="BQ46" i="8"/>
  <c r="BD126" i="2" s="1"/>
  <c r="BU36" i="8"/>
  <c r="BH37" i="2" s="1"/>
  <c r="BS14" i="8"/>
  <c r="BF21" i="2" s="1"/>
  <c r="BQ22" i="8"/>
  <c r="BD51" i="2" s="1"/>
  <c r="BP61" i="8"/>
  <c r="BC65" i="2" s="1"/>
  <c r="BU69" i="8"/>
  <c r="BH12" i="2" s="1"/>
  <c r="BN69" i="8"/>
  <c r="BA12" i="2" s="1"/>
  <c r="BQ64" i="8"/>
  <c r="BD8" i="2" s="1"/>
  <c r="BU64" i="8"/>
  <c r="BH8" i="2" s="1"/>
  <c r="BL64" i="8"/>
  <c r="AY8" i="2" s="1"/>
  <c r="BT64" i="8"/>
  <c r="BG8" i="2" s="1"/>
  <c r="BR64" i="8"/>
  <c r="BE8" i="2" s="1"/>
  <c r="BP64" i="8"/>
  <c r="BC8" i="2" s="1"/>
  <c r="BO64" i="8"/>
  <c r="BB8" i="2" s="1"/>
  <c r="BM64" i="8"/>
  <c r="AZ8" i="2" s="1"/>
  <c r="BS64" i="8"/>
  <c r="BF8" i="2" s="1"/>
  <c r="BN64" i="8"/>
  <c r="BA8" i="2" s="1"/>
  <c r="BV64" i="8"/>
  <c r="BI8" i="2" s="1"/>
  <c r="BV63" i="8"/>
  <c r="BI4" i="2" s="1"/>
  <c r="BM36" i="8"/>
  <c r="AZ37" i="2" s="1"/>
  <c r="BU43" i="8"/>
  <c r="BH127" i="2" s="1"/>
  <c r="BO69" i="8"/>
  <c r="BB12" i="2" s="1"/>
  <c r="BO61" i="8"/>
  <c r="BB65" i="2" s="1"/>
  <c r="BO34" i="8"/>
  <c r="BB32" i="2" s="1"/>
  <c r="BQ3" i="8"/>
  <c r="BL15" i="8"/>
  <c r="AY16" i="2" s="1"/>
  <c r="BR3" i="8"/>
  <c r="BR55" i="8"/>
  <c r="BE49" i="2" s="1"/>
  <c r="BP14" i="8"/>
  <c r="BC21" i="2" s="1"/>
  <c r="BQ45" i="8"/>
  <c r="BD128" i="2" s="1"/>
  <c r="BP45" i="8"/>
  <c r="BC128" i="2" s="1"/>
  <c r="BO45" i="8"/>
  <c r="BB128" i="2" s="1"/>
  <c r="BN45" i="8"/>
  <c r="BA128" i="2" s="1"/>
  <c r="BV45" i="8"/>
  <c r="BI128" i="2" s="1"/>
  <c r="BL45" i="8"/>
  <c r="AY128" i="2" s="1"/>
  <c r="BU45" i="8"/>
  <c r="BH128" i="2" s="1"/>
  <c r="BS45" i="8"/>
  <c r="BF128" i="2" s="1"/>
  <c r="BT45" i="8"/>
  <c r="BG128" i="2" s="1"/>
  <c r="BR45" i="8"/>
  <c r="BE128" i="2" s="1"/>
  <c r="BM45" i="8"/>
  <c r="AZ128" i="2" s="1"/>
  <c r="BQ69" i="8"/>
  <c r="BD12" i="2" s="1"/>
  <c r="BR33" i="8"/>
  <c r="BE31" i="2" s="1"/>
  <c r="BV19" i="8"/>
  <c r="BI45" i="2" s="1"/>
  <c r="BM24" i="8"/>
  <c r="AZ59" i="2" s="1"/>
  <c r="BR5" i="8"/>
  <c r="BE73" i="2" s="1"/>
  <c r="BO50" i="8"/>
  <c r="BB56" i="2" s="1"/>
  <c r="BU5" i="8"/>
  <c r="BH73" i="2" s="1"/>
  <c r="BO36" i="8"/>
  <c r="BB37" i="2" s="1"/>
  <c r="BU14" i="8"/>
  <c r="BH21" i="2" s="1"/>
  <c r="BP18" i="8"/>
  <c r="BC36" i="2" s="1"/>
  <c r="BT46" i="8"/>
  <c r="BG126" i="2" s="1"/>
  <c r="BV22" i="8"/>
  <c r="BI51" i="2" s="1"/>
  <c r="BP67" i="8"/>
  <c r="BC11" i="2" s="1"/>
  <c r="BN67" i="8"/>
  <c r="BA11" i="2" s="1"/>
  <c r="BV67" i="8"/>
  <c r="BI11" i="2" s="1"/>
  <c r="BM67" i="8"/>
  <c r="AZ11" i="2" s="1"/>
  <c r="BT67" i="8"/>
  <c r="BG11" i="2" s="1"/>
  <c r="BS67" i="8"/>
  <c r="BF11" i="2" s="1"/>
  <c r="BO67" i="8"/>
  <c r="BB11" i="2" s="1"/>
  <c r="BL67" i="8"/>
  <c r="AY11" i="2" s="1"/>
  <c r="BR67" i="8"/>
  <c r="BE11" i="2" s="1"/>
  <c r="BQ67" i="8"/>
  <c r="BD11" i="2" s="1"/>
  <c r="BU67" i="8"/>
  <c r="BH11" i="2" s="1"/>
  <c r="BT49" i="8"/>
  <c r="BG102" i="2" s="1"/>
  <c r="BS49" i="8"/>
  <c r="BF102" i="2" s="1"/>
  <c r="BN49" i="8"/>
  <c r="BA102" i="2" s="1"/>
  <c r="BV61" i="8"/>
  <c r="BI65" i="2" s="1"/>
  <c r="BU61" i="8"/>
  <c r="BH65" i="2" s="1"/>
  <c r="BR61" i="8"/>
  <c r="BE65" i="2" s="1"/>
  <c r="BT61" i="8"/>
  <c r="BG65" i="2" s="1"/>
  <c r="BL61" i="8"/>
  <c r="AY65" i="2" s="1"/>
  <c r="BN61" i="8"/>
  <c r="BA65" i="2" s="1"/>
  <c r="BQ57" i="8"/>
  <c r="BD64" i="2" s="1"/>
  <c r="BQ63" i="8"/>
  <c r="BD4" i="2" s="1"/>
  <c r="BP32" i="8"/>
  <c r="BC53" i="2" s="1"/>
  <c r="BV32" i="8"/>
  <c r="BI53" i="2" s="1"/>
  <c r="BM32" i="8"/>
  <c r="AZ53" i="2" s="1"/>
  <c r="BO32" i="8"/>
  <c r="BB53" i="2" s="1"/>
  <c r="BN32" i="8"/>
  <c r="BA53" i="2" s="1"/>
  <c r="BU32" i="8"/>
  <c r="BH53" i="2" s="1"/>
  <c r="BQ32" i="8"/>
  <c r="BD53" i="2" s="1"/>
  <c r="BL32" i="8"/>
  <c r="AY53" i="2" s="1"/>
  <c r="BT32" i="8"/>
  <c r="BG53" i="2" s="1"/>
  <c r="BS32" i="8"/>
  <c r="BF53" i="2" s="1"/>
  <c r="BR32" i="8"/>
  <c r="BE53" i="2" s="1"/>
  <c r="BT43" i="8"/>
  <c r="BG127" i="2" s="1"/>
  <c r="BM70" i="8"/>
  <c r="AZ34" i="2" s="1"/>
  <c r="BM20" i="8"/>
  <c r="AZ35" i="2" s="1"/>
  <c r="BU30" i="8"/>
  <c r="BH57" i="2" s="1"/>
  <c r="BT25" i="8"/>
  <c r="BG33" i="2" s="1"/>
  <c r="BS27" i="8"/>
  <c r="BF108" i="2" s="1"/>
  <c r="BL55" i="8"/>
  <c r="AY49" i="2" s="1"/>
  <c r="BS59" i="8"/>
  <c r="BF66" i="2" s="1"/>
  <c r="BR26" i="8"/>
  <c r="BE48" i="2" s="1"/>
  <c r="BU4" i="8"/>
  <c r="BH27" i="2" s="1"/>
  <c r="BM14" i="8"/>
  <c r="AZ21" i="2" s="1"/>
  <c r="BN10" i="8"/>
  <c r="BA26" i="2" s="1"/>
  <c r="BL46" i="8"/>
  <c r="AY126" i="2" s="1"/>
  <c r="BO22" i="8"/>
  <c r="BB51" i="2" s="1"/>
  <c r="BR20" i="8"/>
  <c r="BE35" i="2" s="1"/>
  <c r="BM57" i="8"/>
  <c r="AZ64" i="2" s="1"/>
  <c r="BO43" i="8"/>
  <c r="BB127" i="2" s="1"/>
  <c r="BP28" i="8"/>
  <c r="BC60" i="2" s="1"/>
  <c r="BM69" i="8"/>
  <c r="AZ12" i="2" s="1"/>
  <c r="BV41" i="8"/>
  <c r="BI124" i="2" s="1"/>
  <c r="BP40" i="8"/>
  <c r="BC122" i="2" s="1"/>
  <c r="BS40" i="8"/>
  <c r="BF122" i="2" s="1"/>
  <c r="BQ40" i="8"/>
  <c r="BD122" i="2" s="1"/>
  <c r="BM40" i="8"/>
  <c r="AZ122" i="2" s="1"/>
  <c r="BT40" i="8"/>
  <c r="BG122" i="2" s="1"/>
  <c r="BR40" i="8"/>
  <c r="BE122" i="2" s="1"/>
  <c r="BN40" i="8"/>
  <c r="BA122" i="2" s="1"/>
  <c r="BV40" i="8"/>
  <c r="BI122" i="2" s="1"/>
  <c r="BL40" i="8"/>
  <c r="AY122" i="2" s="1"/>
  <c r="BU40" i="8"/>
  <c r="BH122" i="2" s="1"/>
  <c r="BO40" i="8"/>
  <c r="BB122" i="2" s="1"/>
  <c r="BL28" i="8"/>
  <c r="AY60" i="2" s="1"/>
  <c r="BL23" i="8"/>
  <c r="AY52" i="2" s="1"/>
  <c r="BT44" i="8"/>
  <c r="BG123" i="2" s="1"/>
  <c r="BL44" i="8"/>
  <c r="AY123" i="2" s="1"/>
  <c r="BR44" i="8"/>
  <c r="BE123" i="2" s="1"/>
  <c r="BQ44" i="8"/>
  <c r="BD123" i="2" s="1"/>
  <c r="BP44" i="8"/>
  <c r="BC123" i="2" s="1"/>
  <c r="BN44" i="8"/>
  <c r="BA123" i="2" s="1"/>
  <c r="BU44" i="8"/>
  <c r="BH123" i="2" s="1"/>
  <c r="BV44" i="8"/>
  <c r="BI123" i="2" s="1"/>
  <c r="BS44" i="8"/>
  <c r="BF123" i="2" s="1"/>
  <c r="BO44" i="8"/>
  <c r="BB123" i="2" s="1"/>
  <c r="BM44" i="8"/>
  <c r="AZ123" i="2" s="1"/>
  <c r="BS33" i="8"/>
  <c r="BF31" i="2" s="1"/>
  <c r="BP6" i="8"/>
  <c r="BC17" i="2" s="1"/>
  <c r="BT55" i="8"/>
  <c r="BG49" i="2" s="1"/>
  <c r="BS50" i="8"/>
  <c r="BF56" i="2" s="1"/>
  <c r="BT23" i="8"/>
  <c r="BG52" i="2" s="1"/>
  <c r="BU21" i="8"/>
  <c r="BH44" i="2" s="1"/>
  <c r="BV20" i="8"/>
  <c r="BI35" i="2" s="1"/>
  <c r="BR18" i="8"/>
  <c r="BE36" i="2" s="1"/>
  <c r="BR24" i="8"/>
  <c r="BE59" i="2" s="1"/>
  <c r="BR21" i="8"/>
  <c r="BE44" i="2" s="1"/>
  <c r="BP21" i="8"/>
  <c r="BC44" i="2" s="1"/>
  <c r="BO21" i="8"/>
  <c r="BB44" i="2" s="1"/>
  <c r="BM16" i="8"/>
  <c r="AZ55" i="2" s="1"/>
  <c r="BP48" i="8"/>
  <c r="BC101" i="2" s="1"/>
  <c r="BS48" i="8"/>
  <c r="BF101" i="2" s="1"/>
  <c r="BR48" i="8"/>
  <c r="BE101" i="2" s="1"/>
  <c r="BQ48" i="8"/>
  <c r="BD101" i="2" s="1"/>
  <c r="BN48" i="8"/>
  <c r="BA101" i="2" s="1"/>
  <c r="BV48" i="8"/>
  <c r="BI101" i="2" s="1"/>
  <c r="BT48" i="8"/>
  <c r="BG101" i="2" s="1"/>
  <c r="BM48" i="8"/>
  <c r="AZ101" i="2" s="1"/>
  <c r="BL48" i="8"/>
  <c r="AY101" i="2" s="1"/>
  <c r="BU48" i="8"/>
  <c r="BH101" i="2" s="1"/>
  <c r="BO48" i="8"/>
  <c r="BB101" i="2" s="1"/>
  <c r="BN27" i="8"/>
  <c r="BA108" i="2" s="1"/>
  <c r="BU25" i="8"/>
  <c r="BH33" i="2" s="1"/>
  <c r="BP7" i="8"/>
  <c r="BC25" i="2" s="1"/>
  <c r="BS70" i="8"/>
  <c r="BF34" i="2" s="1"/>
  <c r="BU55" i="8"/>
  <c r="BH49" i="2" s="1"/>
  <c r="BV50" i="8"/>
  <c r="BI56" i="2" s="1"/>
  <c r="BU59" i="8"/>
  <c r="BH66" i="2" s="1"/>
  <c r="BO59" i="8"/>
  <c r="BB66" i="2" s="1"/>
  <c r="BU26" i="8"/>
  <c r="BH48" i="2" s="1"/>
  <c r="BV18" i="8"/>
  <c r="BI36" i="2" s="1"/>
  <c r="BU6" i="8"/>
  <c r="BH17" i="2" s="1"/>
  <c r="BL22" i="8"/>
  <c r="AY51" i="2" s="1"/>
  <c r="BV14" i="8"/>
  <c r="BI21" i="2" s="1"/>
  <c r="BP5" i="8"/>
  <c r="BC73" i="2" s="1"/>
  <c r="BR54" i="8"/>
  <c r="BE110" i="2" s="1"/>
  <c r="BO46" i="8"/>
  <c r="BB126" i="2" s="1"/>
  <c r="BV46" i="8"/>
  <c r="BI126" i="2" s="1"/>
  <c r="BR22" i="8"/>
  <c r="BE51" i="2" s="1"/>
  <c r="BT20" i="8"/>
  <c r="BG35" i="2" s="1"/>
  <c r="BR6" i="8"/>
  <c r="BE17" i="2" s="1"/>
  <c r="BP30" i="8"/>
  <c r="BC57" i="2" s="1"/>
  <c r="BL30" i="8"/>
  <c r="AY57" i="2" s="1"/>
  <c r="BV65" i="8"/>
  <c r="BI9" i="2" s="1"/>
  <c r="BN65" i="8"/>
  <c r="BA9" i="2" s="1"/>
  <c r="BR65" i="8"/>
  <c r="BE9" i="2" s="1"/>
  <c r="BQ65" i="8"/>
  <c r="BD9" i="2" s="1"/>
  <c r="BO65" i="8"/>
  <c r="BB9" i="2" s="1"/>
  <c r="BL65" i="8"/>
  <c r="AY9" i="2" s="1"/>
  <c r="BU65" i="8"/>
  <c r="BH9" i="2" s="1"/>
  <c r="BT65" i="8"/>
  <c r="BG9" i="2" s="1"/>
  <c r="BP65" i="8"/>
  <c r="BC9" i="2" s="1"/>
  <c r="BS65" i="8"/>
  <c r="BF9" i="2" s="1"/>
  <c r="BM65" i="8"/>
  <c r="AZ9" i="2" s="1"/>
  <c r="BM23" i="8"/>
  <c r="AZ52" i="2" s="1"/>
  <c r="BO30" i="8"/>
  <c r="BB57" i="2" s="1"/>
  <c r="BV4" i="8"/>
  <c r="BI27" i="2" s="1"/>
  <c r="BP63" i="8"/>
  <c r="BC4" i="2" s="1"/>
  <c r="BP20" i="8"/>
  <c r="BC35" i="2" s="1"/>
  <c r="BM19" i="8"/>
  <c r="AZ45" i="2" s="1"/>
  <c r="BQ15" i="8"/>
  <c r="BD16" i="2" s="1"/>
  <c r="BP15" i="8"/>
  <c r="BC16" i="2" s="1"/>
  <c r="BT15" i="8"/>
  <c r="BG16" i="2" s="1"/>
  <c r="BV25" i="8"/>
  <c r="BI33" i="2" s="1"/>
  <c r="BQ36" i="8"/>
  <c r="BD37" i="2" s="1"/>
  <c r="BL6" i="8"/>
  <c r="AY17" i="2" s="1"/>
  <c r="BR10" i="8"/>
  <c r="BE26" i="2" s="1"/>
  <c r="BL54" i="8"/>
  <c r="AY110" i="2" s="1"/>
  <c r="BP56" i="8"/>
  <c r="BC63" i="2" s="1"/>
  <c r="BV56" i="8"/>
  <c r="BI63" i="2" s="1"/>
  <c r="BM56" i="8"/>
  <c r="AZ63" i="2" s="1"/>
  <c r="BU56" i="8"/>
  <c r="BH63" i="2" s="1"/>
  <c r="BL56" i="8"/>
  <c r="AY63" i="2" s="1"/>
  <c r="BS56" i="8"/>
  <c r="BF63" i="2" s="1"/>
  <c r="BN56" i="8"/>
  <c r="BA63" i="2" s="1"/>
  <c r="BT56" i="8"/>
  <c r="BG63" i="2" s="1"/>
  <c r="BQ56" i="8"/>
  <c r="BD63" i="2" s="1"/>
  <c r="BR56" i="8"/>
  <c r="BE63" i="2" s="1"/>
  <c r="BO56" i="8"/>
  <c r="BB63" i="2" s="1"/>
  <c r="BU49" i="8"/>
  <c r="BH102" i="2" s="1"/>
  <c r="BP43" i="8"/>
  <c r="BC127" i="2" s="1"/>
  <c r="BV37" i="8"/>
  <c r="BI41" i="2" s="1"/>
  <c r="BR37" i="8"/>
  <c r="BE41" i="2" s="1"/>
  <c r="BO37" i="8"/>
  <c r="BB41" i="2" s="1"/>
  <c r="BS19" i="8"/>
  <c r="BF45" i="2" s="1"/>
  <c r="BR42" i="8"/>
  <c r="BE125" i="2" s="1"/>
  <c r="BN42" i="8"/>
  <c r="BA125" i="2" s="1"/>
  <c r="BV42" i="8"/>
  <c r="BI125" i="2" s="1"/>
  <c r="BL42" i="8"/>
  <c r="AY125" i="2" s="1"/>
  <c r="BU42" i="8"/>
  <c r="BH125" i="2" s="1"/>
  <c r="BS42" i="8"/>
  <c r="BF125" i="2" s="1"/>
  <c r="BM42" i="8"/>
  <c r="AZ125" i="2" s="1"/>
  <c r="BT42" i="8"/>
  <c r="BG125" i="2" s="1"/>
  <c r="BP42" i="8"/>
  <c r="BC125" i="2" s="1"/>
  <c r="BO42" i="8"/>
  <c r="BB125" i="2" s="1"/>
  <c r="BQ42" i="8"/>
  <c r="BD125" i="2" s="1"/>
  <c r="BV5" i="8"/>
  <c r="BI73" i="2" s="1"/>
  <c r="BU15" i="8"/>
  <c r="BH16" i="2" s="1"/>
  <c r="BV6" i="8"/>
  <c r="BI17" i="2" s="1"/>
  <c r="BU24" i="8"/>
  <c r="BH59" i="2" s="1"/>
  <c r="BQ4" i="8"/>
  <c r="BD27" i="2" s="1"/>
  <c r="BU41" i="8"/>
  <c r="BH124" i="2" s="1"/>
  <c r="BT36" i="8"/>
  <c r="BG37" i="2" s="1"/>
  <c r="BL69" i="8"/>
  <c r="AY12" i="2" s="1"/>
  <c r="BS41" i="8"/>
  <c r="BF124" i="2" s="1"/>
  <c r="BV28" i="8"/>
  <c r="BI60" i="2" s="1"/>
  <c r="BP10" i="8"/>
  <c r="BC26" i="2" s="1"/>
  <c r="BQ10" i="8"/>
  <c r="BD26" i="2" s="1"/>
  <c r="BU50" i="8"/>
  <c r="BH56" i="2" s="1"/>
  <c r="BN33" i="8"/>
  <c r="BA31" i="2" s="1"/>
  <c r="BS37" i="8"/>
  <c r="BF41" i="2" s="1"/>
  <c r="BR19" i="8"/>
  <c r="BE45" i="2" s="1"/>
  <c r="BN16" i="8"/>
  <c r="BA55" i="2" s="1"/>
  <c r="BU16" i="8"/>
  <c r="BH55" i="2" s="1"/>
  <c r="BR16" i="8"/>
  <c r="BE55" i="2" s="1"/>
  <c r="BS23" i="8"/>
  <c r="BF52" i="2" s="1"/>
  <c r="BQ23" i="8"/>
  <c r="BD52" i="2" s="1"/>
  <c r="BT11" i="8"/>
  <c r="BG18" i="2" s="1"/>
  <c r="BS11" i="8"/>
  <c r="BF18" i="2" s="1"/>
  <c r="BO11" i="8"/>
  <c r="BB18" i="2" s="1"/>
  <c r="BN11" i="8"/>
  <c r="BA18" i="2" s="1"/>
  <c r="BM25" i="8"/>
  <c r="AZ33" i="2" s="1"/>
  <c r="BQ70" i="8"/>
  <c r="BD34" i="2" s="1"/>
  <c r="BL50" i="8"/>
  <c r="AY56" i="2" s="1"/>
  <c r="BT59" i="8"/>
  <c r="BG66" i="2" s="1"/>
  <c r="BP26" i="8"/>
  <c r="BC48" i="2" s="1"/>
  <c r="BN28" i="8"/>
  <c r="BA60" i="2" s="1"/>
  <c r="BP4" i="8"/>
  <c r="BC27" i="2" s="1"/>
  <c r="BV33" i="8"/>
  <c r="BI31" i="2" s="1"/>
  <c r="BT54" i="8"/>
  <c r="BG110" i="2" s="1"/>
  <c r="BO4" i="8"/>
  <c r="BB27" i="2" s="1"/>
  <c r="BO68" i="8"/>
  <c r="BB13" i="2" s="1"/>
  <c r="BR68" i="8"/>
  <c r="BE13" i="2" s="1"/>
  <c r="BU70" i="8"/>
  <c r="BH34" i="2" s="1"/>
  <c r="BV57" i="8"/>
  <c r="BI64" i="2" s="1"/>
  <c r="BM61" i="8"/>
  <c r="AZ65" i="2" s="1"/>
  <c r="BU57" i="8"/>
  <c r="BH64" i="2" s="1"/>
  <c r="BN70" i="8"/>
  <c r="BA34" i="2" s="1"/>
  <c r="BU68" i="8"/>
  <c r="BH13" i="2" s="1"/>
  <c r="BS63" i="8"/>
  <c r="BF4" i="2" s="1"/>
  <c r="BN51" i="8"/>
  <c r="BA54" i="2" s="1"/>
  <c r="BM51" i="8"/>
  <c r="AZ54" i="2" s="1"/>
  <c r="BL51" i="8"/>
  <c r="AY54" i="2" s="1"/>
  <c r="BV51" i="8"/>
  <c r="BI54" i="2" s="1"/>
  <c r="BP51" i="8"/>
  <c r="BC54" i="2" s="1"/>
  <c r="BT41" i="8"/>
  <c r="BG124" i="2" s="1"/>
  <c r="BV34" i="8"/>
  <c r="BI32" i="2" s="1"/>
  <c r="BT34" i="8"/>
  <c r="BG32" i="2" s="1"/>
  <c r="BT69" i="8"/>
  <c r="BG12" i="2" s="1"/>
  <c r="BO41" i="8"/>
  <c r="BB124" i="2" s="1"/>
  <c r="BT28" i="8"/>
  <c r="BG60" i="2" s="1"/>
  <c r="BS57" i="8"/>
  <c r="BF64" i="2" s="1"/>
  <c r="BM37" i="8"/>
  <c r="AZ41" i="2" s="1"/>
  <c r="BQ29" i="8"/>
  <c r="BD46" i="2" s="1"/>
  <c r="BT29" i="8"/>
  <c r="BG46" i="2" s="1"/>
  <c r="BN29" i="8"/>
  <c r="BA46" i="2" s="1"/>
  <c r="BM29" i="8"/>
  <c r="AZ46" i="2" s="1"/>
  <c r="BU29" i="8"/>
  <c r="BH46" i="2" s="1"/>
  <c r="BR29" i="8"/>
  <c r="BE46" i="2" s="1"/>
  <c r="BO29" i="8"/>
  <c r="BB46" i="2" s="1"/>
  <c r="BL29" i="8"/>
  <c r="AY46" i="2" s="1"/>
  <c r="BP29" i="8"/>
  <c r="BC46" i="2" s="1"/>
  <c r="BV29" i="8"/>
  <c r="BI46" i="2" s="1"/>
  <c r="BS29" i="8"/>
  <c r="BF46" i="2" s="1"/>
  <c r="BV60" i="8"/>
  <c r="BI67" i="2" s="1"/>
  <c r="BN60" i="8"/>
  <c r="BA67" i="2" s="1"/>
  <c r="BT60" i="8"/>
  <c r="BG67" i="2" s="1"/>
  <c r="BL60" i="8"/>
  <c r="AY67" i="2" s="1"/>
  <c r="BQ60" i="8"/>
  <c r="BD67" i="2" s="1"/>
  <c r="BP60" i="8"/>
  <c r="BC67" i="2" s="1"/>
  <c r="BM60" i="8"/>
  <c r="AZ67" i="2" s="1"/>
  <c r="BU60" i="8"/>
  <c r="BH67" i="2" s="1"/>
  <c r="BR60" i="8"/>
  <c r="BE67" i="2" s="1"/>
  <c r="BS60" i="8"/>
  <c r="BF67" i="2" s="1"/>
  <c r="BO60" i="8"/>
  <c r="BB67" i="2" s="1"/>
  <c r="BO16" i="8"/>
  <c r="BB55" i="2" s="1"/>
  <c r="BQ53" i="8"/>
  <c r="BD113" i="2" s="1"/>
  <c r="BP53" i="8"/>
  <c r="BC113" i="2" s="1"/>
  <c r="BR53" i="8"/>
  <c r="BE113" i="2" s="1"/>
  <c r="BO53" i="8"/>
  <c r="BB113" i="2" s="1"/>
  <c r="BM53" i="8"/>
  <c r="AZ113" i="2" s="1"/>
  <c r="BV53" i="8"/>
  <c r="BI113" i="2" s="1"/>
  <c r="BU53" i="8"/>
  <c r="BH113" i="2" s="1"/>
  <c r="BS53" i="8"/>
  <c r="BF113" i="2" s="1"/>
  <c r="BT53" i="8"/>
  <c r="BG113" i="2" s="1"/>
  <c r="BN53" i="8"/>
  <c r="BA113" i="2" s="1"/>
  <c r="BL53" i="8"/>
  <c r="AY113" i="2" s="1"/>
  <c r="BT37" i="8"/>
  <c r="BG41" i="2" s="1"/>
  <c r="BO20" i="8"/>
  <c r="BB35" i="2" s="1"/>
  <c r="BU11" i="8"/>
  <c r="BH18" i="2" s="1"/>
  <c r="BU63" i="8"/>
  <c r="BH4" i="2" s="1"/>
  <c r="BQ50" i="8"/>
  <c r="BD56" i="2" s="1"/>
  <c r="BN30" i="8"/>
  <c r="BA57" i="2" s="1"/>
  <c r="BL34" i="8"/>
  <c r="AY32" i="2" s="1"/>
  <c r="BP17" i="8"/>
  <c r="BT17" i="8"/>
  <c r="BR17" i="8"/>
  <c r="BS17" i="8"/>
  <c r="BO17" i="8"/>
  <c r="BQ17" i="8"/>
  <c r="BN17" i="8"/>
  <c r="BM17" i="8"/>
  <c r="BL17" i="8"/>
  <c r="BV17" i="8"/>
  <c r="BU17" i="8"/>
  <c r="BN66" i="8"/>
  <c r="BQ43" i="8"/>
  <c r="BD127" i="2" s="1"/>
  <c r="BL24" i="8"/>
  <c r="AY59" i="2" s="1"/>
  <c r="BQ11" i="8"/>
  <c r="BD18" i="2" s="1"/>
  <c r="BT3" i="8"/>
  <c r="BO3" i="8"/>
  <c r="BN3" i="8"/>
  <c r="BS3" i="8"/>
  <c r="BO27" i="8"/>
  <c r="BB108" i="2" s="1"/>
  <c r="BN7" i="8"/>
  <c r="BA25" i="2" s="1"/>
  <c r="BV59" i="8"/>
  <c r="BI66" i="2" s="1"/>
  <c r="BR14" i="8"/>
  <c r="BE21" i="2" s="1"/>
  <c r="BM6" i="8"/>
  <c r="AZ17" i="2" s="1"/>
  <c r="BV21" i="8"/>
  <c r="BI44" i="2" s="1"/>
  <c r="BO10" i="8"/>
  <c r="BB26" i="2" s="1"/>
  <c r="BS8" i="8"/>
  <c r="BF28" i="2" s="1"/>
  <c r="BT8" i="8"/>
  <c r="BG28" i="2" s="1"/>
  <c r="BR8" i="8"/>
  <c r="BE28" i="2" s="1"/>
  <c r="BQ8" i="8"/>
  <c r="BD28" i="2" s="1"/>
  <c r="BP8" i="8"/>
  <c r="BC28" i="2" s="1"/>
  <c r="BO8" i="8"/>
  <c r="BB28" i="2" s="1"/>
  <c r="BN8" i="8"/>
  <c r="BA28" i="2" s="1"/>
  <c r="BV8" i="8"/>
  <c r="BI28" i="2" s="1"/>
  <c r="BL8" i="8"/>
  <c r="AY28" i="2" s="1"/>
  <c r="BU8" i="8"/>
  <c r="BH28" i="2" s="1"/>
  <c r="BM8" i="8"/>
  <c r="AZ28" i="2" s="1"/>
  <c r="BM22" i="8"/>
  <c r="AZ51" i="2" s="1"/>
  <c r="BS5" i="8"/>
  <c r="BF73" i="2" s="1"/>
  <c r="BP2" i="8"/>
  <c r="BC117" i="2" s="1"/>
  <c r="BT2" i="8"/>
  <c r="BG117" i="2" s="1"/>
  <c r="BL2" i="8"/>
  <c r="AY117" i="2" s="1"/>
  <c r="BS2" i="8"/>
  <c r="BF117" i="2" s="1"/>
  <c r="BM2" i="8"/>
  <c r="AZ117" i="2" s="1"/>
  <c r="BV2" i="8"/>
  <c r="BI117" i="2" s="1"/>
  <c r="BU2" i="8"/>
  <c r="BH117" i="2" s="1"/>
  <c r="BR2" i="8"/>
  <c r="BE117" i="2" s="1"/>
  <c r="BO2" i="8"/>
  <c r="BB117" i="2" s="1"/>
  <c r="BN2" i="8"/>
  <c r="BA117" i="2" s="1"/>
  <c r="BQ2" i="8"/>
  <c r="BD117" i="2" s="1"/>
  <c r="BA119" i="2" l="1"/>
  <c r="BA47" i="2"/>
  <c r="BD118" i="2"/>
  <c r="BD5" i="2"/>
  <c r="BD6" i="2"/>
  <c r="BI47" i="2"/>
  <c r="BI119" i="2"/>
  <c r="BG119" i="2"/>
  <c r="BG47" i="2"/>
  <c r="BI118" i="2"/>
  <c r="BI6" i="2"/>
  <c r="BI5" i="2"/>
  <c r="AY118" i="2"/>
  <c r="AY5" i="2"/>
  <c r="AY6" i="2"/>
  <c r="BG6" i="2"/>
  <c r="BG118" i="2"/>
  <c r="BG5" i="2"/>
  <c r="AY47" i="2"/>
  <c r="AY119" i="2"/>
  <c r="BC119" i="2"/>
  <c r="BC47" i="2"/>
  <c r="BA118" i="2"/>
  <c r="BA6" i="2"/>
  <c r="BA5" i="2"/>
  <c r="BH6" i="2"/>
  <c r="BH118" i="2"/>
  <c r="BH5" i="2"/>
  <c r="BB118" i="2"/>
  <c r="BB5" i="2"/>
  <c r="BB6" i="2"/>
  <c r="BE118" i="2"/>
  <c r="BE5" i="2"/>
  <c r="BE6" i="2"/>
  <c r="BB119" i="2"/>
  <c r="BB47" i="2"/>
  <c r="AZ47" i="2"/>
  <c r="AZ119" i="2"/>
  <c r="AZ5" i="2"/>
  <c r="AZ118" i="2"/>
  <c r="AZ6" i="2"/>
  <c r="BD119" i="2"/>
  <c r="BD47" i="2"/>
  <c r="BF119" i="2"/>
  <c r="BF47" i="2"/>
  <c r="BF6" i="2"/>
  <c r="BF118" i="2"/>
  <c r="BF5" i="2"/>
  <c r="BH119" i="2"/>
  <c r="BH47" i="2"/>
  <c r="BE119" i="2"/>
  <c r="BE47" i="2"/>
  <c r="BC118" i="2"/>
  <c r="BC5" i="2"/>
  <c r="BC6" i="2"/>
  <c r="BD86" i="2"/>
  <c r="BD84" i="2"/>
  <c r="BD97" i="2"/>
  <c r="BD77" i="2"/>
  <c r="BD91" i="2"/>
  <c r="BD58" i="2"/>
  <c r="BD109" i="2"/>
  <c r="BD93" i="2"/>
  <c r="BD80" i="2"/>
  <c r="BD98" i="2"/>
  <c r="BD81" i="2"/>
  <c r="BD103" i="2"/>
  <c r="BD111" i="2"/>
  <c r="BD88" i="2"/>
  <c r="BD82" i="2"/>
  <c r="BD10" i="2"/>
  <c r="BD112" i="2"/>
  <c r="BD92" i="2"/>
  <c r="BD75" i="2"/>
  <c r="BD76" i="2"/>
  <c r="BD78" i="2"/>
  <c r="BD96" i="2"/>
  <c r="BD105" i="2"/>
  <c r="BD104" i="2"/>
  <c r="BD87" i="2"/>
  <c r="BD95" i="2"/>
  <c r="BD74" i="2"/>
  <c r="BD83" i="2"/>
  <c r="BD94" i="2"/>
  <c r="BD79" i="2"/>
  <c r="BD72" i="2"/>
  <c r="BD23" i="2"/>
  <c r="BC97" i="2"/>
  <c r="BC104" i="2"/>
  <c r="BC103" i="2"/>
  <c r="BC109" i="2"/>
  <c r="BC80" i="2"/>
  <c r="BC58" i="2"/>
  <c r="BC98" i="2"/>
  <c r="BC81" i="2"/>
  <c r="BC96" i="2"/>
  <c r="BC79" i="2"/>
  <c r="BC93" i="2"/>
  <c r="BC84" i="2"/>
  <c r="BC77" i="2"/>
  <c r="BC87" i="2"/>
  <c r="BC88" i="2"/>
  <c r="BC105" i="2"/>
  <c r="BC72" i="2"/>
  <c r="BC10" i="2"/>
  <c r="BC94" i="2"/>
  <c r="BC75" i="2"/>
  <c r="BC83" i="2"/>
  <c r="BC91" i="2"/>
  <c r="BC82" i="2"/>
  <c r="BC78" i="2"/>
  <c r="BC112" i="2"/>
  <c r="BC95" i="2"/>
  <c r="BC86" i="2"/>
  <c r="BC23" i="2"/>
  <c r="BC111" i="2"/>
  <c r="BC74" i="2"/>
  <c r="BC76" i="2"/>
  <c r="BC92" i="2"/>
  <c r="BE75" i="2"/>
  <c r="BE109" i="2"/>
  <c r="BE94" i="2"/>
  <c r="BE78" i="2"/>
  <c r="BE80" i="2"/>
  <c r="BE87" i="2"/>
  <c r="BE76" i="2"/>
  <c r="BE79" i="2"/>
  <c r="BE84" i="2"/>
  <c r="BE92" i="2"/>
  <c r="BE83" i="2"/>
  <c r="BE98" i="2"/>
  <c r="BE88" i="2"/>
  <c r="BE112" i="2"/>
  <c r="BE77" i="2"/>
  <c r="BE95" i="2"/>
  <c r="BE86" i="2"/>
  <c r="BE74" i="2"/>
  <c r="BE103" i="2"/>
  <c r="BE23" i="2"/>
  <c r="BE10" i="2"/>
  <c r="BE81" i="2"/>
  <c r="BE93" i="2"/>
  <c r="BE97" i="2"/>
  <c r="BE82" i="2"/>
  <c r="BE111" i="2"/>
  <c r="BE105" i="2"/>
  <c r="BE104" i="2"/>
  <c r="BE58" i="2"/>
  <c r="BE91" i="2"/>
  <c r="BE72" i="2"/>
  <c r="BE96" i="2"/>
  <c r="BF76" i="2"/>
  <c r="BF88" i="2"/>
  <c r="BF112" i="2"/>
  <c r="BF83" i="2"/>
  <c r="BF10" i="2"/>
  <c r="BF97" i="2"/>
  <c r="BF92" i="2"/>
  <c r="BF103" i="2"/>
  <c r="BF93" i="2"/>
  <c r="BF84" i="2"/>
  <c r="BF75" i="2"/>
  <c r="BF81" i="2"/>
  <c r="BF98" i="2"/>
  <c r="BF23" i="2"/>
  <c r="BF94" i="2"/>
  <c r="BF79" i="2"/>
  <c r="BF109" i="2"/>
  <c r="BF87" i="2"/>
  <c r="BF72" i="2"/>
  <c r="BF111" i="2"/>
  <c r="BF91" i="2"/>
  <c r="BF82" i="2"/>
  <c r="BF74" i="2"/>
  <c r="BF96" i="2"/>
  <c r="BF80" i="2"/>
  <c r="BF104" i="2"/>
  <c r="BF105" i="2"/>
  <c r="BF77" i="2"/>
  <c r="BF58" i="2"/>
  <c r="BF78" i="2"/>
  <c r="BF95" i="2"/>
  <c r="BF86" i="2"/>
  <c r="BG111" i="2"/>
  <c r="BG91" i="2"/>
  <c r="BG104" i="2"/>
  <c r="BG88" i="2"/>
  <c r="BG81" i="2"/>
  <c r="BG103" i="2"/>
  <c r="BG84" i="2"/>
  <c r="BG96" i="2"/>
  <c r="BG74" i="2"/>
  <c r="BG86" i="2"/>
  <c r="BG95" i="2"/>
  <c r="BG78" i="2"/>
  <c r="BG76" i="2"/>
  <c r="BG72" i="2"/>
  <c r="BG75" i="2"/>
  <c r="BG82" i="2"/>
  <c r="BG94" i="2"/>
  <c r="BG105" i="2"/>
  <c r="BG109" i="2"/>
  <c r="BG87" i="2"/>
  <c r="BG10" i="2"/>
  <c r="BG98" i="2"/>
  <c r="BG93" i="2"/>
  <c r="BG83" i="2"/>
  <c r="BG112" i="2"/>
  <c r="BG80" i="2"/>
  <c r="BG79" i="2"/>
  <c r="BG23" i="2"/>
  <c r="BG77" i="2"/>
  <c r="BG92" i="2"/>
  <c r="BG58" i="2"/>
  <c r="BG97" i="2"/>
  <c r="BH72" i="2"/>
  <c r="BH76" i="2"/>
  <c r="BH93" i="2"/>
  <c r="BH74" i="2"/>
  <c r="BH87" i="2"/>
  <c r="BH105" i="2"/>
  <c r="BH86" i="2"/>
  <c r="BH92" i="2"/>
  <c r="BH83" i="2"/>
  <c r="BH80" i="2"/>
  <c r="BH75" i="2"/>
  <c r="BH10" i="2"/>
  <c r="BH112" i="2"/>
  <c r="BH97" i="2"/>
  <c r="BH96" i="2"/>
  <c r="BH58" i="2"/>
  <c r="BH84" i="2"/>
  <c r="BH98" i="2"/>
  <c r="BH23" i="2"/>
  <c r="BH109" i="2"/>
  <c r="BH111" i="2"/>
  <c r="BH91" i="2"/>
  <c r="BH88" i="2"/>
  <c r="BH81" i="2"/>
  <c r="BH77" i="2"/>
  <c r="BH103" i="2"/>
  <c r="BH78" i="2"/>
  <c r="BH95" i="2"/>
  <c r="BH79" i="2"/>
  <c r="BH104" i="2"/>
  <c r="BH82" i="2"/>
  <c r="BH94" i="2"/>
  <c r="AZ23" i="2"/>
  <c r="AZ80" i="2"/>
  <c r="AZ82" i="2"/>
  <c r="AZ78" i="2"/>
  <c r="AZ10" i="2"/>
  <c r="AZ98" i="2"/>
  <c r="AZ76" i="2"/>
  <c r="AZ103" i="2"/>
  <c r="AZ84" i="2"/>
  <c r="AZ93" i="2"/>
  <c r="AZ72" i="2"/>
  <c r="AZ95" i="2"/>
  <c r="AZ105" i="2"/>
  <c r="AZ86" i="2"/>
  <c r="AZ58" i="2"/>
  <c r="AZ111" i="2"/>
  <c r="AZ112" i="2"/>
  <c r="AZ94" i="2"/>
  <c r="AZ75" i="2"/>
  <c r="AZ97" i="2"/>
  <c r="AZ104" i="2"/>
  <c r="AZ88" i="2"/>
  <c r="AZ77" i="2"/>
  <c r="AZ92" i="2"/>
  <c r="AZ96" i="2"/>
  <c r="AZ91" i="2"/>
  <c r="AZ79" i="2"/>
  <c r="AZ81" i="2"/>
  <c r="AZ74" i="2"/>
  <c r="AZ87" i="2"/>
  <c r="AZ83" i="2"/>
  <c r="AZ109" i="2"/>
  <c r="AY75" i="2"/>
  <c r="AY104" i="2"/>
  <c r="AY97" i="2"/>
  <c r="AY80" i="2"/>
  <c r="AY58" i="2"/>
  <c r="AY23" i="2"/>
  <c r="AY72" i="2"/>
  <c r="AY82" i="2"/>
  <c r="AY111" i="2"/>
  <c r="AY91" i="2"/>
  <c r="AY88" i="2"/>
  <c r="AY74" i="2"/>
  <c r="AY77" i="2"/>
  <c r="AY10" i="2"/>
  <c r="AY103" i="2"/>
  <c r="AY84" i="2"/>
  <c r="AY112" i="2"/>
  <c r="AY92" i="2"/>
  <c r="AY93" i="2"/>
  <c r="AY95" i="2"/>
  <c r="AY78" i="2"/>
  <c r="AY79" i="2"/>
  <c r="AY76" i="2"/>
  <c r="AY109" i="2"/>
  <c r="AY87" i="2"/>
  <c r="AY98" i="2"/>
  <c r="AY94" i="2"/>
  <c r="AY86" i="2"/>
  <c r="AY83" i="2"/>
  <c r="AY81" i="2"/>
  <c r="AY105" i="2"/>
  <c r="AY96" i="2"/>
  <c r="BA80" i="2"/>
  <c r="BA95" i="2"/>
  <c r="BA92" i="2"/>
  <c r="BA23" i="2"/>
  <c r="BA74" i="2"/>
  <c r="BA98" i="2"/>
  <c r="BA94" i="2"/>
  <c r="BA77" i="2"/>
  <c r="BA109" i="2"/>
  <c r="BA10" i="2"/>
  <c r="BA97" i="2"/>
  <c r="BA75" i="2"/>
  <c r="BA105" i="2"/>
  <c r="BA58" i="2"/>
  <c r="BA81" i="2"/>
  <c r="BA91" i="2"/>
  <c r="BA78" i="2"/>
  <c r="BA84" i="2"/>
  <c r="BA112" i="2"/>
  <c r="BA104" i="2"/>
  <c r="BA111" i="2"/>
  <c r="BA87" i="2"/>
  <c r="BA96" i="2"/>
  <c r="BA72" i="2"/>
  <c r="BA82" i="2"/>
  <c r="BA83" i="2"/>
  <c r="BA93" i="2"/>
  <c r="BA88" i="2"/>
  <c r="BA103" i="2"/>
  <c r="BA76" i="2"/>
  <c r="BA86" i="2"/>
  <c r="BA79" i="2"/>
  <c r="BB104" i="2"/>
  <c r="BB94" i="2"/>
  <c r="BB76" i="2"/>
  <c r="BB80" i="2"/>
  <c r="BB74" i="2"/>
  <c r="BB111" i="2"/>
  <c r="BB77" i="2"/>
  <c r="BB23" i="2"/>
  <c r="BB10" i="2"/>
  <c r="BB105" i="2"/>
  <c r="BB96" i="2"/>
  <c r="BB112" i="2"/>
  <c r="BB92" i="2"/>
  <c r="BB83" i="2"/>
  <c r="BB93" i="2"/>
  <c r="BB95" i="2"/>
  <c r="BB98" i="2"/>
  <c r="BB88" i="2"/>
  <c r="BB78" i="2"/>
  <c r="BB91" i="2"/>
  <c r="BB82" i="2"/>
  <c r="BB109" i="2"/>
  <c r="BB97" i="2"/>
  <c r="BB75" i="2"/>
  <c r="BB81" i="2"/>
  <c r="BB86" i="2"/>
  <c r="BB84" i="2"/>
  <c r="BB79" i="2"/>
  <c r="BB87" i="2"/>
  <c r="BB58" i="2"/>
  <c r="BB72" i="2"/>
  <c r="BB103" i="2"/>
  <c r="BI72" i="2"/>
  <c r="BI93" i="2"/>
  <c r="BI84" i="2"/>
  <c r="BI112" i="2"/>
  <c r="BI75" i="2"/>
  <c r="BI92" i="2"/>
  <c r="BI109" i="2"/>
  <c r="BI95" i="2"/>
  <c r="BI91" i="2"/>
  <c r="BI82" i="2"/>
  <c r="BI79" i="2"/>
  <c r="BI104" i="2"/>
  <c r="BI98" i="2"/>
  <c r="BI87" i="2"/>
  <c r="BI96" i="2"/>
  <c r="BI58" i="2"/>
  <c r="BI74" i="2"/>
  <c r="BI80" i="2"/>
  <c r="BI81" i="2"/>
  <c r="BI86" i="2"/>
  <c r="BI23" i="2"/>
  <c r="BI88" i="2"/>
  <c r="BI10" i="2"/>
  <c r="BI76" i="2"/>
  <c r="BI111" i="2"/>
  <c r="BI105" i="2"/>
  <c r="BI97" i="2"/>
  <c r="BI103" i="2"/>
  <c r="BI78" i="2"/>
  <c r="BI77" i="2"/>
  <c r="BI94" i="2"/>
  <c r="BI83" i="2"/>
  <c r="BW21" i="8"/>
  <c r="BW68" i="8"/>
  <c r="BW70" i="8"/>
  <c r="BW49" i="8"/>
  <c r="BW34" i="8"/>
  <c r="BW10" i="8"/>
  <c r="BW27" i="8"/>
  <c r="BW23" i="8"/>
  <c r="BW5" i="8"/>
  <c r="BW11" i="8"/>
  <c r="BW18" i="8"/>
  <c r="BW15" i="8"/>
  <c r="BW36" i="8"/>
  <c r="BW20" i="8"/>
  <c r="BW41" i="8"/>
  <c r="BW63" i="8"/>
  <c r="BW51" i="8"/>
  <c r="BW19" i="8"/>
  <c r="BW8" i="8"/>
  <c r="BW32" i="8"/>
  <c r="BW37" i="8"/>
  <c r="BW50" i="8"/>
  <c r="BW45" i="8"/>
  <c r="BW9" i="8"/>
  <c r="BW31" i="8"/>
  <c r="BW57" i="8"/>
  <c r="BW59" i="8"/>
  <c r="BW58" i="8"/>
  <c r="BW43" i="8"/>
  <c r="BW29" i="8"/>
  <c r="BW56" i="8"/>
  <c r="BW6" i="8"/>
  <c r="BW65" i="8"/>
  <c r="BW28" i="8"/>
  <c r="BW46" i="8"/>
  <c r="BW61" i="8"/>
  <c r="BW38" i="8"/>
  <c r="BW12" i="8"/>
  <c r="BW25" i="8"/>
  <c r="BW39" i="8"/>
  <c r="BW66" i="8"/>
  <c r="BW24" i="8"/>
  <c r="BW60" i="8"/>
  <c r="BW14" i="8"/>
  <c r="BW69" i="8"/>
  <c r="BW48" i="8"/>
  <c r="BW22" i="8"/>
  <c r="BW40" i="8"/>
  <c r="BW47" i="8"/>
  <c r="BW3" i="8"/>
  <c r="BW62" i="8"/>
  <c r="BW4" i="8"/>
  <c r="BW16" i="8"/>
  <c r="BW26" i="8"/>
  <c r="BW52" i="8"/>
  <c r="BW44" i="8"/>
  <c r="BW64" i="8"/>
  <c r="BW7" i="8"/>
  <c r="BW33" i="8"/>
  <c r="BW17" i="8"/>
  <c r="BW53" i="8"/>
  <c r="BW42" i="8"/>
  <c r="BW54" i="8"/>
  <c r="BW30" i="8"/>
  <c r="BW55" i="8"/>
  <c r="BW67" i="8"/>
  <c r="BW35" i="8"/>
  <c r="BW2" i="8"/>
  <c r="AU60" i="2" l="1"/>
  <c r="K78" i="4" s="1"/>
  <c r="BS118" i="1" l="1"/>
  <c r="BR118" i="1"/>
  <c r="BQ118" i="1"/>
  <c r="BP118" i="1"/>
  <c r="BO118" i="1"/>
  <c r="BN118" i="1"/>
  <c r="BS117" i="1"/>
  <c r="BR117" i="1"/>
  <c r="BQ117" i="1"/>
  <c r="BP117" i="1"/>
  <c r="BO117" i="1"/>
  <c r="BN117" i="1"/>
  <c r="BS116" i="1"/>
  <c r="BR116" i="1"/>
  <c r="BQ116" i="1"/>
  <c r="BP116" i="1"/>
  <c r="BO116" i="1"/>
  <c r="BN116" i="1"/>
  <c r="BS115" i="1"/>
  <c r="BR115" i="1"/>
  <c r="BQ115" i="1"/>
  <c r="BP115" i="1"/>
  <c r="BO115" i="1"/>
  <c r="BN115" i="1"/>
  <c r="BM115" i="1" s="1"/>
  <c r="BS114" i="1"/>
  <c r="BR114" i="1"/>
  <c r="BQ114" i="1"/>
  <c r="BP114" i="1"/>
  <c r="BO114" i="1"/>
  <c r="BN114" i="1"/>
  <c r="BM114" i="1" s="1"/>
  <c r="BS113" i="1"/>
  <c r="BR113" i="1"/>
  <c r="BQ113" i="1"/>
  <c r="BP113" i="1"/>
  <c r="BO113" i="1"/>
  <c r="BN113" i="1"/>
  <c r="BS110" i="1"/>
  <c r="BR110" i="1"/>
  <c r="BQ110" i="1"/>
  <c r="BP110" i="1"/>
  <c r="BO110" i="1"/>
  <c r="BN110" i="1"/>
  <c r="BS109" i="1"/>
  <c r="BR109" i="1"/>
  <c r="BQ109" i="1"/>
  <c r="BP109" i="1"/>
  <c r="BO109" i="1"/>
  <c r="BN109" i="1"/>
  <c r="BS108" i="1"/>
  <c r="BR108" i="1"/>
  <c r="BQ108" i="1"/>
  <c r="BP108" i="1"/>
  <c r="BO108" i="1"/>
  <c r="BN108" i="1"/>
  <c r="BS107" i="1"/>
  <c r="BR107" i="1"/>
  <c r="BQ107" i="1"/>
  <c r="BP107" i="1"/>
  <c r="BO107" i="1"/>
  <c r="BN107" i="1"/>
  <c r="BS106" i="1"/>
  <c r="BR106" i="1"/>
  <c r="BQ106" i="1"/>
  <c r="BP106" i="1"/>
  <c r="BO106" i="1"/>
  <c r="BN106" i="1"/>
  <c r="BS105" i="1"/>
  <c r="BR105" i="1"/>
  <c r="BQ105" i="1"/>
  <c r="BP105" i="1"/>
  <c r="BO105" i="1"/>
  <c r="BN105" i="1"/>
  <c r="BS104" i="1"/>
  <c r="BR104" i="1"/>
  <c r="BQ104" i="1"/>
  <c r="BP104" i="1"/>
  <c r="BO104" i="1"/>
  <c r="BN104" i="1"/>
  <c r="BS101" i="1"/>
  <c r="BR101" i="1"/>
  <c r="BQ101" i="1"/>
  <c r="BP101" i="1"/>
  <c r="BO101" i="1"/>
  <c r="BN101" i="1"/>
  <c r="BS100" i="1"/>
  <c r="BR100" i="1"/>
  <c r="BQ100" i="1"/>
  <c r="BP100" i="1"/>
  <c r="BO100" i="1"/>
  <c r="BN100" i="1"/>
  <c r="BS99" i="1"/>
  <c r="BR99" i="1"/>
  <c r="BQ99" i="1"/>
  <c r="BP99" i="1"/>
  <c r="BO99" i="1"/>
  <c r="BN99" i="1"/>
  <c r="BS98" i="1"/>
  <c r="BR98" i="1"/>
  <c r="BQ98" i="1"/>
  <c r="BP98" i="1"/>
  <c r="BO98" i="1"/>
  <c r="BN98" i="1"/>
  <c r="BS97" i="1"/>
  <c r="BR97" i="1"/>
  <c r="BQ97" i="1"/>
  <c r="BP97" i="1"/>
  <c r="BO97" i="1"/>
  <c r="BN97" i="1"/>
  <c r="BS96" i="1"/>
  <c r="BR96" i="1"/>
  <c r="BQ96" i="1"/>
  <c r="BP96" i="1"/>
  <c r="BO96" i="1"/>
  <c r="BN96" i="1"/>
  <c r="BS93" i="1"/>
  <c r="BR93" i="1"/>
  <c r="BQ93" i="1"/>
  <c r="BP93" i="1"/>
  <c r="BO93" i="1"/>
  <c r="BN93" i="1"/>
  <c r="BM93" i="1" s="1"/>
  <c r="BS92" i="1"/>
  <c r="BR92" i="1"/>
  <c r="BQ92" i="1"/>
  <c r="BP92" i="1"/>
  <c r="BO92" i="1"/>
  <c r="BN92" i="1"/>
  <c r="BM92" i="1" s="1"/>
  <c r="BS91" i="1"/>
  <c r="BR91" i="1"/>
  <c r="BQ91" i="1"/>
  <c r="BP91" i="1"/>
  <c r="BO91" i="1"/>
  <c r="BN91" i="1"/>
  <c r="BM91" i="1" s="1"/>
  <c r="BS90" i="1"/>
  <c r="BR90" i="1"/>
  <c r="BQ90" i="1"/>
  <c r="BP90" i="1"/>
  <c r="BO90" i="1"/>
  <c r="BN90" i="1"/>
  <c r="BS89" i="1"/>
  <c r="BR89" i="1"/>
  <c r="BQ89" i="1"/>
  <c r="BP89" i="1"/>
  <c r="BO89" i="1"/>
  <c r="BN89" i="1"/>
  <c r="BS86" i="1"/>
  <c r="BR86" i="1"/>
  <c r="BQ86" i="1"/>
  <c r="BP86" i="1"/>
  <c r="BO86" i="1"/>
  <c r="BN86" i="1"/>
  <c r="BM86" i="1" s="1"/>
  <c r="BS85" i="1"/>
  <c r="BR85" i="1"/>
  <c r="BQ85" i="1"/>
  <c r="BP85" i="1"/>
  <c r="BO85" i="1"/>
  <c r="BN85" i="1"/>
  <c r="BM85" i="1" s="1"/>
  <c r="BS84" i="1"/>
  <c r="BR84" i="1"/>
  <c r="BQ84" i="1"/>
  <c r="BP84" i="1"/>
  <c r="BO84" i="1"/>
  <c r="BN84" i="1"/>
  <c r="BM84" i="1" s="1"/>
  <c r="BS83" i="1"/>
  <c r="BR83" i="1"/>
  <c r="BQ83" i="1"/>
  <c r="BP83" i="1"/>
  <c r="BO83" i="1"/>
  <c r="BN83" i="1"/>
  <c r="BM83" i="1" s="1"/>
  <c r="BS82" i="1"/>
  <c r="BR82" i="1"/>
  <c r="BQ82" i="1"/>
  <c r="BP82" i="1"/>
  <c r="BO82" i="1"/>
  <c r="BN82" i="1"/>
  <c r="BM82" i="1" s="1"/>
  <c r="BS79" i="1"/>
  <c r="BR79" i="1"/>
  <c r="BQ79" i="1"/>
  <c r="BP79" i="1"/>
  <c r="BO79" i="1"/>
  <c r="BN79" i="1"/>
  <c r="BM79" i="1" s="1"/>
  <c r="BS78" i="1"/>
  <c r="BR78" i="1"/>
  <c r="BQ78" i="1"/>
  <c r="BP78" i="1"/>
  <c r="BO78" i="1"/>
  <c r="BN78" i="1"/>
  <c r="BM78" i="1" s="1"/>
  <c r="BS77" i="1"/>
  <c r="BR77" i="1"/>
  <c r="BQ77" i="1"/>
  <c r="BP77" i="1"/>
  <c r="BO77" i="1"/>
  <c r="BN77" i="1"/>
  <c r="BM77" i="1" s="1"/>
  <c r="BS76" i="1"/>
  <c r="BR76" i="1"/>
  <c r="BQ76" i="1"/>
  <c r="BP76" i="1"/>
  <c r="BO76" i="1"/>
  <c r="BN76" i="1"/>
  <c r="BM76" i="1" s="1"/>
  <c r="BS75" i="1"/>
  <c r="BR75" i="1"/>
  <c r="BQ75" i="1"/>
  <c r="BP75" i="1"/>
  <c r="BO75" i="1"/>
  <c r="BN75" i="1"/>
  <c r="BM75" i="1" s="1"/>
  <c r="BS74" i="1"/>
  <c r="BR74" i="1"/>
  <c r="BQ74" i="1"/>
  <c r="BP74" i="1"/>
  <c r="BO74" i="1"/>
  <c r="BN74" i="1"/>
  <c r="BM74" i="1" s="1"/>
  <c r="BS73" i="1"/>
  <c r="BR73" i="1"/>
  <c r="BQ73" i="1"/>
  <c r="BP73" i="1"/>
  <c r="BO73" i="1"/>
  <c r="BN73" i="1"/>
  <c r="BM73" i="1" s="1"/>
  <c r="BS72" i="1"/>
  <c r="BR72" i="1"/>
  <c r="BQ72" i="1"/>
  <c r="BP72" i="1"/>
  <c r="BO72" i="1"/>
  <c r="BN72" i="1"/>
  <c r="BM72" i="1" s="1"/>
  <c r="BS71" i="1"/>
  <c r="BR71" i="1"/>
  <c r="BQ71" i="1"/>
  <c r="BP71" i="1"/>
  <c r="BO71" i="1"/>
  <c r="BN71" i="1"/>
  <c r="BM71" i="1" s="1"/>
  <c r="BS70" i="1"/>
  <c r="BR70" i="1"/>
  <c r="BQ70" i="1"/>
  <c r="BP70" i="1"/>
  <c r="BO70" i="1"/>
  <c r="BN70" i="1"/>
  <c r="BM70" i="1" s="1"/>
  <c r="BS69" i="1"/>
  <c r="BR69" i="1"/>
  <c r="BQ69" i="1"/>
  <c r="BP69" i="1"/>
  <c r="BO69" i="1"/>
  <c r="BN69" i="1"/>
  <c r="BM69" i="1" s="1"/>
  <c r="BS68" i="1"/>
  <c r="BR68" i="1"/>
  <c r="BQ68" i="1"/>
  <c r="BP68" i="1"/>
  <c r="BO68" i="1"/>
  <c r="BN68" i="1"/>
  <c r="BM68" i="1" s="1"/>
  <c r="BS67" i="1"/>
  <c r="BR67" i="1"/>
  <c r="BQ67" i="1"/>
  <c r="BP67" i="1"/>
  <c r="BO67" i="1"/>
  <c r="BN67" i="1"/>
  <c r="BM67" i="1" s="1"/>
  <c r="BS66" i="1"/>
  <c r="BR66" i="1"/>
  <c r="BQ66" i="1"/>
  <c r="BP66" i="1"/>
  <c r="BO66" i="1"/>
  <c r="BN66" i="1"/>
  <c r="BM66" i="1" s="1"/>
  <c r="BS65" i="1"/>
  <c r="BR65" i="1"/>
  <c r="BQ65" i="1"/>
  <c r="BP65" i="1"/>
  <c r="BO65" i="1"/>
  <c r="BN65" i="1"/>
  <c r="BM65" i="1" s="1"/>
  <c r="BS64" i="1"/>
  <c r="BR64" i="1"/>
  <c r="BQ64" i="1"/>
  <c r="BP64" i="1"/>
  <c r="BO64" i="1"/>
  <c r="BN64" i="1"/>
  <c r="BS63" i="1"/>
  <c r="BR63" i="1"/>
  <c r="BQ63" i="1"/>
  <c r="BP63" i="1"/>
  <c r="BO63" i="1"/>
  <c r="BN63" i="1"/>
  <c r="BM63" i="1" s="1"/>
  <c r="BS60" i="1"/>
  <c r="BR60" i="1"/>
  <c r="BQ60" i="1"/>
  <c r="BP60" i="1"/>
  <c r="BO60" i="1"/>
  <c r="BN60" i="1"/>
  <c r="BS59" i="1"/>
  <c r="BR59" i="1"/>
  <c r="BQ59" i="1"/>
  <c r="BP59" i="1"/>
  <c r="BO59" i="1"/>
  <c r="BN59" i="1"/>
  <c r="BS58" i="1"/>
  <c r="BR58" i="1"/>
  <c r="BQ58" i="1"/>
  <c r="BP58" i="1"/>
  <c r="BO58" i="1"/>
  <c r="BN58" i="1"/>
  <c r="BS57" i="1"/>
  <c r="BR57" i="1"/>
  <c r="BQ57" i="1"/>
  <c r="BP57" i="1"/>
  <c r="BO57" i="1"/>
  <c r="BN57" i="1"/>
  <c r="BS56" i="1"/>
  <c r="BR56" i="1"/>
  <c r="BQ56" i="1"/>
  <c r="BP56" i="1"/>
  <c r="BO56" i="1"/>
  <c r="BN56" i="1"/>
  <c r="BS55" i="1"/>
  <c r="BR55" i="1"/>
  <c r="BQ55" i="1"/>
  <c r="BP55" i="1"/>
  <c r="BO55" i="1"/>
  <c r="BN55" i="1"/>
  <c r="BS54" i="1"/>
  <c r="BR54" i="1"/>
  <c r="BQ54" i="1"/>
  <c r="BP54" i="1"/>
  <c r="BO54" i="1"/>
  <c r="BN54" i="1"/>
  <c r="BS53" i="1"/>
  <c r="BR53" i="1"/>
  <c r="BQ53" i="1"/>
  <c r="BP53" i="1"/>
  <c r="BO53" i="1"/>
  <c r="BN53" i="1"/>
  <c r="BS52" i="1"/>
  <c r="BR52" i="1"/>
  <c r="BQ52" i="1"/>
  <c r="BP52" i="1"/>
  <c r="BO52" i="1"/>
  <c r="BN52" i="1"/>
  <c r="BS51" i="1"/>
  <c r="BR51" i="1"/>
  <c r="BQ51" i="1"/>
  <c r="BP51" i="1"/>
  <c r="BO51" i="1"/>
  <c r="BN51" i="1"/>
  <c r="BS50" i="1"/>
  <c r="BR50" i="1"/>
  <c r="BQ50" i="1"/>
  <c r="BP50" i="1"/>
  <c r="BO50" i="1"/>
  <c r="BN50" i="1"/>
  <c r="BS49" i="1"/>
  <c r="BR49" i="1"/>
  <c r="BQ49" i="1"/>
  <c r="BP49" i="1"/>
  <c r="BO49" i="1"/>
  <c r="BN49" i="1"/>
  <c r="BS48" i="1"/>
  <c r="BR48" i="1"/>
  <c r="BQ48" i="1"/>
  <c r="BP48" i="1"/>
  <c r="BO48" i="1"/>
  <c r="BN48" i="1"/>
  <c r="BS47" i="1"/>
  <c r="BR47" i="1"/>
  <c r="BQ47" i="1"/>
  <c r="BP47" i="1"/>
  <c r="BO47" i="1"/>
  <c r="BN47" i="1"/>
  <c r="BS46" i="1"/>
  <c r="BR46" i="1"/>
  <c r="BQ46" i="1"/>
  <c r="BP46" i="1"/>
  <c r="BO46" i="1"/>
  <c r="BN46" i="1"/>
  <c r="BS45" i="1"/>
  <c r="BR45" i="1"/>
  <c r="BQ45" i="1"/>
  <c r="BP45" i="1"/>
  <c r="BO45" i="1"/>
  <c r="BN45" i="1"/>
  <c r="BS41" i="1"/>
  <c r="BR41" i="1"/>
  <c r="BQ41" i="1"/>
  <c r="BP41" i="1"/>
  <c r="BO41" i="1"/>
  <c r="BN41" i="1"/>
  <c r="BS39" i="1"/>
  <c r="BR39" i="1"/>
  <c r="BQ39" i="1"/>
  <c r="BP39" i="1"/>
  <c r="BO39" i="1"/>
  <c r="BN39" i="1"/>
  <c r="BM39" i="1" s="1"/>
  <c r="BS38" i="1"/>
  <c r="BR38" i="1"/>
  <c r="BQ38" i="1"/>
  <c r="BP38" i="1"/>
  <c r="BO38" i="1"/>
  <c r="BN38" i="1"/>
  <c r="BS37" i="1"/>
  <c r="BR37" i="1"/>
  <c r="BQ37" i="1"/>
  <c r="BP37" i="1"/>
  <c r="BO37" i="1"/>
  <c r="BN37" i="1"/>
  <c r="BS36" i="1"/>
  <c r="BR36" i="1"/>
  <c r="BQ36" i="1"/>
  <c r="BP36" i="1"/>
  <c r="BO36" i="1"/>
  <c r="BN36" i="1"/>
  <c r="BS35" i="1"/>
  <c r="BR35" i="1"/>
  <c r="BQ35" i="1"/>
  <c r="BP35" i="1"/>
  <c r="BO35" i="1"/>
  <c r="BN35" i="1"/>
  <c r="BM35" i="1" s="1"/>
  <c r="BS34" i="1"/>
  <c r="BR34" i="1"/>
  <c r="BQ34" i="1"/>
  <c r="BP34" i="1"/>
  <c r="BO34" i="1"/>
  <c r="BN34" i="1"/>
  <c r="BM34" i="1" s="1"/>
  <c r="BS33" i="1"/>
  <c r="BR33" i="1"/>
  <c r="BQ33" i="1"/>
  <c r="BP33" i="1"/>
  <c r="BO33" i="1"/>
  <c r="BN33" i="1"/>
  <c r="BS30" i="1"/>
  <c r="BR30" i="1"/>
  <c r="BQ30" i="1"/>
  <c r="BP30" i="1"/>
  <c r="BO30" i="1"/>
  <c r="BN30" i="1"/>
  <c r="BS29" i="1"/>
  <c r="BR29" i="1"/>
  <c r="BQ29" i="1"/>
  <c r="BP29" i="1"/>
  <c r="BO29" i="1"/>
  <c r="BN29" i="1"/>
  <c r="BS28" i="1"/>
  <c r="BR28" i="1"/>
  <c r="BQ28" i="1"/>
  <c r="BP28" i="1"/>
  <c r="BO28" i="1"/>
  <c r="BN28" i="1"/>
  <c r="BS27" i="1"/>
  <c r="BR27" i="1"/>
  <c r="BQ27" i="1"/>
  <c r="BP27" i="1"/>
  <c r="BO27" i="1"/>
  <c r="BN27" i="1"/>
  <c r="BS26" i="1"/>
  <c r="BR26" i="1"/>
  <c r="BQ26" i="1"/>
  <c r="BP26" i="1"/>
  <c r="BO26" i="1"/>
  <c r="BN26" i="1"/>
  <c r="BM26" i="1" s="1"/>
  <c r="BS25" i="1"/>
  <c r="BR25" i="1"/>
  <c r="BQ25" i="1"/>
  <c r="BP25" i="1"/>
  <c r="BO25" i="1"/>
  <c r="BN25" i="1"/>
  <c r="BM25" i="1" s="1"/>
  <c r="BS24" i="1"/>
  <c r="BR24" i="1"/>
  <c r="BQ24" i="1"/>
  <c r="BP24" i="1"/>
  <c r="BO24" i="1"/>
  <c r="BN24" i="1"/>
  <c r="BM24" i="1" s="1"/>
  <c r="BS23" i="1"/>
  <c r="BR23" i="1"/>
  <c r="BQ23" i="1"/>
  <c r="BP23" i="1"/>
  <c r="BO23" i="1"/>
  <c r="BN23" i="1"/>
  <c r="BS22" i="1"/>
  <c r="BR22" i="1"/>
  <c r="BQ22" i="1"/>
  <c r="BP22" i="1"/>
  <c r="BO22" i="1"/>
  <c r="BN22" i="1"/>
  <c r="BS21" i="1"/>
  <c r="BR21" i="1"/>
  <c r="BQ21" i="1"/>
  <c r="BP21" i="1"/>
  <c r="BO21" i="1"/>
  <c r="BN21" i="1"/>
  <c r="BS20" i="1"/>
  <c r="BR20" i="1"/>
  <c r="BQ20" i="1"/>
  <c r="BP20" i="1"/>
  <c r="BO20" i="1"/>
  <c r="BN20" i="1"/>
  <c r="BS19" i="1"/>
  <c r="BR19" i="1"/>
  <c r="BQ19" i="1"/>
  <c r="BP19" i="1"/>
  <c r="BO19" i="1"/>
  <c r="BN19" i="1"/>
  <c r="BS18" i="1"/>
  <c r="BR18" i="1"/>
  <c r="BQ18" i="1"/>
  <c r="BP18" i="1"/>
  <c r="BO18" i="1"/>
  <c r="BN18" i="1"/>
  <c r="BS17" i="1"/>
  <c r="BR17" i="1"/>
  <c r="BQ17" i="1"/>
  <c r="BP17" i="1"/>
  <c r="BO17" i="1"/>
  <c r="BN17" i="1"/>
  <c r="BS14" i="1"/>
  <c r="BR14" i="1"/>
  <c r="BQ14" i="1"/>
  <c r="BP14" i="1"/>
  <c r="BO14" i="1"/>
  <c r="BN14" i="1"/>
  <c r="BS13" i="1"/>
  <c r="BR13" i="1"/>
  <c r="BQ13" i="1"/>
  <c r="BP13" i="1"/>
  <c r="BO13" i="1"/>
  <c r="BN13" i="1"/>
  <c r="BS12" i="1"/>
  <c r="BR12" i="1"/>
  <c r="BQ12" i="1"/>
  <c r="BP12" i="1"/>
  <c r="BO12" i="1"/>
  <c r="BN12" i="1"/>
  <c r="BS11" i="1"/>
  <c r="BR11" i="1"/>
  <c r="BQ11" i="1"/>
  <c r="BP11" i="1"/>
  <c r="BO11" i="1"/>
  <c r="BN11" i="1"/>
  <c r="BS10" i="1"/>
  <c r="BR10" i="1"/>
  <c r="BQ10" i="1"/>
  <c r="BP10" i="1"/>
  <c r="BO10" i="1"/>
  <c r="BN10" i="1"/>
  <c r="BS9" i="1"/>
  <c r="BR9" i="1"/>
  <c r="BQ9" i="1"/>
  <c r="BP9" i="1"/>
  <c r="BO9" i="1"/>
  <c r="BN9" i="1"/>
  <c r="BS8" i="1"/>
  <c r="BR8" i="1"/>
  <c r="BQ8" i="1"/>
  <c r="BP8" i="1"/>
  <c r="BO8" i="1"/>
  <c r="BN8" i="1"/>
  <c r="BS7" i="1"/>
  <c r="BR7" i="1"/>
  <c r="BQ7" i="1"/>
  <c r="BP7" i="1"/>
  <c r="BO7" i="1"/>
  <c r="BN7" i="1"/>
  <c r="BS6" i="1"/>
  <c r="BR6" i="1"/>
  <c r="BQ6" i="1"/>
  <c r="BP6" i="1"/>
  <c r="BO6" i="1"/>
  <c r="BN6" i="1"/>
  <c r="BE118" i="1"/>
  <c r="BD118" i="1"/>
  <c r="BE117" i="1"/>
  <c r="BD117" i="1"/>
  <c r="BE116" i="1"/>
  <c r="BD116" i="1"/>
  <c r="BE113" i="1"/>
  <c r="BD113" i="1"/>
  <c r="BH118" i="1"/>
  <c r="BG118" i="1"/>
  <c r="BH117" i="1"/>
  <c r="BG117" i="1"/>
  <c r="BH116" i="1"/>
  <c r="BG116" i="1"/>
  <c r="BH113" i="1"/>
  <c r="BG113" i="1"/>
  <c r="BH110" i="1"/>
  <c r="BG110" i="1"/>
  <c r="BH109" i="1"/>
  <c r="BG109" i="1"/>
  <c r="BH108" i="1"/>
  <c r="BG108" i="1"/>
  <c r="BH107" i="1"/>
  <c r="BG107" i="1"/>
  <c r="BH106" i="1"/>
  <c r="BG106" i="1"/>
  <c r="BH105" i="1"/>
  <c r="BG105" i="1"/>
  <c r="BH104" i="1"/>
  <c r="BG104" i="1"/>
  <c r="BH99" i="1"/>
  <c r="BG99" i="1"/>
  <c r="BH98" i="1"/>
  <c r="BG98" i="1"/>
  <c r="BH97" i="1"/>
  <c r="BG97" i="1"/>
  <c r="BH96" i="1"/>
  <c r="BG96" i="1"/>
  <c r="BH90" i="1"/>
  <c r="BG90" i="1"/>
  <c r="BH89" i="1"/>
  <c r="BG89" i="1"/>
  <c r="K90" i="3"/>
  <c r="BH64" i="1"/>
  <c r="BG64" i="1"/>
  <c r="BH60" i="1"/>
  <c r="BG60" i="1"/>
  <c r="BH59" i="1"/>
  <c r="BG59" i="1"/>
  <c r="BH58" i="1"/>
  <c r="BG58" i="1"/>
  <c r="BH57" i="1"/>
  <c r="BG57" i="1"/>
  <c r="BH56" i="1"/>
  <c r="BG56" i="1"/>
  <c r="BH55" i="1"/>
  <c r="BG55" i="1"/>
  <c r="BH54" i="1"/>
  <c r="BG54" i="1"/>
  <c r="BH53" i="1"/>
  <c r="BG53" i="1"/>
  <c r="BH52" i="1"/>
  <c r="BG52" i="1"/>
  <c r="BH51" i="1"/>
  <c r="BG51" i="1"/>
  <c r="BH50" i="1"/>
  <c r="BG50" i="1"/>
  <c r="BH49" i="1"/>
  <c r="BG49" i="1"/>
  <c r="BH48" i="1"/>
  <c r="BG48" i="1"/>
  <c r="BH47" i="1"/>
  <c r="BG47" i="1"/>
  <c r="BH46" i="1"/>
  <c r="BG46" i="1"/>
  <c r="BH45" i="1"/>
  <c r="BG45" i="1"/>
  <c r="BH38" i="1"/>
  <c r="BG38" i="1"/>
  <c r="BH37" i="1"/>
  <c r="BG37" i="1"/>
  <c r="BH36" i="1"/>
  <c r="BG36" i="1"/>
  <c r="BH33" i="1"/>
  <c r="BG33" i="1"/>
  <c r="BH29" i="1"/>
  <c r="BG29" i="1"/>
  <c r="BH28" i="1"/>
  <c r="BG28" i="1"/>
  <c r="BH27" i="1"/>
  <c r="BG27" i="1"/>
  <c r="BH23" i="1"/>
  <c r="BG23" i="1"/>
  <c r="BH22" i="1"/>
  <c r="BG22" i="1"/>
  <c r="BH21" i="1"/>
  <c r="BG21" i="1"/>
  <c r="BH20" i="1"/>
  <c r="BG20" i="1"/>
  <c r="BH19" i="1"/>
  <c r="BG19" i="1"/>
  <c r="BH18" i="1"/>
  <c r="BG18" i="1"/>
  <c r="BH17" i="1"/>
  <c r="BG17" i="1"/>
  <c r="BH14" i="1"/>
  <c r="BG14" i="1"/>
  <c r="BH13" i="1"/>
  <c r="BG13" i="1"/>
  <c r="BH12" i="1"/>
  <c r="BG12" i="1"/>
  <c r="BH11" i="1"/>
  <c r="BG11" i="1"/>
  <c r="BH10" i="1"/>
  <c r="BG10" i="1"/>
  <c r="BH9" i="1"/>
  <c r="BG9" i="1"/>
  <c r="BH8" i="1"/>
  <c r="BG8" i="1"/>
  <c r="BH7" i="1"/>
  <c r="BG7" i="1"/>
  <c r="BH6" i="1"/>
  <c r="BG6" i="1"/>
  <c r="BE110" i="1"/>
  <c r="BD110" i="1"/>
  <c r="BE109" i="1"/>
  <c r="BD109" i="1"/>
  <c r="BE108" i="1"/>
  <c r="BD108" i="1"/>
  <c r="BE107" i="1"/>
  <c r="BD107" i="1"/>
  <c r="BE106" i="1"/>
  <c r="BD106" i="1"/>
  <c r="BE105" i="1"/>
  <c r="BD105" i="1"/>
  <c r="BE104" i="1"/>
  <c r="BD104" i="1"/>
  <c r="BE99" i="1"/>
  <c r="BD99" i="1"/>
  <c r="BE98" i="1"/>
  <c r="BD98" i="1"/>
  <c r="BE97" i="1"/>
  <c r="BD97" i="1"/>
  <c r="BE96" i="1"/>
  <c r="BD96" i="1"/>
  <c r="BE90" i="1"/>
  <c r="BD90" i="1"/>
  <c r="BE89" i="1"/>
  <c r="BD89" i="1"/>
  <c r="BE64" i="1"/>
  <c r="BD64" i="1"/>
  <c r="BE60" i="1"/>
  <c r="BD60" i="1"/>
  <c r="BE59" i="1"/>
  <c r="BD59" i="1"/>
  <c r="BE58" i="1"/>
  <c r="BD58" i="1"/>
  <c r="BE57" i="1"/>
  <c r="BD57" i="1"/>
  <c r="BE56" i="1"/>
  <c r="BD56" i="1"/>
  <c r="BE55" i="1"/>
  <c r="BD55" i="1"/>
  <c r="BE54" i="1"/>
  <c r="BD54" i="1"/>
  <c r="BE53" i="1"/>
  <c r="BD53" i="1"/>
  <c r="BE52" i="1"/>
  <c r="BD52" i="1"/>
  <c r="BE51" i="1"/>
  <c r="BD51" i="1"/>
  <c r="BE50" i="1"/>
  <c r="BD50" i="1"/>
  <c r="BE49" i="1"/>
  <c r="BD49" i="1"/>
  <c r="BE48" i="1"/>
  <c r="BD48" i="1"/>
  <c r="BE47" i="1"/>
  <c r="BD47" i="1"/>
  <c r="BE46" i="1"/>
  <c r="BD46" i="1"/>
  <c r="BE45" i="1"/>
  <c r="BD45" i="1"/>
  <c r="BE38" i="1"/>
  <c r="BD38" i="1"/>
  <c r="BE37" i="1"/>
  <c r="BD37" i="1"/>
  <c r="BE36" i="1"/>
  <c r="BD36" i="1"/>
  <c r="BE33" i="1"/>
  <c r="BD33" i="1"/>
  <c r="BE29" i="1"/>
  <c r="BD29" i="1"/>
  <c r="BE28" i="1"/>
  <c r="BD28" i="1"/>
  <c r="BE27" i="1"/>
  <c r="BD27" i="1"/>
  <c r="BE23" i="1"/>
  <c r="BD23" i="1"/>
  <c r="BE22" i="1"/>
  <c r="BD22" i="1"/>
  <c r="BE21" i="1"/>
  <c r="BD21" i="1"/>
  <c r="BE20" i="1"/>
  <c r="BD20" i="1"/>
  <c r="BE19" i="1"/>
  <c r="BD19" i="1"/>
  <c r="BE18" i="1"/>
  <c r="BD18" i="1"/>
  <c r="BE17" i="1"/>
  <c r="BD17" i="1"/>
  <c r="BE14" i="1"/>
  <c r="BD14" i="1"/>
  <c r="BE13" i="1"/>
  <c r="BD13" i="1"/>
  <c r="BE12" i="1"/>
  <c r="BD12" i="1"/>
  <c r="BE11" i="1"/>
  <c r="BD11" i="1"/>
  <c r="BE10" i="1"/>
  <c r="BD10" i="1"/>
  <c r="BE9" i="1"/>
  <c r="BD9" i="1"/>
  <c r="BE8" i="1"/>
  <c r="BD8" i="1"/>
  <c r="BE7" i="1"/>
  <c r="BD7" i="1"/>
  <c r="BE6" i="1"/>
  <c r="BD6" i="1"/>
  <c r="BB118" i="1"/>
  <c r="BA118" i="1"/>
  <c r="BB117" i="1"/>
  <c r="BA117" i="1"/>
  <c r="BB116" i="1"/>
  <c r="BA116" i="1"/>
  <c r="BB113" i="1"/>
  <c r="BA113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99" i="1"/>
  <c r="BA99" i="1"/>
  <c r="BB98" i="1"/>
  <c r="BA98" i="1"/>
  <c r="BB97" i="1"/>
  <c r="BA97" i="1"/>
  <c r="BB96" i="1"/>
  <c r="BA96" i="1"/>
  <c r="BB90" i="1"/>
  <c r="BA90" i="1"/>
  <c r="BB89" i="1"/>
  <c r="BA89" i="1"/>
  <c r="BB64" i="1"/>
  <c r="BA64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38" i="1"/>
  <c r="BA38" i="1"/>
  <c r="BB37" i="1"/>
  <c r="BA37" i="1"/>
  <c r="BB36" i="1"/>
  <c r="BA36" i="1"/>
  <c r="BB33" i="1"/>
  <c r="BA33" i="1"/>
  <c r="BB29" i="1"/>
  <c r="BA29" i="1"/>
  <c r="BB28" i="1"/>
  <c r="BA28" i="1"/>
  <c r="BB27" i="1"/>
  <c r="BA27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H5" i="1"/>
  <c r="BH4" i="1"/>
  <c r="BS5" i="1"/>
  <c r="BR5" i="1"/>
  <c r="BQ5" i="1"/>
  <c r="BP5" i="1"/>
  <c r="BO5" i="1"/>
  <c r="BN5" i="1"/>
  <c r="BG5" i="1"/>
  <c r="BE5" i="1"/>
  <c r="BD5" i="1"/>
  <c r="BS4" i="1"/>
  <c r="BR4" i="1"/>
  <c r="BQ4" i="1"/>
  <c r="BP4" i="1"/>
  <c r="BO4" i="1"/>
  <c r="BN4" i="1"/>
  <c r="BG4" i="1"/>
  <c r="BE4" i="1"/>
  <c r="BD4" i="1"/>
  <c r="BB4" i="1"/>
  <c r="BA4" i="1"/>
  <c r="BF118" i="1" l="1"/>
  <c r="BJ4" i="1"/>
  <c r="BF117" i="1"/>
  <c r="BM118" i="1"/>
  <c r="BM110" i="1"/>
  <c r="BF107" i="1"/>
  <c r="BF116" i="1"/>
  <c r="BM89" i="1"/>
  <c r="BC59" i="1"/>
  <c r="BC113" i="1"/>
  <c r="BC117" i="1"/>
  <c r="BM18" i="1"/>
  <c r="BM23" i="1"/>
  <c r="BC106" i="1"/>
  <c r="BI108" i="1"/>
  <c r="BC116" i="1"/>
  <c r="BF110" i="1"/>
  <c r="BI118" i="1"/>
  <c r="BM33" i="1"/>
  <c r="BM37" i="1"/>
  <c r="BM45" i="1"/>
  <c r="BM49" i="1"/>
  <c r="BM53" i="1"/>
  <c r="BM57" i="1"/>
  <c r="BM117" i="1"/>
  <c r="BJ106" i="1"/>
  <c r="K14" i="3" s="1"/>
  <c r="BJ110" i="1"/>
  <c r="K48" i="3" s="1"/>
  <c r="BM19" i="1"/>
  <c r="BM107" i="1"/>
  <c r="BM116" i="1"/>
  <c r="BF60" i="1"/>
  <c r="BI104" i="1"/>
  <c r="BI60" i="1"/>
  <c r="BI105" i="1"/>
  <c r="BM8" i="1"/>
  <c r="BM12" i="1"/>
  <c r="BM27" i="1"/>
  <c r="BC110" i="1"/>
  <c r="BF105" i="1"/>
  <c r="BF106" i="1"/>
  <c r="BI109" i="1"/>
  <c r="BM97" i="1"/>
  <c r="BM101" i="1"/>
  <c r="BM50" i="1"/>
  <c r="BM38" i="1"/>
  <c r="BM46" i="1"/>
  <c r="BM98" i="1"/>
  <c r="BM104" i="1"/>
  <c r="BM108" i="1"/>
  <c r="BC109" i="1"/>
  <c r="BJ59" i="1"/>
  <c r="K42" i="3" s="1"/>
  <c r="BJ117" i="1"/>
  <c r="K57" i="3" s="1"/>
  <c r="BM9" i="1"/>
  <c r="BM13" i="1"/>
  <c r="BM28" i="1"/>
  <c r="BM54" i="1"/>
  <c r="BM58" i="1"/>
  <c r="BM64" i="1"/>
  <c r="BM90" i="1"/>
  <c r="BM113" i="1"/>
  <c r="BC105" i="1"/>
  <c r="BF59" i="1"/>
  <c r="BF104" i="1"/>
  <c r="BF108" i="1"/>
  <c r="BI107" i="1"/>
  <c r="BJ116" i="1"/>
  <c r="K54" i="3" s="1"/>
  <c r="BF113" i="1"/>
  <c r="BM36" i="1"/>
  <c r="BM41" i="1"/>
  <c r="BM48" i="1"/>
  <c r="BM96" i="1"/>
  <c r="BM100" i="1"/>
  <c r="BM106" i="1"/>
  <c r="BM7" i="1"/>
  <c r="BM11" i="1"/>
  <c r="BM52" i="1"/>
  <c r="BM56" i="1"/>
  <c r="BM60" i="1"/>
  <c r="BJ113" i="1"/>
  <c r="BM47" i="1"/>
  <c r="BM99" i="1"/>
  <c r="BM105" i="1"/>
  <c r="BM109" i="1"/>
  <c r="BM6" i="1"/>
  <c r="BM10" i="1"/>
  <c r="BM14" i="1"/>
  <c r="BM51" i="1"/>
  <c r="BM55" i="1"/>
  <c r="BM59" i="1"/>
  <c r="BM17" i="1"/>
  <c r="K86" i="3"/>
  <c r="BM22" i="1"/>
  <c r="BM30" i="1"/>
  <c r="K72" i="3"/>
  <c r="BI113" i="1"/>
  <c r="BJ104" i="1"/>
  <c r="BI117" i="1"/>
  <c r="BM21" i="1"/>
  <c r="BI59" i="1"/>
  <c r="BM29" i="1"/>
  <c r="BM20" i="1"/>
  <c r="BI116" i="1"/>
  <c r="BM5" i="1"/>
  <c r="K95" i="3"/>
  <c r="K69" i="3"/>
  <c r="K93" i="3"/>
  <c r="BI106" i="1"/>
  <c r="BJ118" i="1"/>
  <c r="K35" i="3" s="1"/>
  <c r="BI110" i="1"/>
  <c r="BJ60" i="1"/>
  <c r="K66" i="3" s="1"/>
  <c r="BJ105" i="1"/>
  <c r="K7" i="3" s="1"/>
  <c r="BJ109" i="1"/>
  <c r="K38" i="3" s="1"/>
  <c r="K73" i="3"/>
  <c r="K94" i="3"/>
  <c r="K87" i="3"/>
  <c r="BJ107" i="1"/>
  <c r="K23" i="3" s="1"/>
  <c r="BF109" i="1"/>
  <c r="BJ108" i="1"/>
  <c r="K28" i="3" s="1"/>
  <c r="K77" i="3"/>
  <c r="K92" i="3"/>
  <c r="BC118" i="1"/>
  <c r="BC104" i="1"/>
  <c r="BC108" i="1"/>
  <c r="BC107" i="1"/>
  <c r="BC60" i="1"/>
  <c r="BM4" i="1"/>
  <c r="BJ13" i="1"/>
  <c r="K21" i="3" s="1"/>
  <c r="BI13" i="1"/>
  <c r="BF13" i="1"/>
  <c r="BC13" i="1"/>
  <c r="BJ12" i="1"/>
  <c r="K45" i="3" s="1"/>
  <c r="BI12" i="1"/>
  <c r="BF12" i="1"/>
  <c r="BC12" i="1"/>
  <c r="BJ11" i="1"/>
  <c r="K17" i="3" s="1"/>
  <c r="BI11" i="1"/>
  <c r="BF11" i="1"/>
  <c r="BC11" i="1"/>
  <c r="AW13" i="1"/>
  <c r="AV13" i="1"/>
  <c r="AS13" i="1"/>
  <c r="AP13" i="1"/>
  <c r="AW12" i="1"/>
  <c r="AV12" i="1"/>
  <c r="AS12" i="1"/>
  <c r="AP12" i="1"/>
  <c r="AW11" i="1"/>
  <c r="AV11" i="1"/>
  <c r="AS11" i="1"/>
  <c r="AP11" i="1"/>
  <c r="BK113" i="1" l="1"/>
  <c r="K46" i="3"/>
  <c r="BK104" i="1"/>
  <c r="K81" i="3"/>
  <c r="K5" i="3"/>
  <c r="K91" i="3"/>
  <c r="AK120" i="2"/>
  <c r="AW79" i="1" l="1"/>
  <c r="AV79" i="1"/>
  <c r="AS79" i="1"/>
  <c r="AP79" i="1"/>
  <c r="AW78" i="1"/>
  <c r="AV78" i="1"/>
  <c r="AS78" i="1"/>
  <c r="AP78" i="1"/>
  <c r="AW77" i="1"/>
  <c r="AV77" i="1"/>
  <c r="AS77" i="1"/>
  <c r="AP77" i="1"/>
  <c r="AW76" i="1"/>
  <c r="AV76" i="1"/>
  <c r="AS76" i="1"/>
  <c r="AP76" i="1"/>
  <c r="AW75" i="1"/>
  <c r="AV75" i="1"/>
  <c r="AS75" i="1"/>
  <c r="AP75" i="1"/>
  <c r="AW74" i="1"/>
  <c r="AV74" i="1"/>
  <c r="AS74" i="1"/>
  <c r="AP74" i="1"/>
  <c r="AW73" i="1"/>
  <c r="AV73" i="1"/>
  <c r="AS73" i="1"/>
  <c r="AP73" i="1"/>
  <c r="AW72" i="1"/>
  <c r="AV72" i="1"/>
  <c r="AS72" i="1"/>
  <c r="AP72" i="1"/>
  <c r="AW71" i="1"/>
  <c r="AV71" i="1"/>
  <c r="AS71" i="1"/>
  <c r="AP71" i="1"/>
  <c r="AW70" i="1"/>
  <c r="AV70" i="1"/>
  <c r="AS70" i="1"/>
  <c r="AP70" i="1"/>
  <c r="F99" i="4"/>
  <c r="E99" i="4"/>
  <c r="D99" i="4"/>
  <c r="AK88" i="2"/>
  <c r="G99" i="4" s="1"/>
  <c r="AK87" i="2"/>
  <c r="AK86" i="2"/>
  <c r="AK85" i="2"/>
  <c r="AK84" i="2"/>
  <c r="AK83" i="2"/>
  <c r="AK82" i="2"/>
  <c r="AK81" i="2"/>
  <c r="AK80" i="2"/>
  <c r="AK79" i="2"/>
  <c r="AK78" i="2"/>
  <c r="AK77" i="2"/>
  <c r="AK128" i="2"/>
  <c r="AK127" i="2"/>
  <c r="AK126" i="2"/>
  <c r="AK125" i="2"/>
  <c r="AK124" i="2"/>
  <c r="AK123" i="2"/>
  <c r="AK122" i="2"/>
  <c r="AK119" i="2"/>
  <c r="AK118" i="2"/>
  <c r="AK117" i="2"/>
  <c r="AK114" i="2"/>
  <c r="AK113" i="2"/>
  <c r="AK112" i="2"/>
  <c r="AK111" i="2"/>
  <c r="AK110" i="2"/>
  <c r="AK109" i="2"/>
  <c r="AK108" i="2"/>
  <c r="AL108" i="2" l="1"/>
  <c r="H99" i="4"/>
  <c r="I99" i="4" s="1"/>
  <c r="AL122" i="2"/>
  <c r="L99" i="4"/>
  <c r="M99" i="4"/>
  <c r="AL117" i="2"/>
  <c r="J99" i="4"/>
  <c r="AW110" i="1"/>
  <c r="AV110" i="1"/>
  <c r="AS110" i="1"/>
  <c r="AP110" i="1"/>
  <c r="AW109" i="1"/>
  <c r="AV109" i="1"/>
  <c r="AS109" i="1"/>
  <c r="AP109" i="1"/>
  <c r="AW108" i="1"/>
  <c r="AV108" i="1"/>
  <c r="AS108" i="1"/>
  <c r="AP108" i="1"/>
  <c r="AW107" i="1"/>
  <c r="AV107" i="1"/>
  <c r="AS107" i="1"/>
  <c r="AP107" i="1"/>
  <c r="AW106" i="1"/>
  <c r="AV106" i="1"/>
  <c r="AS106" i="1"/>
  <c r="AP106" i="1"/>
  <c r="AW105" i="1"/>
  <c r="AV105" i="1"/>
  <c r="AS105" i="1"/>
  <c r="AP105" i="1"/>
  <c r="AW104" i="1"/>
  <c r="AV104" i="1"/>
  <c r="AS104" i="1"/>
  <c r="AP104" i="1"/>
  <c r="F89" i="4"/>
  <c r="E89" i="4"/>
  <c r="D89" i="4"/>
  <c r="F88" i="4"/>
  <c r="E88" i="4"/>
  <c r="D88" i="4"/>
  <c r="F78" i="4"/>
  <c r="E78" i="4"/>
  <c r="D78" i="4"/>
  <c r="AK98" i="2"/>
  <c r="G89" i="4" s="1"/>
  <c r="AK97" i="2"/>
  <c r="G88" i="4" s="1"/>
  <c r="AK96" i="2"/>
  <c r="F66" i="3"/>
  <c r="E66" i="3"/>
  <c r="D66" i="3"/>
  <c r="F91" i="3"/>
  <c r="E91" i="3"/>
  <c r="D91" i="3"/>
  <c r="F86" i="3"/>
  <c r="E86" i="3"/>
  <c r="D86" i="3"/>
  <c r="F81" i="3"/>
  <c r="E81" i="3"/>
  <c r="D81" i="3"/>
  <c r="AW86" i="1"/>
  <c r="G91" i="3" s="1"/>
  <c r="AV86" i="1"/>
  <c r="AS86" i="1"/>
  <c r="AP86" i="1"/>
  <c r="AW85" i="1"/>
  <c r="G86" i="3" s="1"/>
  <c r="AV85" i="1"/>
  <c r="AS85" i="1"/>
  <c r="AP85" i="1"/>
  <c r="AW84" i="1"/>
  <c r="G81" i="3" s="1"/>
  <c r="AV84" i="1"/>
  <c r="AS84" i="1"/>
  <c r="AP84" i="1"/>
  <c r="AK60" i="2"/>
  <c r="G78" i="4" s="1"/>
  <c r="AX104" i="1" l="1"/>
  <c r="H86" i="3"/>
  <c r="I86" i="3" s="1"/>
  <c r="H88" i="4"/>
  <c r="I88" i="4" s="1"/>
  <c r="H89" i="4"/>
  <c r="I89" i="4" s="1"/>
  <c r="H78" i="4"/>
  <c r="I78" i="4" s="1"/>
  <c r="H81" i="3"/>
  <c r="I81" i="3" s="1"/>
  <c r="H91" i="3"/>
  <c r="I91" i="3" s="1"/>
  <c r="M88" i="4"/>
  <c r="L88" i="4"/>
  <c r="M89" i="4"/>
  <c r="L89" i="4"/>
  <c r="L78" i="4"/>
  <c r="M78" i="4"/>
  <c r="M91" i="3"/>
  <c r="L91" i="3"/>
  <c r="M86" i="3"/>
  <c r="L86" i="3"/>
  <c r="M81" i="3"/>
  <c r="L81" i="3"/>
  <c r="J88" i="4"/>
  <c r="J78" i="4"/>
  <c r="J89" i="4"/>
  <c r="J81" i="3"/>
  <c r="J91" i="3"/>
  <c r="J86" i="3"/>
  <c r="AW60" i="1"/>
  <c r="G66" i="3" s="1"/>
  <c r="H66" i="3" s="1"/>
  <c r="AV60" i="1"/>
  <c r="AW59" i="1"/>
  <c r="AV59" i="1"/>
  <c r="AS60" i="1"/>
  <c r="AS59" i="1"/>
  <c r="AP60" i="1"/>
  <c r="AP59" i="1"/>
  <c r="M66" i="3" l="1"/>
  <c r="L66" i="3"/>
  <c r="I66" i="3"/>
  <c r="J66" i="3"/>
  <c r="G75" i="4" l="1"/>
  <c r="AB96" i="2"/>
  <c r="F75" i="4" s="1"/>
  <c r="S96" i="2"/>
  <c r="E75" i="4" s="1"/>
  <c r="J96" i="2"/>
  <c r="D75" i="4" s="1"/>
  <c r="H75" i="4" l="1"/>
  <c r="I75" i="4" s="1"/>
  <c r="L75" i="4"/>
  <c r="M75" i="4"/>
  <c r="J75" i="4"/>
  <c r="AK59" i="1" l="1"/>
  <c r="AJ59" i="1"/>
  <c r="AG59" i="1"/>
  <c r="AD59" i="1"/>
  <c r="AK92" i="1" l="1"/>
  <c r="AK91" i="1"/>
  <c r="AK90" i="1"/>
  <c r="AK89" i="1"/>
  <c r="AK14" i="1"/>
  <c r="AJ14" i="1"/>
  <c r="AG14" i="1"/>
  <c r="AD14" i="1"/>
  <c r="AK13" i="1"/>
  <c r="AJ13" i="1"/>
  <c r="AG13" i="1"/>
  <c r="AD13" i="1"/>
  <c r="AK12" i="1"/>
  <c r="AJ12" i="1"/>
  <c r="AG12" i="1"/>
  <c r="AD12" i="1"/>
  <c r="AK11" i="1"/>
  <c r="AJ11" i="1"/>
  <c r="AG11" i="1"/>
  <c r="AD11" i="1"/>
  <c r="AB41" i="2"/>
  <c r="AB40" i="2"/>
  <c r="AB39" i="2"/>
  <c r="AB38" i="2"/>
  <c r="AB37" i="2"/>
  <c r="AB19" i="2"/>
  <c r="AB119" i="2"/>
  <c r="AB118" i="2"/>
  <c r="AB117" i="2"/>
  <c r="AB114" i="2"/>
  <c r="AB113" i="2"/>
  <c r="AB112" i="2"/>
  <c r="AB111" i="2"/>
  <c r="AB110" i="2"/>
  <c r="AB109" i="2"/>
  <c r="AB108" i="2"/>
  <c r="AK118" i="1"/>
  <c r="AK117" i="1"/>
  <c r="AK116" i="1"/>
  <c r="AK115" i="1"/>
  <c r="AK114" i="1"/>
  <c r="AK113" i="1"/>
  <c r="AJ118" i="1"/>
  <c r="AJ117" i="1"/>
  <c r="AJ116" i="1"/>
  <c r="AJ115" i="1"/>
  <c r="AJ114" i="1"/>
  <c r="AJ113" i="1"/>
  <c r="AG118" i="1"/>
  <c r="AG117" i="1"/>
  <c r="AG116" i="1"/>
  <c r="AG115" i="1"/>
  <c r="AG114" i="1"/>
  <c r="AG113" i="1"/>
  <c r="AD118" i="1"/>
  <c r="AD117" i="1"/>
  <c r="AD116" i="1"/>
  <c r="AD115" i="1"/>
  <c r="AD114" i="1"/>
  <c r="AD113" i="1"/>
  <c r="AC108" i="2" l="1"/>
  <c r="AL113" i="1"/>
  <c r="AB128" i="2"/>
  <c r="AB127" i="2"/>
  <c r="AB126" i="2"/>
  <c r="AB125" i="2"/>
  <c r="AB124" i="2"/>
  <c r="AB123" i="2"/>
  <c r="AB122" i="2"/>
  <c r="AK110" i="1"/>
  <c r="AJ110" i="1"/>
  <c r="AK109" i="1"/>
  <c r="AJ109" i="1"/>
  <c r="AK108" i="1"/>
  <c r="AJ108" i="1"/>
  <c r="AK107" i="1"/>
  <c r="AJ107" i="1"/>
  <c r="AK106" i="1"/>
  <c r="AJ106" i="1"/>
  <c r="AK105" i="1"/>
  <c r="AJ105" i="1"/>
  <c r="AK104" i="1"/>
  <c r="AJ104" i="1"/>
  <c r="AG110" i="1"/>
  <c r="AG109" i="1"/>
  <c r="AG108" i="1"/>
  <c r="AG107" i="1"/>
  <c r="AG106" i="1"/>
  <c r="AG105" i="1"/>
  <c r="AG104" i="1"/>
  <c r="AD110" i="1"/>
  <c r="AD109" i="1"/>
  <c r="AD108" i="1"/>
  <c r="AD107" i="1"/>
  <c r="AD106" i="1"/>
  <c r="AD105" i="1"/>
  <c r="AD104" i="1"/>
  <c r="AL104" i="1" l="1"/>
  <c r="AC122" i="2"/>
  <c r="Y39" i="1"/>
  <c r="Y38" i="1"/>
  <c r="Y37" i="1"/>
  <c r="Y34" i="1"/>
  <c r="Y33" i="1"/>
  <c r="Y36" i="1"/>
  <c r="Z33" i="1" l="1"/>
  <c r="S119" i="2"/>
  <c r="S118" i="2"/>
  <c r="S117" i="2"/>
  <c r="T117" i="2" s="1"/>
  <c r="S109" i="2" l="1"/>
  <c r="Y92" i="1"/>
  <c r="Y91" i="1"/>
  <c r="Y90" i="1"/>
  <c r="Y89" i="1"/>
  <c r="G95" i="4"/>
  <c r="F95" i="4"/>
  <c r="D95" i="4"/>
  <c r="S87" i="2"/>
  <c r="E95" i="4" s="1"/>
  <c r="S86" i="2"/>
  <c r="E100" i="4" s="1"/>
  <c r="S85" i="2"/>
  <c r="S84" i="2"/>
  <c r="S83" i="2"/>
  <c r="S82" i="2"/>
  <c r="S81" i="2"/>
  <c r="S80" i="2"/>
  <c r="S79" i="2"/>
  <c r="S78" i="2"/>
  <c r="S77" i="2"/>
  <c r="G100" i="4"/>
  <c r="F100" i="4"/>
  <c r="G93" i="3"/>
  <c r="F93" i="3"/>
  <c r="G87" i="3"/>
  <c r="F87" i="3"/>
  <c r="M79" i="1"/>
  <c r="D93" i="3" s="1"/>
  <c r="L79" i="1"/>
  <c r="I79" i="1"/>
  <c r="F79" i="1"/>
  <c r="M78" i="1"/>
  <c r="D87" i="3" s="1"/>
  <c r="L78" i="1"/>
  <c r="I78" i="1"/>
  <c r="F78" i="1"/>
  <c r="Y79" i="1"/>
  <c r="E93" i="3" s="1"/>
  <c r="X79" i="1"/>
  <c r="U79" i="1"/>
  <c r="R79" i="1"/>
  <c r="Y78" i="1"/>
  <c r="E87" i="3" s="1"/>
  <c r="X78" i="1"/>
  <c r="U78" i="1"/>
  <c r="R78" i="1"/>
  <c r="Y77" i="1"/>
  <c r="X77" i="1"/>
  <c r="U77" i="1"/>
  <c r="R77" i="1"/>
  <c r="Y76" i="1"/>
  <c r="X76" i="1"/>
  <c r="U76" i="1"/>
  <c r="R76" i="1"/>
  <c r="Y75" i="1"/>
  <c r="X75" i="1"/>
  <c r="U75" i="1"/>
  <c r="R75" i="1"/>
  <c r="Y74" i="1"/>
  <c r="X74" i="1"/>
  <c r="U74" i="1"/>
  <c r="R74" i="1"/>
  <c r="Y73" i="1"/>
  <c r="X73" i="1"/>
  <c r="U73" i="1"/>
  <c r="R73" i="1"/>
  <c r="Y72" i="1"/>
  <c r="X72" i="1"/>
  <c r="U72" i="1"/>
  <c r="R72" i="1"/>
  <c r="Y71" i="1"/>
  <c r="X71" i="1"/>
  <c r="U71" i="1"/>
  <c r="R71" i="1"/>
  <c r="Y70" i="1"/>
  <c r="X70" i="1"/>
  <c r="U70" i="1"/>
  <c r="R70" i="1"/>
  <c r="AD63" i="1"/>
  <c r="AG63" i="1"/>
  <c r="AD64" i="1"/>
  <c r="AG64" i="1"/>
  <c r="AD65" i="1"/>
  <c r="AG65" i="1"/>
  <c r="AD66" i="1"/>
  <c r="AG66" i="1"/>
  <c r="AD68" i="1"/>
  <c r="AG68" i="1"/>
  <c r="AD69" i="1"/>
  <c r="AG69" i="1"/>
  <c r="X13" i="1"/>
  <c r="Y13" i="1"/>
  <c r="U13" i="1"/>
  <c r="R13" i="1"/>
  <c r="X12" i="1"/>
  <c r="Y12" i="1"/>
  <c r="U12" i="1"/>
  <c r="R12" i="1"/>
  <c r="X11" i="1"/>
  <c r="Y11" i="1"/>
  <c r="U11" i="1"/>
  <c r="R11" i="1"/>
  <c r="S41" i="2"/>
  <c r="S40" i="2"/>
  <c r="S39" i="2"/>
  <c r="S38" i="2"/>
  <c r="S37" i="2"/>
  <c r="Z89" i="1" l="1"/>
  <c r="H95" i="4"/>
  <c r="I95" i="4" s="1"/>
  <c r="H87" i="3"/>
  <c r="I87" i="3" s="1"/>
  <c r="H93" i="3"/>
  <c r="I93" i="3" s="1"/>
  <c r="M95" i="4"/>
  <c r="L95" i="4"/>
  <c r="L93" i="3"/>
  <c r="M93" i="3"/>
  <c r="L87" i="3"/>
  <c r="M87" i="3"/>
  <c r="J87" i="3"/>
  <c r="J93" i="3"/>
  <c r="J100" i="4"/>
  <c r="J95" i="4"/>
  <c r="I3" i="5"/>
  <c r="E3" i="5"/>
  <c r="D3" i="5"/>
  <c r="I23" i="5"/>
  <c r="E23" i="5"/>
  <c r="D23" i="5"/>
  <c r="C23" i="5"/>
  <c r="I16" i="5"/>
  <c r="E16" i="5"/>
  <c r="D16" i="5"/>
  <c r="S128" i="2"/>
  <c r="S127" i="2"/>
  <c r="S126" i="2"/>
  <c r="S125" i="2"/>
  <c r="S124" i="2"/>
  <c r="S123" i="2"/>
  <c r="S122" i="2"/>
  <c r="J16" i="5" l="1"/>
  <c r="J23" i="5"/>
  <c r="T122" i="2"/>
  <c r="C16" i="5" s="1"/>
  <c r="Y59" i="1"/>
  <c r="X59" i="1"/>
  <c r="U59" i="1"/>
  <c r="R59" i="1"/>
  <c r="AD45" i="1"/>
  <c r="AG45" i="1"/>
  <c r="AD46" i="1"/>
  <c r="AG46" i="1"/>
  <c r="AD47" i="1"/>
  <c r="AG47" i="1"/>
  <c r="AD48" i="1"/>
  <c r="AG48" i="1"/>
  <c r="AD49" i="1"/>
  <c r="AG49" i="1"/>
  <c r="AD50" i="1"/>
  <c r="AG50" i="1"/>
  <c r="AD51" i="1"/>
  <c r="AG51" i="1"/>
  <c r="AD52" i="1"/>
  <c r="AG52" i="1"/>
  <c r="AD53" i="1"/>
  <c r="AG53" i="1"/>
  <c r="AD54" i="1"/>
  <c r="AG54" i="1"/>
  <c r="AD55" i="1"/>
  <c r="AG55" i="1"/>
  <c r="AD56" i="1"/>
  <c r="AG56" i="1"/>
  <c r="AD57" i="1"/>
  <c r="AG57" i="1"/>
  <c r="AD58" i="1"/>
  <c r="AG58" i="1"/>
  <c r="S114" i="2"/>
  <c r="S113" i="2"/>
  <c r="S112" i="2"/>
  <c r="S111" i="2"/>
  <c r="S110" i="2"/>
  <c r="S108" i="2"/>
  <c r="Y110" i="1"/>
  <c r="X110" i="1"/>
  <c r="U110" i="1"/>
  <c r="Y109" i="1"/>
  <c r="X109" i="1"/>
  <c r="U109" i="1"/>
  <c r="Y108" i="1"/>
  <c r="X108" i="1"/>
  <c r="U108" i="1"/>
  <c r="Y107" i="1"/>
  <c r="X107" i="1"/>
  <c r="U107" i="1"/>
  <c r="Y106" i="1"/>
  <c r="X106" i="1"/>
  <c r="U106" i="1"/>
  <c r="Y105" i="1"/>
  <c r="X105" i="1"/>
  <c r="U105" i="1"/>
  <c r="Y104" i="1"/>
  <c r="X104" i="1"/>
  <c r="U104" i="1"/>
  <c r="R110" i="1"/>
  <c r="R109" i="1"/>
  <c r="R108" i="1"/>
  <c r="R107" i="1"/>
  <c r="R106" i="1"/>
  <c r="R105" i="1"/>
  <c r="R104" i="1"/>
  <c r="Y118" i="1"/>
  <c r="Y117" i="1"/>
  <c r="Y116" i="1"/>
  <c r="Y115" i="1"/>
  <c r="Y114" i="1"/>
  <c r="Y113" i="1"/>
  <c r="X118" i="1"/>
  <c r="X117" i="1"/>
  <c r="X116" i="1"/>
  <c r="X115" i="1"/>
  <c r="X114" i="1"/>
  <c r="X113" i="1"/>
  <c r="U118" i="1"/>
  <c r="U117" i="1"/>
  <c r="U116" i="1"/>
  <c r="U115" i="1"/>
  <c r="U114" i="1"/>
  <c r="U113" i="1"/>
  <c r="R118" i="1"/>
  <c r="R117" i="1"/>
  <c r="R116" i="1"/>
  <c r="R115" i="1"/>
  <c r="R114" i="1"/>
  <c r="R113" i="1"/>
  <c r="T108" i="2" l="1"/>
  <c r="Z113" i="1"/>
  <c r="Z104" i="1"/>
  <c r="C3" i="5" s="1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Y30" i="1"/>
  <c r="X30" i="1"/>
  <c r="U30" i="1"/>
  <c r="R30" i="1"/>
  <c r="Y29" i="1"/>
  <c r="X29" i="1"/>
  <c r="U29" i="1"/>
  <c r="R29" i="1"/>
  <c r="Y28" i="1"/>
  <c r="X28" i="1"/>
  <c r="U28" i="1"/>
  <c r="R28" i="1"/>
  <c r="Y27" i="1"/>
  <c r="X27" i="1"/>
  <c r="U27" i="1"/>
  <c r="R27" i="1"/>
  <c r="Y26" i="1"/>
  <c r="X26" i="1"/>
  <c r="U26" i="1"/>
  <c r="R26" i="1"/>
  <c r="Y25" i="1"/>
  <c r="X25" i="1"/>
  <c r="U25" i="1"/>
  <c r="R25" i="1"/>
  <c r="Y24" i="1"/>
  <c r="X24" i="1"/>
  <c r="U24" i="1"/>
  <c r="R24" i="1"/>
  <c r="Y23" i="1"/>
  <c r="X23" i="1"/>
  <c r="U23" i="1"/>
  <c r="R23" i="1"/>
  <c r="Y22" i="1"/>
  <c r="X22" i="1"/>
  <c r="U22" i="1"/>
  <c r="R22" i="1"/>
  <c r="Y21" i="1"/>
  <c r="X21" i="1"/>
  <c r="U21" i="1"/>
  <c r="R21" i="1"/>
  <c r="Y20" i="1"/>
  <c r="X20" i="1"/>
  <c r="U20" i="1"/>
  <c r="R20" i="1"/>
  <c r="Y19" i="1"/>
  <c r="X19" i="1"/>
  <c r="U19" i="1"/>
  <c r="R19" i="1"/>
  <c r="Y18" i="1"/>
  <c r="X18" i="1"/>
  <c r="U18" i="1"/>
  <c r="R18" i="1"/>
  <c r="Y17" i="1"/>
  <c r="X17" i="1"/>
  <c r="U17" i="1"/>
  <c r="R17" i="1"/>
  <c r="T16" i="2" l="1"/>
  <c r="Z17" i="1"/>
  <c r="E20" i="4"/>
  <c r="G7" i="4"/>
  <c r="F7" i="4"/>
  <c r="E7" i="4"/>
  <c r="G19" i="4"/>
  <c r="F19" i="4"/>
  <c r="E19" i="4"/>
  <c r="G24" i="4"/>
  <c r="F24" i="4"/>
  <c r="E24" i="4"/>
  <c r="G18" i="4"/>
  <c r="F18" i="4"/>
  <c r="E18" i="4"/>
  <c r="G21" i="3"/>
  <c r="F21" i="3"/>
  <c r="E21" i="3"/>
  <c r="G45" i="3"/>
  <c r="F45" i="3"/>
  <c r="E45" i="3"/>
  <c r="G17" i="3"/>
  <c r="F17" i="3"/>
  <c r="E17" i="3"/>
  <c r="J17" i="3" l="1"/>
  <c r="J21" i="3"/>
  <c r="J45" i="3"/>
  <c r="J7" i="4"/>
  <c r="J18" i="4"/>
  <c r="J19" i="4"/>
  <c r="J24" i="4"/>
  <c r="J31" i="2"/>
  <c r="D4" i="4" s="1"/>
  <c r="J34" i="2"/>
  <c r="D5" i="4" s="1"/>
  <c r="J40" i="2"/>
  <c r="D7" i="4" s="1"/>
  <c r="J39" i="2"/>
  <c r="D19" i="4" s="1"/>
  <c r="J38" i="2"/>
  <c r="D24" i="4" s="1"/>
  <c r="J37" i="2"/>
  <c r="D18" i="4" s="1"/>
  <c r="M13" i="1"/>
  <c r="D21" i="3" s="1"/>
  <c r="L13" i="1"/>
  <c r="I13" i="1"/>
  <c r="F13" i="1"/>
  <c r="M12" i="1"/>
  <c r="D45" i="3" s="1"/>
  <c r="H45" i="3" s="1"/>
  <c r="L12" i="1"/>
  <c r="I12" i="1"/>
  <c r="F12" i="1"/>
  <c r="M11" i="1"/>
  <c r="D17" i="3" s="1"/>
  <c r="L11" i="1"/>
  <c r="I11" i="1"/>
  <c r="F11" i="1"/>
  <c r="I24" i="4" l="1"/>
  <c r="H24" i="4"/>
  <c r="I18" i="4"/>
  <c r="H18" i="4"/>
  <c r="I19" i="4"/>
  <c r="H19" i="4"/>
  <c r="I7" i="4"/>
  <c r="H7" i="4"/>
  <c r="I17" i="3"/>
  <c r="H17" i="3"/>
  <c r="I21" i="3"/>
  <c r="H21" i="3"/>
  <c r="L18" i="4"/>
  <c r="M18" i="4" s="1"/>
  <c r="L24" i="4"/>
  <c r="M24" i="4" s="1"/>
  <c r="L19" i="4"/>
  <c r="M19" i="4" s="1"/>
  <c r="L7" i="4"/>
  <c r="M7" i="4" s="1"/>
  <c r="M45" i="3"/>
  <c r="L45" i="3"/>
  <c r="L21" i="3"/>
  <c r="M21" i="3" s="1"/>
  <c r="L17" i="3"/>
  <c r="M17" i="3" s="1"/>
  <c r="I45" i="3"/>
  <c r="I22" i="5"/>
  <c r="E22" i="5"/>
  <c r="D22" i="5"/>
  <c r="C22" i="5"/>
  <c r="G40" i="4"/>
  <c r="F40" i="4"/>
  <c r="E40" i="4"/>
  <c r="G57" i="4"/>
  <c r="F57" i="4"/>
  <c r="E57" i="4"/>
  <c r="G60" i="4"/>
  <c r="F60" i="4"/>
  <c r="E60" i="4"/>
  <c r="G85" i="4"/>
  <c r="F85" i="4"/>
  <c r="E85" i="4"/>
  <c r="G69" i="4"/>
  <c r="F69" i="4"/>
  <c r="E69" i="4"/>
  <c r="G52" i="4"/>
  <c r="F52" i="4"/>
  <c r="E52" i="4"/>
  <c r="G102" i="4"/>
  <c r="F102" i="4"/>
  <c r="E102" i="4"/>
  <c r="G45" i="4"/>
  <c r="F45" i="4"/>
  <c r="E45" i="4"/>
  <c r="G41" i="4"/>
  <c r="F41" i="4"/>
  <c r="E41" i="4"/>
  <c r="G32" i="4"/>
  <c r="F32" i="4"/>
  <c r="E32" i="4"/>
  <c r="G34" i="4"/>
  <c r="F34" i="4"/>
  <c r="E34" i="4"/>
  <c r="G11" i="4"/>
  <c r="F11" i="4"/>
  <c r="E11" i="4"/>
  <c r="G13" i="4"/>
  <c r="F13" i="4"/>
  <c r="E13" i="4"/>
  <c r="G15" i="4"/>
  <c r="F15" i="4"/>
  <c r="E15" i="4"/>
  <c r="G44" i="4"/>
  <c r="F44" i="4"/>
  <c r="E44" i="4"/>
  <c r="G62" i="4"/>
  <c r="F62" i="4"/>
  <c r="E62" i="4"/>
  <c r="G17" i="4"/>
  <c r="F17" i="4"/>
  <c r="E17" i="4"/>
  <c r="G86" i="4"/>
  <c r="F86" i="4"/>
  <c r="E86" i="4"/>
  <c r="G105" i="4"/>
  <c r="F105" i="4"/>
  <c r="E105" i="4"/>
  <c r="G101" i="4"/>
  <c r="F101" i="4"/>
  <c r="E101" i="4"/>
  <c r="G84" i="4"/>
  <c r="F84" i="4"/>
  <c r="E84" i="4"/>
  <c r="G83" i="4"/>
  <c r="F83" i="4"/>
  <c r="E83" i="4"/>
  <c r="G97" i="4"/>
  <c r="F97" i="4"/>
  <c r="E97" i="4"/>
  <c r="G79" i="4"/>
  <c r="F79" i="4"/>
  <c r="E79" i="4"/>
  <c r="G65" i="4"/>
  <c r="F65" i="4"/>
  <c r="E65" i="4"/>
  <c r="G94" i="4"/>
  <c r="F94" i="4"/>
  <c r="E94" i="4"/>
  <c r="C86" i="4"/>
  <c r="C105" i="4"/>
  <c r="C101" i="4"/>
  <c r="C84" i="4"/>
  <c r="C83" i="4"/>
  <c r="C97" i="4"/>
  <c r="C79" i="4"/>
  <c r="C65" i="4"/>
  <c r="C94" i="4"/>
  <c r="C61" i="4"/>
  <c r="C96" i="4"/>
  <c r="C91" i="4"/>
  <c r="C43" i="4"/>
  <c r="C53" i="4"/>
  <c r="C68" i="4"/>
  <c r="C58" i="4"/>
  <c r="C66" i="4"/>
  <c r="C39" i="4"/>
  <c r="C81" i="4"/>
  <c r="C92" i="4"/>
  <c r="C42" i="4"/>
  <c r="C64" i="4"/>
  <c r="C55" i="4"/>
  <c r="C33" i="4"/>
  <c r="C12" i="4"/>
  <c r="C28" i="4"/>
  <c r="C30" i="4"/>
  <c r="J114" i="2"/>
  <c r="D57" i="4" s="1"/>
  <c r="J113" i="2"/>
  <c r="D60" i="4" s="1"/>
  <c r="J112" i="2"/>
  <c r="D85" i="4" s="1"/>
  <c r="J111" i="2"/>
  <c r="D69" i="4" s="1"/>
  <c r="J110" i="2"/>
  <c r="D52" i="4" s="1"/>
  <c r="J109" i="2"/>
  <c r="D102" i="4" s="1"/>
  <c r="J108" i="2"/>
  <c r="I7" i="5"/>
  <c r="D7" i="5"/>
  <c r="C7" i="5"/>
  <c r="G35" i="3"/>
  <c r="F35" i="3"/>
  <c r="E35" i="3"/>
  <c r="G57" i="3"/>
  <c r="F57" i="3"/>
  <c r="E57" i="3"/>
  <c r="G54" i="3"/>
  <c r="F54" i="3"/>
  <c r="E54" i="3"/>
  <c r="G69" i="3"/>
  <c r="F69" i="3"/>
  <c r="E69" i="3"/>
  <c r="G46" i="3"/>
  <c r="F46" i="3"/>
  <c r="E46" i="3"/>
  <c r="G48" i="3"/>
  <c r="F48" i="3"/>
  <c r="E48" i="3"/>
  <c r="G38" i="3"/>
  <c r="F38" i="3"/>
  <c r="E38" i="3"/>
  <c r="G28" i="3"/>
  <c r="F28" i="3"/>
  <c r="E28" i="3"/>
  <c r="G23" i="3"/>
  <c r="F23" i="3"/>
  <c r="E23" i="3"/>
  <c r="G14" i="3"/>
  <c r="F14" i="3"/>
  <c r="E14" i="3"/>
  <c r="G7" i="3"/>
  <c r="F7" i="3"/>
  <c r="E7" i="3"/>
  <c r="G5" i="3"/>
  <c r="F5" i="3"/>
  <c r="E5" i="3"/>
  <c r="G42" i="3"/>
  <c r="F42" i="3"/>
  <c r="E42" i="3"/>
  <c r="G90" i="3"/>
  <c r="F90" i="3"/>
  <c r="E90" i="3"/>
  <c r="G92" i="3"/>
  <c r="F92" i="3"/>
  <c r="E92" i="3"/>
  <c r="G94" i="3"/>
  <c r="F94" i="3"/>
  <c r="E94" i="3"/>
  <c r="G95" i="3"/>
  <c r="F95" i="3"/>
  <c r="E95" i="3"/>
  <c r="G77" i="3"/>
  <c r="F77" i="3"/>
  <c r="E77" i="3"/>
  <c r="G73" i="3"/>
  <c r="F73" i="3"/>
  <c r="E73" i="3"/>
  <c r="G72" i="3"/>
  <c r="F72" i="3"/>
  <c r="E72" i="3"/>
  <c r="M118" i="1"/>
  <c r="D35" i="3" s="1"/>
  <c r="L118" i="1"/>
  <c r="I118" i="1"/>
  <c r="F118" i="1"/>
  <c r="M117" i="1"/>
  <c r="D57" i="3" s="1"/>
  <c r="L117" i="1"/>
  <c r="I117" i="1"/>
  <c r="F117" i="1"/>
  <c r="M116" i="1"/>
  <c r="D54" i="3" s="1"/>
  <c r="L116" i="1"/>
  <c r="I116" i="1"/>
  <c r="F116" i="1"/>
  <c r="M115" i="1"/>
  <c r="L115" i="1"/>
  <c r="I115" i="1"/>
  <c r="F115" i="1"/>
  <c r="M114" i="1"/>
  <c r="D69" i="3" s="1"/>
  <c r="L114" i="1"/>
  <c r="I114" i="1"/>
  <c r="F114" i="1"/>
  <c r="M113" i="1"/>
  <c r="L113" i="1"/>
  <c r="I113" i="1"/>
  <c r="F113" i="1"/>
  <c r="H102" i="4" l="1"/>
  <c r="I102" i="4" s="1"/>
  <c r="J22" i="5"/>
  <c r="H52" i="4"/>
  <c r="I52" i="4" s="1"/>
  <c r="H85" i="4"/>
  <c r="I85" i="4" s="1"/>
  <c r="H57" i="3"/>
  <c r="I57" i="3" s="1"/>
  <c r="H69" i="4"/>
  <c r="I69" i="4" s="1"/>
  <c r="H60" i="4"/>
  <c r="I60" i="4" s="1"/>
  <c r="H57" i="4"/>
  <c r="I57" i="4" s="1"/>
  <c r="H69" i="3"/>
  <c r="I69" i="3" s="1"/>
  <c r="H35" i="3"/>
  <c r="I35" i="3" s="1"/>
  <c r="H54" i="3"/>
  <c r="I54" i="3" s="1"/>
  <c r="M85" i="4"/>
  <c r="L85" i="4"/>
  <c r="L102" i="4"/>
  <c r="M102" i="4"/>
  <c r="L69" i="4"/>
  <c r="M69" i="4"/>
  <c r="M69" i="3"/>
  <c r="L69" i="3"/>
  <c r="K108" i="2"/>
  <c r="J42" i="3"/>
  <c r="J7" i="3"/>
  <c r="J23" i="3"/>
  <c r="J38" i="3"/>
  <c r="J14" i="3"/>
  <c r="J28" i="3"/>
  <c r="J48" i="3"/>
  <c r="J72" i="3"/>
  <c r="J77" i="3"/>
  <c r="J92" i="3"/>
  <c r="J69" i="3"/>
  <c r="J54" i="3"/>
  <c r="L54" i="3" s="1"/>
  <c r="M54" i="3" s="1"/>
  <c r="J35" i="3"/>
  <c r="L35" i="3" s="1"/>
  <c r="M35" i="3" s="1"/>
  <c r="J73" i="3"/>
  <c r="J95" i="3"/>
  <c r="J5" i="3"/>
  <c r="J46" i="3"/>
  <c r="J57" i="3"/>
  <c r="L57" i="3" s="1"/>
  <c r="M57" i="3" s="1"/>
  <c r="J65" i="4"/>
  <c r="J17" i="4"/>
  <c r="J41" i="4"/>
  <c r="J52" i="4"/>
  <c r="L52" i="4" s="1"/>
  <c r="M52" i="4" s="1"/>
  <c r="J85" i="4"/>
  <c r="J57" i="4"/>
  <c r="L57" i="4" s="1"/>
  <c r="M57" i="4" s="1"/>
  <c r="J84" i="4"/>
  <c r="J34" i="4"/>
  <c r="J94" i="4"/>
  <c r="J79" i="4"/>
  <c r="J83" i="4"/>
  <c r="J101" i="4"/>
  <c r="J86" i="4"/>
  <c r="J62" i="4"/>
  <c r="J15" i="4"/>
  <c r="J11" i="4"/>
  <c r="J32" i="4"/>
  <c r="J45" i="4"/>
  <c r="J105" i="4"/>
  <c r="J13" i="4"/>
  <c r="J102" i="4"/>
  <c r="J69" i="4"/>
  <c r="J60" i="4"/>
  <c r="L60" i="4" s="1"/>
  <c r="M60" i="4" s="1"/>
  <c r="J40" i="4"/>
  <c r="J97" i="4"/>
  <c r="J44" i="4"/>
  <c r="N113" i="1"/>
  <c r="B7" i="5" s="1"/>
  <c r="F7" i="5" s="1"/>
  <c r="D46" i="3"/>
  <c r="H46" i="3" s="1"/>
  <c r="D40" i="4"/>
  <c r="H40" i="4" s="1"/>
  <c r="J94" i="3"/>
  <c r="J90" i="3"/>
  <c r="J7" i="5" l="1"/>
  <c r="L40" i="4"/>
  <c r="M40" i="4" s="1"/>
  <c r="L46" i="3"/>
  <c r="M46" i="3" s="1"/>
  <c r="I40" i="4"/>
  <c r="I46" i="3"/>
  <c r="G7" i="5"/>
  <c r="BJ37" i="1" l="1"/>
  <c r="K55" i="3" s="1"/>
  <c r="BI37" i="1"/>
  <c r="BF37" i="1"/>
  <c r="BC37" i="1"/>
  <c r="G55" i="3"/>
  <c r="AK37" i="1"/>
  <c r="F55" i="3" s="1"/>
  <c r="AJ37" i="1"/>
  <c r="AG37" i="1"/>
  <c r="AD37" i="1"/>
  <c r="E55" i="3"/>
  <c r="M37" i="1"/>
  <c r="D55" i="3" s="1"/>
  <c r="J128" i="2"/>
  <c r="D45" i="4" s="1"/>
  <c r="J127" i="2"/>
  <c r="D41" i="4" s="1"/>
  <c r="J126" i="2"/>
  <c r="D32" i="4" s="1"/>
  <c r="J125" i="2"/>
  <c r="D34" i="4" s="1"/>
  <c r="J124" i="2"/>
  <c r="D11" i="4" s="1"/>
  <c r="J123" i="2"/>
  <c r="D13" i="4" s="1"/>
  <c r="J122" i="2"/>
  <c r="D15" i="4" s="1"/>
  <c r="M110" i="1"/>
  <c r="D48" i="3" s="1"/>
  <c r="M109" i="1"/>
  <c r="D38" i="3" s="1"/>
  <c r="M108" i="1"/>
  <c r="D28" i="3" s="1"/>
  <c r="M107" i="1"/>
  <c r="D23" i="3" s="1"/>
  <c r="M106" i="1"/>
  <c r="D14" i="3" s="1"/>
  <c r="M105" i="1"/>
  <c r="D7" i="3" s="1"/>
  <c r="M104" i="1"/>
  <c r="D5" i="3" s="1"/>
  <c r="I41" i="4" l="1"/>
  <c r="H41" i="4"/>
  <c r="I11" i="4"/>
  <c r="H11" i="4"/>
  <c r="I45" i="4"/>
  <c r="H45" i="4"/>
  <c r="I15" i="4"/>
  <c r="H15" i="4"/>
  <c r="I34" i="4"/>
  <c r="H34" i="4"/>
  <c r="I32" i="4"/>
  <c r="H32" i="4"/>
  <c r="I13" i="4"/>
  <c r="H13" i="4"/>
  <c r="I38" i="3"/>
  <c r="H38" i="3"/>
  <c r="I48" i="3"/>
  <c r="H48" i="3"/>
  <c r="I7" i="3"/>
  <c r="H7" i="3"/>
  <c r="I14" i="3"/>
  <c r="H14" i="3"/>
  <c r="I5" i="3"/>
  <c r="H5" i="3"/>
  <c r="I23" i="3"/>
  <c r="H23" i="3"/>
  <c r="I28" i="3"/>
  <c r="H28" i="3"/>
  <c r="H55" i="3"/>
  <c r="I55" i="3" s="1"/>
  <c r="L45" i="4"/>
  <c r="M45" i="4" s="1"/>
  <c r="L15" i="4"/>
  <c r="M15" i="4" s="1"/>
  <c r="L41" i="4"/>
  <c r="M41" i="4" s="1"/>
  <c r="L11" i="4"/>
  <c r="M11" i="4" s="1"/>
  <c r="L34" i="4"/>
  <c r="M34" i="4" s="1"/>
  <c r="L13" i="4"/>
  <c r="M13" i="4" s="1"/>
  <c r="L32" i="4"/>
  <c r="M32" i="4" s="1"/>
  <c r="L5" i="3"/>
  <c r="M5" i="3" s="1"/>
  <c r="L23" i="3"/>
  <c r="M23" i="3" s="1"/>
  <c r="L28" i="3"/>
  <c r="M28" i="3" s="1"/>
  <c r="L14" i="3"/>
  <c r="M14" i="3" s="1"/>
  <c r="L38" i="3"/>
  <c r="M38" i="3" s="1"/>
  <c r="L48" i="3"/>
  <c r="M48" i="3" s="1"/>
  <c r="L7" i="3"/>
  <c r="M7" i="3" s="1"/>
  <c r="M55" i="3"/>
  <c r="L55" i="3"/>
  <c r="J55" i="3"/>
  <c r="N104" i="1"/>
  <c r="B3" i="5" s="1"/>
  <c r="J3" i="5" s="1"/>
  <c r="K122" i="2"/>
  <c r="B16" i="5" s="1"/>
  <c r="G16" i="5" s="1"/>
  <c r="B22" i="5"/>
  <c r="G22" i="5" s="1"/>
  <c r="J119" i="2"/>
  <c r="D44" i="4" s="1"/>
  <c r="J118" i="2"/>
  <c r="D62" i="4" s="1"/>
  <c r="H62" i="4" s="1"/>
  <c r="J117" i="2"/>
  <c r="D17" i="4" s="1"/>
  <c r="G3" i="5" l="1"/>
  <c r="F3" i="5"/>
  <c r="I17" i="4"/>
  <c r="H17" i="4"/>
  <c r="I44" i="4"/>
  <c r="H44" i="4"/>
  <c r="L17" i="4"/>
  <c r="M17" i="4" s="1"/>
  <c r="L62" i="4"/>
  <c r="M62" i="4"/>
  <c r="L44" i="4"/>
  <c r="M44" i="4" s="1"/>
  <c r="I62" i="4"/>
  <c r="F16" i="5"/>
  <c r="F22" i="5"/>
  <c r="B23" i="5"/>
  <c r="G23" i="5" s="1"/>
  <c r="F23" i="5" l="1"/>
  <c r="M77" i="1"/>
  <c r="D90" i="3" s="1"/>
  <c r="H90" i="3" s="1"/>
  <c r="L77" i="1"/>
  <c r="I77" i="1"/>
  <c r="F77" i="1"/>
  <c r="M76" i="1"/>
  <c r="L76" i="1"/>
  <c r="I76" i="1"/>
  <c r="F76" i="1"/>
  <c r="M75" i="1"/>
  <c r="D92" i="3" s="1"/>
  <c r="H92" i="3" s="1"/>
  <c r="L75" i="1"/>
  <c r="I75" i="1"/>
  <c r="F75" i="1"/>
  <c r="M74" i="1"/>
  <c r="D94" i="3" s="1"/>
  <c r="H94" i="3" s="1"/>
  <c r="L74" i="1"/>
  <c r="I74" i="1"/>
  <c r="F74" i="1"/>
  <c r="M73" i="1"/>
  <c r="L73" i="1"/>
  <c r="I73" i="1"/>
  <c r="F73" i="1"/>
  <c r="M72" i="1"/>
  <c r="D95" i="3" s="1"/>
  <c r="H95" i="3" s="1"/>
  <c r="L72" i="1"/>
  <c r="I72" i="1"/>
  <c r="F72" i="1"/>
  <c r="M71" i="1"/>
  <c r="D77" i="3" s="1"/>
  <c r="H77" i="3" s="1"/>
  <c r="L71" i="1"/>
  <c r="I71" i="1"/>
  <c r="F71" i="1"/>
  <c r="M70" i="1"/>
  <c r="D73" i="3" s="1"/>
  <c r="H73" i="3" s="1"/>
  <c r="L70" i="1"/>
  <c r="I70" i="1"/>
  <c r="F70" i="1"/>
  <c r="J85" i="2"/>
  <c r="D86" i="4" s="1"/>
  <c r="H86" i="4" s="1"/>
  <c r="J84" i="2"/>
  <c r="D105" i="4" s="1"/>
  <c r="H105" i="4" s="1"/>
  <c r="J83" i="2"/>
  <c r="D101" i="4" s="1"/>
  <c r="H101" i="4" s="1"/>
  <c r="J82" i="2"/>
  <c r="D84" i="4" s="1"/>
  <c r="H84" i="4" s="1"/>
  <c r="J81" i="2"/>
  <c r="D83" i="4" s="1"/>
  <c r="H83" i="4" s="1"/>
  <c r="J80" i="2"/>
  <c r="D97" i="4" s="1"/>
  <c r="H97" i="4" s="1"/>
  <c r="J79" i="2"/>
  <c r="D79" i="4" s="1"/>
  <c r="H79" i="4" s="1"/>
  <c r="J78" i="2"/>
  <c r="D65" i="4" s="1"/>
  <c r="H65" i="4" s="1"/>
  <c r="J86" i="2"/>
  <c r="D100" i="4" s="1"/>
  <c r="H100" i="4" s="1"/>
  <c r="J77" i="2"/>
  <c r="D94" i="4" s="1"/>
  <c r="H94" i="4" s="1"/>
  <c r="M30" i="1"/>
  <c r="D72" i="3" s="1"/>
  <c r="H72" i="3" s="1"/>
  <c r="L30" i="1"/>
  <c r="I30" i="1"/>
  <c r="F30" i="1"/>
  <c r="L93" i="1"/>
  <c r="I93" i="1"/>
  <c r="F93" i="1"/>
  <c r="L41" i="1"/>
  <c r="I41" i="1"/>
  <c r="F41" i="1"/>
  <c r="M83" i="4" l="1"/>
  <c r="L83" i="4"/>
  <c r="M101" i="4"/>
  <c r="L101" i="4"/>
  <c r="L94" i="4"/>
  <c r="M94" i="4"/>
  <c r="L105" i="4"/>
  <c r="M105" i="4"/>
  <c r="M100" i="4"/>
  <c r="L100" i="4"/>
  <c r="L86" i="4"/>
  <c r="M86" i="4"/>
  <c r="L65" i="4"/>
  <c r="M65" i="4"/>
  <c r="M97" i="4"/>
  <c r="L97" i="4"/>
  <c r="M84" i="4"/>
  <c r="L84" i="4"/>
  <c r="M79" i="4"/>
  <c r="L79" i="4"/>
  <c r="M95" i="3"/>
  <c r="L95" i="3"/>
  <c r="L90" i="3"/>
  <c r="M90" i="3"/>
  <c r="M73" i="3"/>
  <c r="L73" i="3"/>
  <c r="M94" i="3"/>
  <c r="L94" i="3"/>
  <c r="M77" i="3"/>
  <c r="L77" i="3"/>
  <c r="M92" i="3"/>
  <c r="L92" i="3"/>
  <c r="M72" i="3"/>
  <c r="L72" i="3"/>
  <c r="I100" i="4"/>
  <c r="I73" i="3"/>
  <c r="I84" i="4"/>
  <c r="I72" i="3"/>
  <c r="I101" i="4"/>
  <c r="I105" i="4"/>
  <c r="I92" i="3"/>
  <c r="I65" i="4"/>
  <c r="I83" i="4"/>
  <c r="I94" i="4"/>
  <c r="I79" i="4"/>
  <c r="I95" i="3"/>
  <c r="I94" i="3"/>
  <c r="I86" i="4"/>
  <c r="I77" i="3"/>
  <c r="I90" i="3"/>
  <c r="I97" i="4"/>
  <c r="M39" i="1"/>
  <c r="D67" i="3" s="1"/>
  <c r="M38" i="1"/>
  <c r="D70" i="3" s="1"/>
  <c r="M36" i="1"/>
  <c r="D51" i="3" s="1"/>
  <c r="M35" i="1"/>
  <c r="D89" i="3" s="1"/>
  <c r="M34" i="1"/>
  <c r="D78" i="3" s="1"/>
  <c r="M33" i="1"/>
  <c r="N33" i="1" l="1"/>
  <c r="D49" i="3"/>
  <c r="C84" i="3"/>
  <c r="C71" i="3"/>
  <c r="C90" i="3"/>
  <c r="C92" i="3"/>
  <c r="C94" i="3"/>
  <c r="C95" i="3"/>
  <c r="C77" i="3"/>
  <c r="C73" i="3"/>
  <c r="C65" i="3"/>
  <c r="C59" i="3"/>
  <c r="C50" i="3"/>
  <c r="C72" i="3"/>
  <c r="C60" i="3"/>
  <c r="C62" i="3"/>
  <c r="C40" i="3"/>
  <c r="C85" i="3"/>
  <c r="C76" i="3"/>
  <c r="C39" i="3"/>
  <c r="C63" i="3"/>
  <c r="C34" i="3"/>
  <c r="C61" i="3"/>
  <c r="C27" i="3"/>
  <c r="C30" i="3"/>
  <c r="F83" i="1" l="1"/>
  <c r="M93" i="1" l="1"/>
  <c r="M92" i="1"/>
  <c r="D64" i="3" s="1"/>
  <c r="M91" i="1"/>
  <c r="D58" i="3" s="1"/>
  <c r="M90" i="1"/>
  <c r="D53" i="3" s="1"/>
  <c r="M89" i="1"/>
  <c r="N89" i="1" l="1"/>
  <c r="D19" i="3"/>
  <c r="M59" i="1"/>
  <c r="D42" i="3" s="1"/>
  <c r="L59" i="1"/>
  <c r="I59" i="1"/>
  <c r="F59" i="1"/>
  <c r="I42" i="3" l="1"/>
  <c r="H42" i="3"/>
  <c r="L42" i="3"/>
  <c r="M42" i="3" s="1"/>
  <c r="J63" i="2"/>
  <c r="J64" i="2"/>
  <c r="D9" i="4" s="1"/>
  <c r="J65" i="2"/>
  <c r="D22" i="4" s="1"/>
  <c r="J66" i="2"/>
  <c r="D36" i="4" s="1"/>
  <c r="K93" i="4"/>
  <c r="K56" i="4"/>
  <c r="K67" i="4"/>
  <c r="AU102" i="2"/>
  <c r="K54" i="4" s="1"/>
  <c r="AU101" i="2"/>
  <c r="K70" i="4"/>
  <c r="K80" i="4"/>
  <c r="K72" i="4"/>
  <c r="K63" i="4"/>
  <c r="K82" i="4"/>
  <c r="K61" i="4"/>
  <c r="K96" i="4"/>
  <c r="K91" i="4"/>
  <c r="AU73" i="2"/>
  <c r="K53" i="4"/>
  <c r="AU68" i="2"/>
  <c r="K87" i="4" s="1"/>
  <c r="AU67" i="2"/>
  <c r="K38" i="4" s="1"/>
  <c r="AU66" i="2"/>
  <c r="K36" i="4" s="1"/>
  <c r="AU65" i="2"/>
  <c r="K22" i="4" s="1"/>
  <c r="AU64" i="2"/>
  <c r="AU63" i="2"/>
  <c r="K6" i="4" s="1"/>
  <c r="AU59" i="2"/>
  <c r="K77" i="4" s="1"/>
  <c r="AU58" i="2"/>
  <c r="K49" i="4" s="1"/>
  <c r="AU57" i="2"/>
  <c r="K46" i="4" s="1"/>
  <c r="AU56" i="2"/>
  <c r="K59" i="4" s="1"/>
  <c r="AU55" i="2"/>
  <c r="K51" i="4" s="1"/>
  <c r="AU54" i="2"/>
  <c r="K47" i="4" s="1"/>
  <c r="AU53" i="2"/>
  <c r="K48" i="4" s="1"/>
  <c r="AU52" i="2"/>
  <c r="K50" i="4" s="1"/>
  <c r="AU51" i="2"/>
  <c r="K16" i="4" s="1"/>
  <c r="AU50" i="2"/>
  <c r="K27" i="4" s="1"/>
  <c r="AU49" i="2"/>
  <c r="K29" i="4" s="1"/>
  <c r="AU48" i="2"/>
  <c r="K31" i="4" s="1"/>
  <c r="AU47" i="2"/>
  <c r="K37" i="4" s="1"/>
  <c r="AU46" i="2"/>
  <c r="K8" i="4" s="1"/>
  <c r="AU45" i="2"/>
  <c r="K35" i="4" s="1"/>
  <c r="AU44" i="2"/>
  <c r="AU41" i="2"/>
  <c r="K20" i="4" s="1"/>
  <c r="AU36" i="2"/>
  <c r="K14" i="4" s="1"/>
  <c r="AU35" i="2"/>
  <c r="K10" i="4" s="1"/>
  <c r="AU34" i="2"/>
  <c r="K5" i="4" s="1"/>
  <c r="AU33" i="2"/>
  <c r="K21" i="4" s="1"/>
  <c r="AU32" i="2"/>
  <c r="K25" i="4" s="1"/>
  <c r="AU31" i="2"/>
  <c r="AU28" i="2"/>
  <c r="K68" i="4" s="1"/>
  <c r="AU27" i="2"/>
  <c r="K58" i="4" s="1"/>
  <c r="AU26" i="2"/>
  <c r="K66" i="4" s="1"/>
  <c r="AU25" i="2"/>
  <c r="K39" i="4" s="1"/>
  <c r="K81" i="4"/>
  <c r="K92" i="4"/>
  <c r="AU22" i="2"/>
  <c r="K42" i="4" s="1"/>
  <c r="AU21" i="2"/>
  <c r="K64" i="4" s="1"/>
  <c r="AU20" i="2"/>
  <c r="K55" i="4" s="1"/>
  <c r="AU19" i="2"/>
  <c r="K33" i="4" s="1"/>
  <c r="AU18" i="2"/>
  <c r="K12" i="4" s="1"/>
  <c r="AU17" i="2"/>
  <c r="K28" i="4" s="1"/>
  <c r="AU16" i="2"/>
  <c r="K98" i="4"/>
  <c r="AU9" i="2"/>
  <c r="K104" i="4" s="1"/>
  <c r="AU8" i="2"/>
  <c r="K74" i="4" s="1"/>
  <c r="AU7" i="2"/>
  <c r="K73" i="4" s="1"/>
  <c r="AU4" i="2"/>
  <c r="AK105" i="2"/>
  <c r="G93" i="4" s="1"/>
  <c r="AK104" i="2"/>
  <c r="G56" i="4" s="1"/>
  <c r="AK103" i="2"/>
  <c r="G67" i="4" s="1"/>
  <c r="AK102" i="2"/>
  <c r="G54" i="4" s="1"/>
  <c r="AK101" i="2"/>
  <c r="G23" i="4" s="1"/>
  <c r="AK95" i="2"/>
  <c r="G70" i="4" s="1"/>
  <c r="AK94" i="2"/>
  <c r="G80" i="4" s="1"/>
  <c r="AK93" i="2"/>
  <c r="G72" i="4" s="1"/>
  <c r="AK92" i="2"/>
  <c r="AK91" i="2"/>
  <c r="G82" i="4" s="1"/>
  <c r="AK76" i="2"/>
  <c r="G61" i="4" s="1"/>
  <c r="AK75" i="2"/>
  <c r="G96" i="4" s="1"/>
  <c r="AK74" i="2"/>
  <c r="G91" i="4" s="1"/>
  <c r="AK73" i="2"/>
  <c r="G43" i="4" s="1"/>
  <c r="AK72" i="2"/>
  <c r="G38" i="4"/>
  <c r="G36" i="4"/>
  <c r="G22" i="4"/>
  <c r="G9" i="4"/>
  <c r="AK59" i="2"/>
  <c r="G77" i="4" s="1"/>
  <c r="AK58" i="2"/>
  <c r="G49" i="4" s="1"/>
  <c r="AK57" i="2"/>
  <c r="G46" i="4" s="1"/>
  <c r="AK56" i="2"/>
  <c r="G59" i="4" s="1"/>
  <c r="AK55" i="2"/>
  <c r="G51" i="4" s="1"/>
  <c r="AK54" i="2"/>
  <c r="G47" i="4" s="1"/>
  <c r="AK53" i="2"/>
  <c r="G48" i="4" s="1"/>
  <c r="AK52" i="2"/>
  <c r="G50" i="4" s="1"/>
  <c r="AK51" i="2"/>
  <c r="G16" i="4" s="1"/>
  <c r="AK50" i="2"/>
  <c r="G27" i="4" s="1"/>
  <c r="AK49" i="2"/>
  <c r="G29" i="4" s="1"/>
  <c r="AK48" i="2"/>
  <c r="G31" i="4" s="1"/>
  <c r="AK47" i="2"/>
  <c r="G37" i="4" s="1"/>
  <c r="AK46" i="2"/>
  <c r="G8" i="4" s="1"/>
  <c r="AK45" i="2"/>
  <c r="G35" i="4" s="1"/>
  <c r="AK44" i="2"/>
  <c r="AK41" i="2"/>
  <c r="G20" i="4" s="1"/>
  <c r="AK36" i="2"/>
  <c r="G14" i="4" s="1"/>
  <c r="AK35" i="2"/>
  <c r="G10" i="4" s="1"/>
  <c r="AK34" i="2"/>
  <c r="G5" i="4" s="1"/>
  <c r="AK33" i="2"/>
  <c r="G21" i="4" s="1"/>
  <c r="AK32" i="2"/>
  <c r="G25" i="4" s="1"/>
  <c r="AK31" i="2"/>
  <c r="AK28" i="2"/>
  <c r="G68" i="4" s="1"/>
  <c r="AK27" i="2"/>
  <c r="G58" i="4" s="1"/>
  <c r="AK26" i="2"/>
  <c r="G66" i="4" s="1"/>
  <c r="AK25" i="2"/>
  <c r="G39" i="4" s="1"/>
  <c r="AK24" i="2"/>
  <c r="G81" i="4" s="1"/>
  <c r="AK23" i="2"/>
  <c r="G92" i="4" s="1"/>
  <c r="AK22" i="2"/>
  <c r="G42" i="4" s="1"/>
  <c r="AK21" i="2"/>
  <c r="G64" i="4" s="1"/>
  <c r="AK20" i="2"/>
  <c r="G55" i="4" s="1"/>
  <c r="AK19" i="2"/>
  <c r="G33" i="4" s="1"/>
  <c r="AK18" i="2"/>
  <c r="G12" i="4" s="1"/>
  <c r="AK17" i="2"/>
  <c r="G28" i="4" s="1"/>
  <c r="AK16" i="2"/>
  <c r="AK12" i="2"/>
  <c r="G103" i="4" s="1"/>
  <c r="AK10" i="2"/>
  <c r="G98" i="4" s="1"/>
  <c r="AK9" i="2"/>
  <c r="G104" i="4" s="1"/>
  <c r="AK8" i="2"/>
  <c r="AK7" i="2"/>
  <c r="AK6" i="2"/>
  <c r="AK5" i="2"/>
  <c r="AB105" i="2"/>
  <c r="F93" i="4" s="1"/>
  <c r="AB104" i="2"/>
  <c r="F56" i="4" s="1"/>
  <c r="AB103" i="2"/>
  <c r="F67" i="4" s="1"/>
  <c r="AB102" i="2"/>
  <c r="F54" i="4" s="1"/>
  <c r="AB101" i="2"/>
  <c r="F23" i="4" s="1"/>
  <c r="AB95" i="2"/>
  <c r="F70" i="4" s="1"/>
  <c r="AB94" i="2"/>
  <c r="F80" i="4" s="1"/>
  <c r="AB93" i="2"/>
  <c r="F72" i="4" s="1"/>
  <c r="AB92" i="2"/>
  <c r="F63" i="4" s="1"/>
  <c r="AB91" i="2"/>
  <c r="AB76" i="2"/>
  <c r="F61" i="4" s="1"/>
  <c r="AB75" i="2"/>
  <c r="F96" i="4" s="1"/>
  <c r="AB74" i="2"/>
  <c r="F91" i="4" s="1"/>
  <c r="AB73" i="2"/>
  <c r="F43" i="4" s="1"/>
  <c r="AB72" i="2"/>
  <c r="AB68" i="2"/>
  <c r="F87" i="4" s="1"/>
  <c r="J87" i="4" s="1"/>
  <c r="AB67" i="2"/>
  <c r="F38" i="4" s="1"/>
  <c r="AB66" i="2"/>
  <c r="F36" i="4" s="1"/>
  <c r="AB65" i="2"/>
  <c r="F22" i="4" s="1"/>
  <c r="AB64" i="2"/>
  <c r="F9" i="4" s="1"/>
  <c r="AB63" i="2"/>
  <c r="AB59" i="2"/>
  <c r="F77" i="4" s="1"/>
  <c r="AB58" i="2"/>
  <c r="F49" i="4" s="1"/>
  <c r="AB57" i="2"/>
  <c r="F46" i="4" s="1"/>
  <c r="AB56" i="2"/>
  <c r="F59" i="4" s="1"/>
  <c r="AB55" i="2"/>
  <c r="F51" i="4" s="1"/>
  <c r="AB54" i="2"/>
  <c r="F47" i="4" s="1"/>
  <c r="AB53" i="2"/>
  <c r="F48" i="4" s="1"/>
  <c r="AB52" i="2"/>
  <c r="F50" i="4" s="1"/>
  <c r="AB51" i="2"/>
  <c r="F16" i="4" s="1"/>
  <c r="AB50" i="2"/>
  <c r="F27" i="4" s="1"/>
  <c r="AB49" i="2"/>
  <c r="F29" i="4" s="1"/>
  <c r="AB48" i="2"/>
  <c r="F31" i="4" s="1"/>
  <c r="AB47" i="2"/>
  <c r="F37" i="4" s="1"/>
  <c r="AB46" i="2"/>
  <c r="F8" i="4" s="1"/>
  <c r="AB45" i="2"/>
  <c r="F35" i="4" s="1"/>
  <c r="AB44" i="2"/>
  <c r="F20" i="4"/>
  <c r="AB36" i="2"/>
  <c r="F14" i="4" s="1"/>
  <c r="AB35" i="2"/>
  <c r="F10" i="4" s="1"/>
  <c r="AB34" i="2"/>
  <c r="F5" i="4" s="1"/>
  <c r="AB33" i="2"/>
  <c r="F21" i="4" s="1"/>
  <c r="AB32" i="2"/>
  <c r="F25" i="4" s="1"/>
  <c r="AB31" i="2"/>
  <c r="AB28" i="2"/>
  <c r="F68" i="4" s="1"/>
  <c r="AB27" i="2"/>
  <c r="F58" i="4" s="1"/>
  <c r="AB26" i="2"/>
  <c r="F66" i="4" s="1"/>
  <c r="AB25" i="2"/>
  <c r="F39" i="4" s="1"/>
  <c r="AB24" i="2"/>
  <c r="F81" i="4" s="1"/>
  <c r="AB23" i="2"/>
  <c r="F92" i="4" s="1"/>
  <c r="AB22" i="2"/>
  <c r="F42" i="4" s="1"/>
  <c r="AB21" i="2"/>
  <c r="F64" i="4" s="1"/>
  <c r="AB20" i="2"/>
  <c r="F55" i="4" s="1"/>
  <c r="F33" i="4"/>
  <c r="AB18" i="2"/>
  <c r="F12" i="4" s="1"/>
  <c r="AB17" i="2"/>
  <c r="F28" i="4" s="1"/>
  <c r="AB16" i="2"/>
  <c r="AB12" i="2"/>
  <c r="F103" i="4" s="1"/>
  <c r="AB10" i="2"/>
  <c r="F98" i="4" s="1"/>
  <c r="AB9" i="2"/>
  <c r="F104" i="4" s="1"/>
  <c r="AB8" i="2"/>
  <c r="AB7" i="2"/>
  <c r="F73" i="4" s="1"/>
  <c r="AB6" i="2"/>
  <c r="AB5" i="2"/>
  <c r="AB4" i="2"/>
  <c r="S105" i="2"/>
  <c r="E93" i="4" s="1"/>
  <c r="S104" i="2"/>
  <c r="E56" i="4" s="1"/>
  <c r="S103" i="2"/>
  <c r="E67" i="4" s="1"/>
  <c r="S102" i="2"/>
  <c r="E54" i="4" s="1"/>
  <c r="S101" i="2"/>
  <c r="E23" i="4" s="1"/>
  <c r="S95" i="2"/>
  <c r="E70" i="4" s="1"/>
  <c r="S94" i="2"/>
  <c r="E80" i="4" s="1"/>
  <c r="S93" i="2"/>
  <c r="E72" i="4" s="1"/>
  <c r="S92" i="2"/>
  <c r="S91" i="2"/>
  <c r="E82" i="4" s="1"/>
  <c r="S76" i="2"/>
  <c r="E61" i="4" s="1"/>
  <c r="S75" i="2"/>
  <c r="E96" i="4" s="1"/>
  <c r="S74" i="2"/>
  <c r="E91" i="4" s="1"/>
  <c r="S73" i="2"/>
  <c r="E43" i="4" s="1"/>
  <c r="S72" i="2"/>
  <c r="S68" i="2"/>
  <c r="E87" i="4" s="1"/>
  <c r="S67" i="2"/>
  <c r="E38" i="4" s="1"/>
  <c r="S66" i="2"/>
  <c r="E36" i="4" s="1"/>
  <c r="S65" i="2"/>
  <c r="E22" i="4" s="1"/>
  <c r="S64" i="2"/>
  <c r="E9" i="4" s="1"/>
  <c r="S63" i="2"/>
  <c r="S59" i="2"/>
  <c r="E77" i="4" s="1"/>
  <c r="S58" i="2"/>
  <c r="E49" i="4" s="1"/>
  <c r="S57" i="2"/>
  <c r="E46" i="4" s="1"/>
  <c r="S56" i="2"/>
  <c r="E59" i="4" s="1"/>
  <c r="S55" i="2"/>
  <c r="E51" i="4" s="1"/>
  <c r="S54" i="2"/>
  <c r="E47" i="4" s="1"/>
  <c r="S53" i="2"/>
  <c r="E48" i="4" s="1"/>
  <c r="S52" i="2"/>
  <c r="E50" i="4" s="1"/>
  <c r="S51" i="2"/>
  <c r="E16" i="4" s="1"/>
  <c r="S50" i="2"/>
  <c r="E27" i="4" s="1"/>
  <c r="S49" i="2"/>
  <c r="E29" i="4" s="1"/>
  <c r="S48" i="2"/>
  <c r="E31" i="4" s="1"/>
  <c r="S47" i="2"/>
  <c r="E37" i="4" s="1"/>
  <c r="S46" i="2"/>
  <c r="E8" i="4" s="1"/>
  <c r="S45" i="2"/>
  <c r="E35" i="4" s="1"/>
  <c r="S44" i="2"/>
  <c r="S36" i="2"/>
  <c r="E14" i="4" s="1"/>
  <c r="S35" i="2"/>
  <c r="E10" i="4" s="1"/>
  <c r="S34" i="2"/>
  <c r="E5" i="4" s="1"/>
  <c r="S33" i="2"/>
  <c r="E21" i="4" s="1"/>
  <c r="S32" i="2"/>
  <c r="E25" i="4" s="1"/>
  <c r="S31" i="2"/>
  <c r="E4" i="4" s="1"/>
  <c r="E68" i="4"/>
  <c r="E58" i="4"/>
  <c r="E66" i="4"/>
  <c r="E39" i="4"/>
  <c r="E81" i="4"/>
  <c r="E92" i="4"/>
  <c r="E42" i="4"/>
  <c r="E64" i="4"/>
  <c r="E55" i="4"/>
  <c r="E33" i="4"/>
  <c r="E12" i="4"/>
  <c r="E28" i="4"/>
  <c r="E30" i="4"/>
  <c r="S12" i="2"/>
  <c r="E103" i="4" s="1"/>
  <c r="S10" i="2"/>
  <c r="E98" i="4" s="1"/>
  <c r="S9" i="2"/>
  <c r="E104" i="4" s="1"/>
  <c r="S8" i="2"/>
  <c r="S7" i="2"/>
  <c r="E73" i="4" s="1"/>
  <c r="S6" i="2"/>
  <c r="S5" i="2"/>
  <c r="S4" i="2"/>
  <c r="K83" i="3"/>
  <c r="K82" i="3"/>
  <c r="BJ99" i="1"/>
  <c r="K37" i="3" s="1"/>
  <c r="BI99" i="1"/>
  <c r="BF99" i="1"/>
  <c r="BC99" i="1"/>
  <c r="BJ98" i="1"/>
  <c r="K16" i="3" s="1"/>
  <c r="BI98" i="1"/>
  <c r="BF98" i="1"/>
  <c r="BC98" i="1"/>
  <c r="BJ97" i="1"/>
  <c r="BI97" i="1"/>
  <c r="BF97" i="1"/>
  <c r="BC97" i="1"/>
  <c r="BJ96" i="1"/>
  <c r="K4" i="3" s="1"/>
  <c r="BI96" i="1"/>
  <c r="BF96" i="1"/>
  <c r="BC96" i="1"/>
  <c r="K64" i="3"/>
  <c r="K58" i="3"/>
  <c r="BJ90" i="1"/>
  <c r="K53" i="3" s="1"/>
  <c r="BI90" i="1"/>
  <c r="BF90" i="1"/>
  <c r="BC90" i="1"/>
  <c r="BJ89" i="1"/>
  <c r="BI89" i="1"/>
  <c r="BF89" i="1"/>
  <c r="BC89" i="1"/>
  <c r="K88" i="3"/>
  <c r="K79" i="3"/>
  <c r="K65" i="3"/>
  <c r="K59" i="3"/>
  <c r="K74" i="3"/>
  <c r="K84" i="3"/>
  <c r="K68" i="3"/>
  <c r="BJ64" i="1"/>
  <c r="BI64" i="1"/>
  <c r="BF64" i="1"/>
  <c r="BC64" i="1"/>
  <c r="K50" i="3"/>
  <c r="BJ58" i="1"/>
  <c r="K43" i="3" s="1"/>
  <c r="BI58" i="1"/>
  <c r="BF58" i="1"/>
  <c r="BC58" i="1"/>
  <c r="BJ57" i="1"/>
  <c r="K56" i="3" s="1"/>
  <c r="BI57" i="1"/>
  <c r="BF57" i="1"/>
  <c r="BC57" i="1"/>
  <c r="BJ56" i="1"/>
  <c r="K52" i="3" s="1"/>
  <c r="BI56" i="1"/>
  <c r="BF56" i="1"/>
  <c r="BC56" i="1"/>
  <c r="BJ55" i="1"/>
  <c r="K41" i="3" s="1"/>
  <c r="BI55" i="1"/>
  <c r="BF55" i="1"/>
  <c r="BC55" i="1"/>
  <c r="BJ54" i="1"/>
  <c r="K44" i="3" s="1"/>
  <c r="BI54" i="1"/>
  <c r="BF54" i="1"/>
  <c r="BC54" i="1"/>
  <c r="BJ53" i="1"/>
  <c r="K47" i="3" s="1"/>
  <c r="BI53" i="1"/>
  <c r="BF53" i="1"/>
  <c r="BC53" i="1"/>
  <c r="BJ52" i="1"/>
  <c r="K15" i="3" s="1"/>
  <c r="BI52" i="1"/>
  <c r="BF52" i="1"/>
  <c r="BC52" i="1"/>
  <c r="BJ51" i="1"/>
  <c r="K33" i="3" s="1"/>
  <c r="BI51" i="1"/>
  <c r="BF51" i="1"/>
  <c r="BC51" i="1"/>
  <c r="BJ50" i="1"/>
  <c r="K32" i="3" s="1"/>
  <c r="BI50" i="1"/>
  <c r="BF50" i="1"/>
  <c r="BC50" i="1"/>
  <c r="BJ49" i="1"/>
  <c r="K26" i="3" s="1"/>
  <c r="BI49" i="1"/>
  <c r="BF49" i="1"/>
  <c r="BC49" i="1"/>
  <c r="BJ48" i="1"/>
  <c r="K29" i="3" s="1"/>
  <c r="BI48" i="1"/>
  <c r="BF48" i="1"/>
  <c r="BC48" i="1"/>
  <c r="BJ47" i="1"/>
  <c r="K18" i="3" s="1"/>
  <c r="BI47" i="1"/>
  <c r="BF47" i="1"/>
  <c r="BC47" i="1"/>
  <c r="BJ46" i="1"/>
  <c r="K31" i="3" s="1"/>
  <c r="BI46" i="1"/>
  <c r="BF46" i="1"/>
  <c r="BC46" i="1"/>
  <c r="BJ45" i="1"/>
  <c r="BI45" i="1"/>
  <c r="BF45" i="1"/>
  <c r="BC45" i="1"/>
  <c r="K67" i="3"/>
  <c r="BJ38" i="1"/>
  <c r="K70" i="3" s="1"/>
  <c r="BI38" i="1"/>
  <c r="BF38" i="1"/>
  <c r="BC38" i="1"/>
  <c r="BJ36" i="1"/>
  <c r="K51" i="3" s="1"/>
  <c r="BI36" i="1"/>
  <c r="BF36" i="1"/>
  <c r="BC36" i="1"/>
  <c r="K89" i="3"/>
  <c r="K78" i="3"/>
  <c r="BJ33" i="1"/>
  <c r="BI33" i="1"/>
  <c r="BF33" i="1"/>
  <c r="BC33" i="1"/>
  <c r="BJ29" i="1"/>
  <c r="K60" i="3" s="1"/>
  <c r="BI29" i="1"/>
  <c r="BF29" i="1"/>
  <c r="BC29" i="1"/>
  <c r="BJ28" i="1"/>
  <c r="K62" i="3" s="1"/>
  <c r="BI28" i="1"/>
  <c r="BF28" i="1"/>
  <c r="BC28" i="1"/>
  <c r="BJ27" i="1"/>
  <c r="K40" i="3" s="1"/>
  <c r="BI27" i="1"/>
  <c r="BF27" i="1"/>
  <c r="BC27" i="1"/>
  <c r="K71" i="3"/>
  <c r="K85" i="3"/>
  <c r="BJ24" i="1"/>
  <c r="K76" i="3" s="1"/>
  <c r="BJ23" i="1"/>
  <c r="K39" i="3" s="1"/>
  <c r="BI23" i="1"/>
  <c r="BF23" i="1"/>
  <c r="BC23" i="1"/>
  <c r="BJ22" i="1"/>
  <c r="K63" i="3" s="1"/>
  <c r="BI22" i="1"/>
  <c r="BF22" i="1"/>
  <c r="BC22" i="1"/>
  <c r="BJ21" i="1"/>
  <c r="K34" i="3" s="1"/>
  <c r="BI21" i="1"/>
  <c r="BF21" i="1"/>
  <c r="BC21" i="1"/>
  <c r="BJ20" i="1"/>
  <c r="K61" i="3" s="1"/>
  <c r="BI20" i="1"/>
  <c r="BF20" i="1"/>
  <c r="BC20" i="1"/>
  <c r="BJ19" i="1"/>
  <c r="K27" i="3" s="1"/>
  <c r="BI19" i="1"/>
  <c r="BF19" i="1"/>
  <c r="BC19" i="1"/>
  <c r="BJ18" i="1"/>
  <c r="K30" i="3" s="1"/>
  <c r="BI18" i="1"/>
  <c r="BF18" i="1"/>
  <c r="BC18" i="1"/>
  <c r="BJ17" i="1"/>
  <c r="BI17" i="1"/>
  <c r="BF17" i="1"/>
  <c r="BC17" i="1"/>
  <c r="AW101" i="1"/>
  <c r="G83" i="3" s="1"/>
  <c r="AV101" i="1"/>
  <c r="AS101" i="1"/>
  <c r="AP101" i="1"/>
  <c r="AW100" i="1"/>
  <c r="G82" i="3" s="1"/>
  <c r="AV100" i="1"/>
  <c r="AS100" i="1"/>
  <c r="AP100" i="1"/>
  <c r="AW99" i="1"/>
  <c r="G37" i="3" s="1"/>
  <c r="AV99" i="1"/>
  <c r="AS99" i="1"/>
  <c r="AP99" i="1"/>
  <c r="AW98" i="1"/>
  <c r="G16" i="3" s="1"/>
  <c r="AV98" i="1"/>
  <c r="AS98" i="1"/>
  <c r="AP98" i="1"/>
  <c r="AW97" i="1"/>
  <c r="G10" i="3" s="1"/>
  <c r="AV97" i="1"/>
  <c r="AS97" i="1"/>
  <c r="AP97" i="1"/>
  <c r="AW96" i="1"/>
  <c r="AV96" i="1"/>
  <c r="AS96" i="1"/>
  <c r="AP96" i="1"/>
  <c r="AW93" i="1"/>
  <c r="AV93" i="1"/>
  <c r="AS93" i="1"/>
  <c r="AP93" i="1"/>
  <c r="AW92" i="1"/>
  <c r="G64" i="3" s="1"/>
  <c r="AV92" i="1"/>
  <c r="AS92" i="1"/>
  <c r="AP92" i="1"/>
  <c r="G58" i="3"/>
  <c r="G53" i="3"/>
  <c r="G19" i="3"/>
  <c r="AW83" i="1"/>
  <c r="AV83" i="1"/>
  <c r="AS83" i="1"/>
  <c r="AP83" i="1"/>
  <c r="AV82" i="1"/>
  <c r="AS82" i="1"/>
  <c r="AP82" i="1"/>
  <c r="AW69" i="1"/>
  <c r="G65" i="3" s="1"/>
  <c r="AV69" i="1"/>
  <c r="AS69" i="1"/>
  <c r="AP69" i="1"/>
  <c r="AW68" i="1"/>
  <c r="G59" i="3" s="1"/>
  <c r="AV68" i="1"/>
  <c r="AS68" i="1"/>
  <c r="AP68" i="1"/>
  <c r="AW67" i="1"/>
  <c r="G74" i="3" s="1"/>
  <c r="AV67" i="1"/>
  <c r="AS67" i="1"/>
  <c r="AP67" i="1"/>
  <c r="AW66" i="1"/>
  <c r="G84" i="3" s="1"/>
  <c r="AV66" i="1"/>
  <c r="AS66" i="1"/>
  <c r="AP66" i="1"/>
  <c r="AW65" i="1"/>
  <c r="G68" i="3" s="1"/>
  <c r="AV65" i="1"/>
  <c r="AS65" i="1"/>
  <c r="AP65" i="1"/>
  <c r="AW64" i="1"/>
  <c r="G36" i="3" s="1"/>
  <c r="AV64" i="1"/>
  <c r="AS64" i="1"/>
  <c r="AP64" i="1"/>
  <c r="AW63" i="1"/>
  <c r="AV63" i="1"/>
  <c r="AS63" i="1"/>
  <c r="AP63" i="1"/>
  <c r="AW58" i="1"/>
  <c r="G43" i="3" s="1"/>
  <c r="AV58" i="1"/>
  <c r="AS58" i="1"/>
  <c r="AP58" i="1"/>
  <c r="AW57" i="1"/>
  <c r="G56" i="3" s="1"/>
  <c r="AV57" i="1"/>
  <c r="AS57" i="1"/>
  <c r="AP57" i="1"/>
  <c r="AW56" i="1"/>
  <c r="G52" i="3" s="1"/>
  <c r="AV56" i="1"/>
  <c r="AS56" i="1"/>
  <c r="AP56" i="1"/>
  <c r="AW55" i="1"/>
  <c r="G41" i="3" s="1"/>
  <c r="AV55" i="1"/>
  <c r="AS55" i="1"/>
  <c r="AP55" i="1"/>
  <c r="AW54" i="1"/>
  <c r="G44" i="3" s="1"/>
  <c r="AV54" i="1"/>
  <c r="AS54" i="1"/>
  <c r="AP54" i="1"/>
  <c r="AW53" i="1"/>
  <c r="G47" i="3" s="1"/>
  <c r="AV53" i="1"/>
  <c r="AS53" i="1"/>
  <c r="AP53" i="1"/>
  <c r="AW52" i="1"/>
  <c r="G15" i="3" s="1"/>
  <c r="AV52" i="1"/>
  <c r="AS52" i="1"/>
  <c r="AP52" i="1"/>
  <c r="AW51" i="1"/>
  <c r="G33" i="3" s="1"/>
  <c r="AV51" i="1"/>
  <c r="AS51" i="1"/>
  <c r="AP51" i="1"/>
  <c r="AW50" i="1"/>
  <c r="G32" i="3" s="1"/>
  <c r="AV50" i="1"/>
  <c r="AS50" i="1"/>
  <c r="AP50" i="1"/>
  <c r="AW49" i="1"/>
  <c r="G26" i="3" s="1"/>
  <c r="AV49" i="1"/>
  <c r="AS49" i="1"/>
  <c r="AP49" i="1"/>
  <c r="AW48" i="1"/>
  <c r="G29" i="3" s="1"/>
  <c r="AV48" i="1"/>
  <c r="AS48" i="1"/>
  <c r="AP48" i="1"/>
  <c r="AW47" i="1"/>
  <c r="G18" i="3" s="1"/>
  <c r="AV47" i="1"/>
  <c r="AS47" i="1"/>
  <c r="AP47" i="1"/>
  <c r="AW46" i="1"/>
  <c r="G31" i="3" s="1"/>
  <c r="AV46" i="1"/>
  <c r="AS46" i="1"/>
  <c r="AP46" i="1"/>
  <c r="AW45" i="1"/>
  <c r="AV45" i="1"/>
  <c r="AS45" i="1"/>
  <c r="AP45" i="1"/>
  <c r="G80" i="3"/>
  <c r="G67" i="3"/>
  <c r="G70" i="3"/>
  <c r="G51" i="3"/>
  <c r="AW35" i="1"/>
  <c r="G89" i="3" s="1"/>
  <c r="AV35" i="1"/>
  <c r="AS35" i="1"/>
  <c r="AP35" i="1"/>
  <c r="AW34" i="1"/>
  <c r="G78" i="3" s="1"/>
  <c r="G49" i="3"/>
  <c r="AW29" i="1"/>
  <c r="G60" i="3" s="1"/>
  <c r="AV29" i="1"/>
  <c r="AS29" i="1"/>
  <c r="AP29" i="1"/>
  <c r="AW28" i="1"/>
  <c r="G62" i="3" s="1"/>
  <c r="AV28" i="1"/>
  <c r="AS28" i="1"/>
  <c r="AP28" i="1"/>
  <c r="AW27" i="1"/>
  <c r="G40" i="3" s="1"/>
  <c r="AV27" i="1"/>
  <c r="AS27" i="1"/>
  <c r="AP27" i="1"/>
  <c r="AW26" i="1"/>
  <c r="G71" i="3" s="1"/>
  <c r="AV26" i="1"/>
  <c r="AS26" i="1"/>
  <c r="AP26" i="1"/>
  <c r="AW25" i="1"/>
  <c r="G85" i="3" s="1"/>
  <c r="AV25" i="1"/>
  <c r="AS25" i="1"/>
  <c r="AP25" i="1"/>
  <c r="AW24" i="1"/>
  <c r="G76" i="3" s="1"/>
  <c r="AV24" i="1"/>
  <c r="AS24" i="1"/>
  <c r="AP24" i="1"/>
  <c r="AW23" i="1"/>
  <c r="G39" i="3" s="1"/>
  <c r="AV23" i="1"/>
  <c r="AS23" i="1"/>
  <c r="AP23" i="1"/>
  <c r="AW22" i="1"/>
  <c r="G63" i="3" s="1"/>
  <c r="AV22" i="1"/>
  <c r="AS22" i="1"/>
  <c r="AP22" i="1"/>
  <c r="AW21" i="1"/>
  <c r="G34" i="3" s="1"/>
  <c r="AV21" i="1"/>
  <c r="AS21" i="1"/>
  <c r="AP21" i="1"/>
  <c r="AW20" i="1"/>
  <c r="G61" i="3" s="1"/>
  <c r="AV20" i="1"/>
  <c r="AS20" i="1"/>
  <c r="AP20" i="1"/>
  <c r="AW19" i="1"/>
  <c r="G27" i="3" s="1"/>
  <c r="AV19" i="1"/>
  <c r="AS19" i="1"/>
  <c r="AP19" i="1"/>
  <c r="AW18" i="1"/>
  <c r="G30" i="3" s="1"/>
  <c r="AV18" i="1"/>
  <c r="AS18" i="1"/>
  <c r="AP18" i="1"/>
  <c r="AW17" i="1"/>
  <c r="AV17" i="1"/>
  <c r="AS17" i="1"/>
  <c r="AP17" i="1"/>
  <c r="AK101" i="1"/>
  <c r="F83" i="3" s="1"/>
  <c r="AJ101" i="1"/>
  <c r="AG101" i="1"/>
  <c r="AD101" i="1"/>
  <c r="AK100" i="1"/>
  <c r="F82" i="3" s="1"/>
  <c r="AJ100" i="1"/>
  <c r="AG100" i="1"/>
  <c r="AD100" i="1"/>
  <c r="AK99" i="1"/>
  <c r="F37" i="3" s="1"/>
  <c r="AJ99" i="1"/>
  <c r="AG99" i="1"/>
  <c r="AD99" i="1"/>
  <c r="AK98" i="1"/>
  <c r="F16" i="3" s="1"/>
  <c r="AJ98" i="1"/>
  <c r="AG98" i="1"/>
  <c r="AD98" i="1"/>
  <c r="AK97" i="1"/>
  <c r="F10" i="3" s="1"/>
  <c r="AJ97" i="1"/>
  <c r="AG97" i="1"/>
  <c r="AD97" i="1"/>
  <c r="AK96" i="1"/>
  <c r="F4" i="3" s="1"/>
  <c r="AJ96" i="1"/>
  <c r="AG96" i="1"/>
  <c r="AD96" i="1"/>
  <c r="AK93" i="1"/>
  <c r="AJ93" i="1"/>
  <c r="AG93" i="1"/>
  <c r="AD93" i="1"/>
  <c r="F64" i="3"/>
  <c r="F58" i="3"/>
  <c r="F53" i="3"/>
  <c r="F19" i="3"/>
  <c r="AK83" i="1"/>
  <c r="F88" i="3" s="1"/>
  <c r="AJ83" i="1"/>
  <c r="AG83" i="1"/>
  <c r="AD83" i="1"/>
  <c r="AK82" i="1"/>
  <c r="F79" i="3" s="1"/>
  <c r="AJ82" i="1"/>
  <c r="AG82" i="1"/>
  <c r="AD82" i="1"/>
  <c r="AK69" i="1"/>
  <c r="F65" i="3" s="1"/>
  <c r="AJ69" i="1"/>
  <c r="AK68" i="1"/>
  <c r="F59" i="3" s="1"/>
  <c r="AJ68" i="1"/>
  <c r="F74" i="3"/>
  <c r="AK66" i="1"/>
  <c r="F84" i="3" s="1"/>
  <c r="AJ66" i="1"/>
  <c r="AK65" i="1"/>
  <c r="F68" i="3" s="1"/>
  <c r="AJ65" i="1"/>
  <c r="AK64" i="1"/>
  <c r="F36" i="3" s="1"/>
  <c r="AJ64" i="1"/>
  <c r="AK63" i="1"/>
  <c r="AJ63" i="1"/>
  <c r="AK58" i="1"/>
  <c r="F43" i="3" s="1"/>
  <c r="AJ58" i="1"/>
  <c r="AK57" i="1"/>
  <c r="F56" i="3" s="1"/>
  <c r="AJ57" i="1"/>
  <c r="AK56" i="1"/>
  <c r="F52" i="3" s="1"/>
  <c r="AJ56" i="1"/>
  <c r="AK55" i="1"/>
  <c r="F41" i="3" s="1"/>
  <c r="AJ55" i="1"/>
  <c r="AK54" i="1"/>
  <c r="F44" i="3" s="1"/>
  <c r="AJ54" i="1"/>
  <c r="AK53" i="1"/>
  <c r="F47" i="3" s="1"/>
  <c r="AJ53" i="1"/>
  <c r="AK52" i="1"/>
  <c r="F15" i="3" s="1"/>
  <c r="AJ52" i="1"/>
  <c r="AK51" i="1"/>
  <c r="F33" i="3" s="1"/>
  <c r="AJ51" i="1"/>
  <c r="AK50" i="1"/>
  <c r="F32" i="3" s="1"/>
  <c r="AJ50" i="1"/>
  <c r="AK49" i="1"/>
  <c r="F26" i="3" s="1"/>
  <c r="AJ49" i="1"/>
  <c r="AK48" i="1"/>
  <c r="F29" i="3" s="1"/>
  <c r="AJ48" i="1"/>
  <c r="AK47" i="1"/>
  <c r="F18" i="3" s="1"/>
  <c r="AJ47" i="1"/>
  <c r="AK46" i="1"/>
  <c r="F31" i="3" s="1"/>
  <c r="AJ46" i="1"/>
  <c r="AK45" i="1"/>
  <c r="AJ45" i="1"/>
  <c r="AK41" i="1"/>
  <c r="F80" i="3" s="1"/>
  <c r="AJ41" i="1"/>
  <c r="AG41" i="1"/>
  <c r="AD41" i="1"/>
  <c r="AK39" i="1"/>
  <c r="F67" i="3" s="1"/>
  <c r="AJ39" i="1"/>
  <c r="AG39" i="1"/>
  <c r="AD39" i="1"/>
  <c r="AK38" i="1"/>
  <c r="F70" i="3" s="1"/>
  <c r="AJ38" i="1"/>
  <c r="AG38" i="1"/>
  <c r="AD38" i="1"/>
  <c r="AK36" i="1"/>
  <c r="F51" i="3" s="1"/>
  <c r="AJ36" i="1"/>
  <c r="AG36" i="1"/>
  <c r="AD36" i="1"/>
  <c r="AK35" i="1"/>
  <c r="F89" i="3" s="1"/>
  <c r="AJ35" i="1"/>
  <c r="AG35" i="1"/>
  <c r="AD35" i="1"/>
  <c r="AK34" i="1"/>
  <c r="F78" i="3" s="1"/>
  <c r="AJ34" i="1"/>
  <c r="AG34" i="1"/>
  <c r="AD34" i="1"/>
  <c r="AK33" i="1"/>
  <c r="F49" i="3" s="1"/>
  <c r="AJ33" i="1"/>
  <c r="AG33" i="1"/>
  <c r="AD33" i="1"/>
  <c r="AK29" i="1"/>
  <c r="F60" i="3" s="1"/>
  <c r="AJ29" i="1"/>
  <c r="AG29" i="1"/>
  <c r="AD29" i="1"/>
  <c r="AK28" i="1"/>
  <c r="F62" i="3" s="1"/>
  <c r="AJ28" i="1"/>
  <c r="AG28" i="1"/>
  <c r="AD28" i="1"/>
  <c r="AK27" i="1"/>
  <c r="F40" i="3" s="1"/>
  <c r="AJ27" i="1"/>
  <c r="AG27" i="1"/>
  <c r="AD27" i="1"/>
  <c r="AK26" i="1"/>
  <c r="F71" i="3" s="1"/>
  <c r="AJ26" i="1"/>
  <c r="AG26" i="1"/>
  <c r="AD26" i="1"/>
  <c r="AK25" i="1"/>
  <c r="F85" i="3" s="1"/>
  <c r="AJ25" i="1"/>
  <c r="AG25" i="1"/>
  <c r="AD25" i="1"/>
  <c r="AK24" i="1"/>
  <c r="F76" i="3" s="1"/>
  <c r="AJ24" i="1"/>
  <c r="AG24" i="1"/>
  <c r="AD24" i="1"/>
  <c r="AK23" i="1"/>
  <c r="F39" i="3" s="1"/>
  <c r="AJ23" i="1"/>
  <c r="AG23" i="1"/>
  <c r="AD23" i="1"/>
  <c r="AK22" i="1"/>
  <c r="F63" i="3" s="1"/>
  <c r="AJ22" i="1"/>
  <c r="AG22" i="1"/>
  <c r="AD22" i="1"/>
  <c r="AK21" i="1"/>
  <c r="F34" i="3" s="1"/>
  <c r="AJ21" i="1"/>
  <c r="AG21" i="1"/>
  <c r="AD21" i="1"/>
  <c r="AK20" i="1"/>
  <c r="F61" i="3" s="1"/>
  <c r="AJ20" i="1"/>
  <c r="AG20" i="1"/>
  <c r="AD20" i="1"/>
  <c r="AK19" i="1"/>
  <c r="F27" i="3" s="1"/>
  <c r="AJ19" i="1"/>
  <c r="AG19" i="1"/>
  <c r="AD19" i="1"/>
  <c r="AK18" i="1"/>
  <c r="F30" i="3" s="1"/>
  <c r="AJ18" i="1"/>
  <c r="AG18" i="1"/>
  <c r="AD18" i="1"/>
  <c r="AK17" i="1"/>
  <c r="AJ17" i="1"/>
  <c r="AG17" i="1"/>
  <c r="AD17" i="1"/>
  <c r="Y101" i="1"/>
  <c r="E83" i="3" s="1"/>
  <c r="X101" i="1"/>
  <c r="U101" i="1"/>
  <c r="R101" i="1"/>
  <c r="Y100" i="1"/>
  <c r="E82" i="3" s="1"/>
  <c r="X100" i="1"/>
  <c r="U100" i="1"/>
  <c r="R100" i="1"/>
  <c r="Y99" i="1"/>
  <c r="E37" i="3" s="1"/>
  <c r="X99" i="1"/>
  <c r="U99" i="1"/>
  <c r="R99" i="1"/>
  <c r="Y98" i="1"/>
  <c r="E16" i="3" s="1"/>
  <c r="X98" i="1"/>
  <c r="U98" i="1"/>
  <c r="R98" i="1"/>
  <c r="Y97" i="1"/>
  <c r="E10" i="3" s="1"/>
  <c r="X97" i="1"/>
  <c r="U97" i="1"/>
  <c r="R97" i="1"/>
  <c r="Y96" i="1"/>
  <c r="X96" i="1"/>
  <c r="U96" i="1"/>
  <c r="R96" i="1"/>
  <c r="Y93" i="1"/>
  <c r="X93" i="1"/>
  <c r="U93" i="1"/>
  <c r="R93" i="1"/>
  <c r="E64" i="3"/>
  <c r="E58" i="3"/>
  <c r="E53" i="3"/>
  <c r="E19" i="3"/>
  <c r="Y83" i="1"/>
  <c r="E88" i="3" s="1"/>
  <c r="X83" i="1"/>
  <c r="U83" i="1"/>
  <c r="R83" i="1"/>
  <c r="Y82" i="1"/>
  <c r="E79" i="3" s="1"/>
  <c r="X82" i="1"/>
  <c r="U82" i="1"/>
  <c r="R82" i="1"/>
  <c r="Y69" i="1"/>
  <c r="E65" i="3" s="1"/>
  <c r="X69" i="1"/>
  <c r="U69" i="1"/>
  <c r="R69" i="1"/>
  <c r="Y68" i="1"/>
  <c r="E59" i="3" s="1"/>
  <c r="X68" i="1"/>
  <c r="U68" i="1"/>
  <c r="R68" i="1"/>
  <c r="Y67" i="1"/>
  <c r="E74" i="3" s="1"/>
  <c r="X67" i="1"/>
  <c r="U67" i="1"/>
  <c r="R67" i="1"/>
  <c r="Y66" i="1"/>
  <c r="E84" i="3" s="1"/>
  <c r="X66" i="1"/>
  <c r="U66" i="1"/>
  <c r="R66" i="1"/>
  <c r="Y65" i="1"/>
  <c r="E68" i="3" s="1"/>
  <c r="X65" i="1"/>
  <c r="U65" i="1"/>
  <c r="R65" i="1"/>
  <c r="Y64" i="1"/>
  <c r="E36" i="3" s="1"/>
  <c r="X64" i="1"/>
  <c r="U64" i="1"/>
  <c r="R64" i="1"/>
  <c r="Y63" i="1"/>
  <c r="X63" i="1"/>
  <c r="U63" i="1"/>
  <c r="R63" i="1"/>
  <c r="Y58" i="1"/>
  <c r="E43" i="3" s="1"/>
  <c r="X58" i="1"/>
  <c r="U58" i="1"/>
  <c r="R58" i="1"/>
  <c r="Y57" i="1"/>
  <c r="E56" i="3" s="1"/>
  <c r="X57" i="1"/>
  <c r="U57" i="1"/>
  <c r="R57" i="1"/>
  <c r="Y56" i="1"/>
  <c r="E52" i="3" s="1"/>
  <c r="X56" i="1"/>
  <c r="U56" i="1"/>
  <c r="R56" i="1"/>
  <c r="Y55" i="1"/>
  <c r="E41" i="3" s="1"/>
  <c r="X55" i="1"/>
  <c r="U55" i="1"/>
  <c r="R55" i="1"/>
  <c r="Y54" i="1"/>
  <c r="E44" i="3" s="1"/>
  <c r="X54" i="1"/>
  <c r="U54" i="1"/>
  <c r="R54" i="1"/>
  <c r="Y53" i="1"/>
  <c r="E47" i="3" s="1"/>
  <c r="X53" i="1"/>
  <c r="U53" i="1"/>
  <c r="R53" i="1"/>
  <c r="Y52" i="1"/>
  <c r="E15" i="3" s="1"/>
  <c r="X52" i="1"/>
  <c r="U52" i="1"/>
  <c r="R52" i="1"/>
  <c r="Y51" i="1"/>
  <c r="E33" i="3" s="1"/>
  <c r="X51" i="1"/>
  <c r="U51" i="1"/>
  <c r="R51" i="1"/>
  <c r="Y50" i="1"/>
  <c r="E32" i="3" s="1"/>
  <c r="X50" i="1"/>
  <c r="U50" i="1"/>
  <c r="R50" i="1"/>
  <c r="Y49" i="1"/>
  <c r="E26" i="3" s="1"/>
  <c r="X49" i="1"/>
  <c r="U49" i="1"/>
  <c r="R49" i="1"/>
  <c r="Y48" i="1"/>
  <c r="E29" i="3" s="1"/>
  <c r="X48" i="1"/>
  <c r="U48" i="1"/>
  <c r="R48" i="1"/>
  <c r="Y47" i="1"/>
  <c r="E18" i="3" s="1"/>
  <c r="X47" i="1"/>
  <c r="U47" i="1"/>
  <c r="R47" i="1"/>
  <c r="Y46" i="1"/>
  <c r="E31" i="3" s="1"/>
  <c r="X46" i="1"/>
  <c r="U46" i="1"/>
  <c r="R46" i="1"/>
  <c r="Y45" i="1"/>
  <c r="X45" i="1"/>
  <c r="U45" i="1"/>
  <c r="R45" i="1"/>
  <c r="X41" i="1"/>
  <c r="U41" i="1"/>
  <c r="R41" i="1"/>
  <c r="E67" i="3"/>
  <c r="E70" i="3"/>
  <c r="E51" i="3"/>
  <c r="X35" i="1"/>
  <c r="U35" i="1"/>
  <c r="R35" i="1"/>
  <c r="E78" i="3"/>
  <c r="E49" i="3"/>
  <c r="E60" i="3"/>
  <c r="E62" i="3"/>
  <c r="E40" i="3"/>
  <c r="E71" i="3"/>
  <c r="E85" i="3"/>
  <c r="E76" i="3"/>
  <c r="E39" i="3"/>
  <c r="E63" i="3"/>
  <c r="E34" i="3"/>
  <c r="E61" i="3"/>
  <c r="E27" i="3"/>
  <c r="E30" i="3"/>
  <c r="E12" i="3"/>
  <c r="AW14" i="1"/>
  <c r="G25" i="3" s="1"/>
  <c r="AV14" i="1"/>
  <c r="AS14" i="1"/>
  <c r="AP14" i="1"/>
  <c r="AW10" i="1"/>
  <c r="G11" i="3" s="1"/>
  <c r="AV10" i="1"/>
  <c r="AS10" i="1"/>
  <c r="AP10" i="1"/>
  <c r="AW9" i="1"/>
  <c r="G13" i="3" s="1"/>
  <c r="AV9" i="1"/>
  <c r="AS9" i="1"/>
  <c r="AP9" i="1"/>
  <c r="AW8" i="1"/>
  <c r="G9" i="3" s="1"/>
  <c r="AV8" i="1"/>
  <c r="AS8" i="1"/>
  <c r="AP8" i="1"/>
  <c r="AW7" i="1"/>
  <c r="G6" i="3" s="1"/>
  <c r="AV7" i="1"/>
  <c r="AS7" i="1"/>
  <c r="AP7" i="1"/>
  <c r="AW6" i="1"/>
  <c r="G24" i="3" s="1"/>
  <c r="AV6" i="1"/>
  <c r="AS6" i="1"/>
  <c r="AP6" i="1"/>
  <c r="AW5" i="1"/>
  <c r="G20" i="3" s="1"/>
  <c r="AV5" i="1"/>
  <c r="AS5" i="1"/>
  <c r="AP5" i="1"/>
  <c r="AW4" i="1"/>
  <c r="AV4" i="1"/>
  <c r="AS4" i="1"/>
  <c r="AP4" i="1"/>
  <c r="F25" i="3"/>
  <c r="AK10" i="1"/>
  <c r="F11" i="3" s="1"/>
  <c r="AJ10" i="1"/>
  <c r="AG10" i="1"/>
  <c r="AD10" i="1"/>
  <c r="AK9" i="1"/>
  <c r="F13" i="3" s="1"/>
  <c r="AJ9" i="1"/>
  <c r="AG9" i="1"/>
  <c r="AD9" i="1"/>
  <c r="AK8" i="1"/>
  <c r="F9" i="3" s="1"/>
  <c r="AJ8" i="1"/>
  <c r="AG8" i="1"/>
  <c r="AD8" i="1"/>
  <c r="AK7" i="1"/>
  <c r="F6" i="3" s="1"/>
  <c r="AJ7" i="1"/>
  <c r="AG7" i="1"/>
  <c r="AD7" i="1"/>
  <c r="AK6" i="1"/>
  <c r="F24" i="3" s="1"/>
  <c r="AJ6" i="1"/>
  <c r="AG6" i="1"/>
  <c r="AD6" i="1"/>
  <c r="AK5" i="1"/>
  <c r="F20" i="3" s="1"/>
  <c r="AJ5" i="1"/>
  <c r="AG5" i="1"/>
  <c r="AD5" i="1"/>
  <c r="AK4" i="1"/>
  <c r="AJ4" i="1"/>
  <c r="AG4" i="1"/>
  <c r="AD4" i="1"/>
  <c r="Y14" i="1"/>
  <c r="E25" i="3" s="1"/>
  <c r="X14" i="1"/>
  <c r="U14" i="1"/>
  <c r="R14" i="1"/>
  <c r="Y10" i="1"/>
  <c r="E11" i="3" s="1"/>
  <c r="X10" i="1"/>
  <c r="U10" i="1"/>
  <c r="R10" i="1"/>
  <c r="Y9" i="1"/>
  <c r="E13" i="3" s="1"/>
  <c r="X9" i="1"/>
  <c r="U9" i="1"/>
  <c r="R9" i="1"/>
  <c r="Y8" i="1"/>
  <c r="E9" i="3" s="1"/>
  <c r="X8" i="1"/>
  <c r="U8" i="1"/>
  <c r="R8" i="1"/>
  <c r="Y7" i="1"/>
  <c r="E6" i="3" s="1"/>
  <c r="X7" i="1"/>
  <c r="U7" i="1"/>
  <c r="R7" i="1"/>
  <c r="Y6" i="1"/>
  <c r="E24" i="3" s="1"/>
  <c r="X6" i="1"/>
  <c r="U6" i="1"/>
  <c r="R6" i="1"/>
  <c r="Y5" i="1"/>
  <c r="E20" i="3" s="1"/>
  <c r="X5" i="1"/>
  <c r="U5" i="1"/>
  <c r="R5" i="1"/>
  <c r="Y4" i="1"/>
  <c r="X4" i="1"/>
  <c r="U4" i="1"/>
  <c r="R4" i="1"/>
  <c r="J59" i="2"/>
  <c r="D77" i="4" s="1"/>
  <c r="J105" i="2"/>
  <c r="D93" i="4" s="1"/>
  <c r="J104" i="2"/>
  <c r="D56" i="4" s="1"/>
  <c r="J103" i="2"/>
  <c r="D67" i="4" s="1"/>
  <c r="J102" i="2"/>
  <c r="D54" i="4" s="1"/>
  <c r="J101" i="2"/>
  <c r="D23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M58" i="1"/>
  <c r="D43" i="3" s="1"/>
  <c r="L58" i="1"/>
  <c r="I58" i="1"/>
  <c r="F58" i="1"/>
  <c r="M57" i="1"/>
  <c r="D56" i="3" s="1"/>
  <c r="L57" i="1"/>
  <c r="I57" i="1"/>
  <c r="F57" i="1"/>
  <c r="M56" i="1"/>
  <c r="D52" i="3" s="1"/>
  <c r="L56" i="1"/>
  <c r="I56" i="1"/>
  <c r="F56" i="1"/>
  <c r="M55" i="1"/>
  <c r="D41" i="3" s="1"/>
  <c r="L55" i="1"/>
  <c r="I55" i="1"/>
  <c r="F55" i="1"/>
  <c r="M54" i="1"/>
  <c r="D44" i="3" s="1"/>
  <c r="L54" i="1"/>
  <c r="I54" i="1"/>
  <c r="F54" i="1"/>
  <c r="M53" i="1"/>
  <c r="D47" i="3" s="1"/>
  <c r="L53" i="1"/>
  <c r="I53" i="1"/>
  <c r="F53" i="1"/>
  <c r="M52" i="1"/>
  <c r="D15" i="3" s="1"/>
  <c r="L52" i="1"/>
  <c r="I52" i="1"/>
  <c r="F52" i="1"/>
  <c r="M51" i="1"/>
  <c r="D33" i="3" s="1"/>
  <c r="L51" i="1"/>
  <c r="I51" i="1"/>
  <c r="F51" i="1"/>
  <c r="M50" i="1"/>
  <c r="D32" i="3" s="1"/>
  <c r="L50" i="1"/>
  <c r="I50" i="1"/>
  <c r="F50" i="1"/>
  <c r="M49" i="1"/>
  <c r="D26" i="3" s="1"/>
  <c r="L49" i="1"/>
  <c r="I49" i="1"/>
  <c r="F49" i="1"/>
  <c r="M48" i="1"/>
  <c r="D29" i="3" s="1"/>
  <c r="L48" i="1"/>
  <c r="I48" i="1"/>
  <c r="F48" i="1"/>
  <c r="M47" i="1"/>
  <c r="D18" i="3" s="1"/>
  <c r="L47" i="1"/>
  <c r="I47" i="1"/>
  <c r="F47" i="1"/>
  <c r="M46" i="1"/>
  <c r="D31" i="3" s="1"/>
  <c r="L46" i="1"/>
  <c r="I46" i="1"/>
  <c r="F46" i="1"/>
  <c r="M45" i="1"/>
  <c r="D22" i="3" s="1"/>
  <c r="L45" i="1"/>
  <c r="I45" i="1"/>
  <c r="F45" i="1"/>
  <c r="J95" i="2"/>
  <c r="D70" i="4" s="1"/>
  <c r="J94" i="2"/>
  <c r="D80" i="4" s="1"/>
  <c r="J93" i="2"/>
  <c r="D72" i="4" s="1"/>
  <c r="J92" i="2"/>
  <c r="D63" i="4" s="1"/>
  <c r="J91" i="2"/>
  <c r="D82" i="4" s="1"/>
  <c r="M83" i="1"/>
  <c r="D88" i="3" s="1"/>
  <c r="L83" i="1"/>
  <c r="I83" i="1"/>
  <c r="M82" i="1"/>
  <c r="D79" i="3" s="1"/>
  <c r="L82" i="1"/>
  <c r="I82" i="1"/>
  <c r="F82" i="1"/>
  <c r="BJ14" i="1"/>
  <c r="K25" i="3" s="1"/>
  <c r="BI14" i="1"/>
  <c r="BF14" i="1"/>
  <c r="BC14" i="1"/>
  <c r="BJ10" i="1"/>
  <c r="K11" i="3" s="1"/>
  <c r="BI10" i="1"/>
  <c r="BF10" i="1"/>
  <c r="BC10" i="1"/>
  <c r="BJ9" i="1"/>
  <c r="K13" i="3" s="1"/>
  <c r="BI9" i="1"/>
  <c r="BF9" i="1"/>
  <c r="BC9" i="1"/>
  <c r="BJ8" i="1"/>
  <c r="K9" i="3" s="1"/>
  <c r="BI8" i="1"/>
  <c r="BF8" i="1"/>
  <c r="BC8" i="1"/>
  <c r="BJ7" i="1"/>
  <c r="K6" i="3" s="1"/>
  <c r="BI7" i="1"/>
  <c r="BF7" i="1"/>
  <c r="BC7" i="1"/>
  <c r="BJ6" i="1"/>
  <c r="K24" i="3" s="1"/>
  <c r="BI6" i="1"/>
  <c r="BF6" i="1"/>
  <c r="BC6" i="1"/>
  <c r="BJ5" i="1"/>
  <c r="BI5" i="1"/>
  <c r="BF5" i="1"/>
  <c r="BC5" i="1"/>
  <c r="K8" i="3"/>
  <c r="BI4" i="1"/>
  <c r="BF4" i="1"/>
  <c r="BC4" i="1"/>
  <c r="M67" i="1"/>
  <c r="D74" i="3" s="1"/>
  <c r="J68" i="2"/>
  <c r="D87" i="4" s="1"/>
  <c r="J72" i="2"/>
  <c r="D53" i="4" s="1"/>
  <c r="J73" i="2"/>
  <c r="D43" i="4" s="1"/>
  <c r="J74" i="2"/>
  <c r="D91" i="4" s="1"/>
  <c r="J75" i="2"/>
  <c r="D96" i="4" s="1"/>
  <c r="J44" i="2"/>
  <c r="D26" i="4" s="1"/>
  <c r="J46" i="2"/>
  <c r="D8" i="4" s="1"/>
  <c r="J45" i="2"/>
  <c r="D35" i="4" s="1"/>
  <c r="J52" i="2"/>
  <c r="D50" i="4" s="1"/>
  <c r="J55" i="2"/>
  <c r="D51" i="4" s="1"/>
  <c r="J67" i="2"/>
  <c r="D38" i="4" s="1"/>
  <c r="J4" i="2"/>
  <c r="J5" i="2"/>
  <c r="J6" i="2"/>
  <c r="J7" i="2"/>
  <c r="D73" i="4" s="1"/>
  <c r="J8" i="2"/>
  <c r="J16" i="2"/>
  <c r="D30" i="4" s="1"/>
  <c r="J18" i="2"/>
  <c r="D12" i="4" s="1"/>
  <c r="J25" i="2"/>
  <c r="D39" i="4" s="1"/>
  <c r="J26" i="2"/>
  <c r="D66" i="4" s="1"/>
  <c r="J32" i="2"/>
  <c r="D25" i="4" s="1"/>
  <c r="J33" i="2"/>
  <c r="D21" i="4" s="1"/>
  <c r="J35" i="2"/>
  <c r="M96" i="1"/>
  <c r="D4" i="3" s="1"/>
  <c r="M97" i="1"/>
  <c r="D10" i="3" s="1"/>
  <c r="M98" i="1"/>
  <c r="D16" i="3" s="1"/>
  <c r="M99" i="1"/>
  <c r="D37" i="3" s="1"/>
  <c r="M100" i="1"/>
  <c r="D82" i="3" s="1"/>
  <c r="M63" i="1"/>
  <c r="D50" i="3" s="1"/>
  <c r="M64" i="1"/>
  <c r="D36" i="3" s="1"/>
  <c r="M65" i="1"/>
  <c r="D68" i="3" s="1"/>
  <c r="M66" i="1"/>
  <c r="D84" i="3" s="1"/>
  <c r="M18" i="1"/>
  <c r="D30" i="3" s="1"/>
  <c r="M22" i="1"/>
  <c r="D63" i="3" s="1"/>
  <c r="M4" i="1"/>
  <c r="M5" i="1"/>
  <c r="D20" i="3" s="1"/>
  <c r="M6" i="1"/>
  <c r="D24" i="3" s="1"/>
  <c r="M7" i="1"/>
  <c r="D6" i="3" s="1"/>
  <c r="J48" i="2"/>
  <c r="D31" i="4" s="1"/>
  <c r="J41" i="2"/>
  <c r="D20" i="4" s="1"/>
  <c r="J21" i="2"/>
  <c r="D64" i="4" s="1"/>
  <c r="J57" i="2"/>
  <c r="D46" i="4" s="1"/>
  <c r="J50" i="2"/>
  <c r="D27" i="4" s="1"/>
  <c r="J51" i="2"/>
  <c r="D16" i="4" s="1"/>
  <c r="J47" i="2"/>
  <c r="D37" i="4" s="1"/>
  <c r="J53" i="2"/>
  <c r="D48" i="4" s="1"/>
  <c r="J28" i="2"/>
  <c r="D68" i="4" s="1"/>
  <c r="J36" i="2"/>
  <c r="D14" i="4" s="1"/>
  <c r="J54" i="2"/>
  <c r="D47" i="4" s="1"/>
  <c r="J49" i="2"/>
  <c r="D29" i="4" s="1"/>
  <c r="J12" i="2"/>
  <c r="D103" i="4" s="1"/>
  <c r="J56" i="2"/>
  <c r="D59" i="4" s="1"/>
  <c r="J17" i="2"/>
  <c r="D28" i="4" s="1"/>
  <c r="J23" i="2"/>
  <c r="D92" i="4" s="1"/>
  <c r="J10" i="2"/>
  <c r="D98" i="4" s="1"/>
  <c r="J9" i="2"/>
  <c r="D104" i="4" s="1"/>
  <c r="J27" i="2"/>
  <c r="D58" i="4" s="1"/>
  <c r="J22" i="2"/>
  <c r="D42" i="4" s="1"/>
  <c r="J24" i="2"/>
  <c r="D81" i="4" s="1"/>
  <c r="J20" i="2"/>
  <c r="D55" i="4" s="1"/>
  <c r="J19" i="2"/>
  <c r="D33" i="4" s="1"/>
  <c r="M23" i="1"/>
  <c r="D39" i="3" s="1"/>
  <c r="M14" i="1"/>
  <c r="D25" i="3" s="1"/>
  <c r="M101" i="1"/>
  <c r="D83" i="3" s="1"/>
  <c r="M24" i="1"/>
  <c r="D76" i="3" s="1"/>
  <c r="M8" i="1"/>
  <c r="D9" i="3" s="1"/>
  <c r="M19" i="1"/>
  <c r="D27" i="3" s="1"/>
  <c r="M26" i="1"/>
  <c r="D71" i="3" s="1"/>
  <c r="M25" i="1"/>
  <c r="D85" i="3" s="1"/>
  <c r="M9" i="1"/>
  <c r="D13" i="3" s="1"/>
  <c r="M28" i="1"/>
  <c r="D62" i="3" s="1"/>
  <c r="M27" i="1"/>
  <c r="D40" i="3" s="1"/>
  <c r="M29" i="1"/>
  <c r="D60" i="3" s="1"/>
  <c r="M10" i="1"/>
  <c r="D11" i="3" s="1"/>
  <c r="M21" i="1"/>
  <c r="D34" i="3" s="1"/>
  <c r="M17" i="1"/>
  <c r="D12" i="3" s="1"/>
  <c r="M20" i="1"/>
  <c r="D61" i="3" s="1"/>
  <c r="M68" i="1"/>
  <c r="D59" i="3" s="1"/>
  <c r="L68" i="1"/>
  <c r="I68" i="1"/>
  <c r="F68" i="1"/>
  <c r="F66" i="1"/>
  <c r="L100" i="1"/>
  <c r="I100" i="1"/>
  <c r="F100" i="1"/>
  <c r="J58" i="2"/>
  <c r="D49" i="4" s="1"/>
  <c r="M69" i="1"/>
  <c r="D65" i="3" s="1"/>
  <c r="L69" i="1"/>
  <c r="I69" i="1"/>
  <c r="F69" i="1"/>
  <c r="L67" i="1"/>
  <c r="I67" i="1"/>
  <c r="F67" i="1"/>
  <c r="L66" i="1"/>
  <c r="I66" i="1"/>
  <c r="L65" i="1"/>
  <c r="I65" i="1"/>
  <c r="F65" i="1"/>
  <c r="L64" i="1"/>
  <c r="I64" i="1"/>
  <c r="F64" i="1"/>
  <c r="L63" i="1"/>
  <c r="I63" i="1"/>
  <c r="F63" i="1"/>
  <c r="M41" i="1"/>
  <c r="D80" i="3" s="1"/>
  <c r="L7" i="1"/>
  <c r="I7" i="1"/>
  <c r="F7" i="1"/>
  <c r="L9" i="1"/>
  <c r="I9" i="1"/>
  <c r="F9" i="1"/>
  <c r="F96" i="1"/>
  <c r="I96" i="1"/>
  <c r="L22" i="1"/>
  <c r="I22" i="1"/>
  <c r="F22" i="1"/>
  <c r="C68" i="3"/>
  <c r="C36" i="3"/>
  <c r="C12" i="3"/>
  <c r="C74" i="3"/>
  <c r="L101" i="1"/>
  <c r="I101" i="1"/>
  <c r="F101" i="1"/>
  <c r="L99" i="1"/>
  <c r="I99" i="1"/>
  <c r="F99" i="1"/>
  <c r="L98" i="1"/>
  <c r="I98" i="1"/>
  <c r="F98" i="1"/>
  <c r="L97" i="1"/>
  <c r="I97" i="1"/>
  <c r="F97" i="1"/>
  <c r="L96" i="1"/>
  <c r="L29" i="1"/>
  <c r="I29" i="1"/>
  <c r="F29" i="1"/>
  <c r="L21" i="1"/>
  <c r="I21" i="1"/>
  <c r="F21" i="1"/>
  <c r="L27" i="1"/>
  <c r="I27" i="1"/>
  <c r="F27" i="1"/>
  <c r="L24" i="1"/>
  <c r="I24" i="1"/>
  <c r="F24" i="1"/>
  <c r="L20" i="1"/>
  <c r="I20" i="1"/>
  <c r="F20" i="1"/>
  <c r="L18" i="1"/>
  <c r="I18" i="1"/>
  <c r="F18" i="1"/>
  <c r="L26" i="1"/>
  <c r="I26" i="1"/>
  <c r="F26" i="1"/>
  <c r="L19" i="1"/>
  <c r="I19" i="1"/>
  <c r="F19" i="1"/>
  <c r="L28" i="1"/>
  <c r="I28" i="1"/>
  <c r="F28" i="1"/>
  <c r="L25" i="1"/>
  <c r="I25" i="1"/>
  <c r="F25" i="1"/>
  <c r="L17" i="1"/>
  <c r="I17" i="1"/>
  <c r="F17" i="1"/>
  <c r="L23" i="1"/>
  <c r="I23" i="1"/>
  <c r="F23" i="1"/>
  <c r="J76" i="2"/>
  <c r="D61" i="4" s="1"/>
  <c r="L14" i="1"/>
  <c r="I14" i="1"/>
  <c r="F14" i="1"/>
  <c r="L10" i="1"/>
  <c r="I10" i="1"/>
  <c r="F10" i="1"/>
  <c r="L8" i="1"/>
  <c r="I8" i="1"/>
  <c r="F8" i="1"/>
  <c r="L6" i="1"/>
  <c r="I6" i="1"/>
  <c r="F6" i="1"/>
  <c r="L5" i="1"/>
  <c r="I5" i="1"/>
  <c r="F5" i="1"/>
  <c r="L4" i="1"/>
  <c r="I4" i="1"/>
  <c r="F4" i="1"/>
  <c r="J83" i="3" l="1"/>
  <c r="AV31" i="2"/>
  <c r="I15" i="5" s="1"/>
  <c r="G88" i="3"/>
  <c r="H88" i="3" s="1"/>
  <c r="I88" i="3" s="1"/>
  <c r="AX82" i="1"/>
  <c r="E11" i="5" s="1"/>
  <c r="BK96" i="1"/>
  <c r="I4" i="5" s="1"/>
  <c r="J4" i="5" s="1"/>
  <c r="BK4" i="1"/>
  <c r="I2" i="5" s="1"/>
  <c r="Y41" i="1"/>
  <c r="E80" i="3" s="1"/>
  <c r="M80" i="3" s="1"/>
  <c r="H83" i="3"/>
  <c r="I83" i="3" s="1"/>
  <c r="AV44" i="2"/>
  <c r="I17" i="5" s="1"/>
  <c r="G8" i="3"/>
  <c r="AX4" i="1"/>
  <c r="E2" i="5" s="1"/>
  <c r="H87" i="4"/>
  <c r="I87" i="4" s="1"/>
  <c r="G4" i="4"/>
  <c r="AL31" i="2"/>
  <c r="E15" i="5" s="1"/>
  <c r="G4" i="3"/>
  <c r="J4" i="3" s="1"/>
  <c r="AX96" i="1"/>
  <c r="E4" i="5" s="1"/>
  <c r="L87" i="4"/>
  <c r="M87" i="4"/>
  <c r="BK17" i="1"/>
  <c r="I6" i="5" s="1"/>
  <c r="K43" i="4"/>
  <c r="H43" i="4" s="1"/>
  <c r="AV72" i="2"/>
  <c r="I21" i="5" s="1"/>
  <c r="M83" i="3"/>
  <c r="L83" i="3"/>
  <c r="G73" i="4"/>
  <c r="L73" i="4" s="1"/>
  <c r="AL4" i="2"/>
  <c r="E25" i="5" s="1"/>
  <c r="H64" i="4"/>
  <c r="I64" i="4" s="1"/>
  <c r="H20" i="4"/>
  <c r="H98" i="4"/>
  <c r="I98" i="4" s="1"/>
  <c r="H80" i="4"/>
  <c r="I80" i="4" s="1"/>
  <c r="H67" i="4"/>
  <c r="I67" i="4" s="1"/>
  <c r="H70" i="4"/>
  <c r="I70" i="4" s="1"/>
  <c r="H56" i="4"/>
  <c r="I56" i="4" s="1"/>
  <c r="H53" i="3"/>
  <c r="I53" i="3" s="1"/>
  <c r="H68" i="3"/>
  <c r="I68" i="3" s="1"/>
  <c r="H13" i="3"/>
  <c r="H31" i="3"/>
  <c r="H15" i="3"/>
  <c r="H52" i="3"/>
  <c r="H74" i="3"/>
  <c r="I74" i="3" s="1"/>
  <c r="H25" i="3"/>
  <c r="H29" i="3"/>
  <c r="H32" i="3"/>
  <c r="H44" i="3"/>
  <c r="H43" i="3"/>
  <c r="H70" i="3"/>
  <c r="I70" i="3" s="1"/>
  <c r="H40" i="3"/>
  <c r="H60" i="3"/>
  <c r="I60" i="3" s="1"/>
  <c r="H85" i="3"/>
  <c r="I85" i="3" s="1"/>
  <c r="H84" i="3"/>
  <c r="I84" i="3" s="1"/>
  <c r="H78" i="3"/>
  <c r="I78" i="3" s="1"/>
  <c r="H27" i="3"/>
  <c r="H34" i="3"/>
  <c r="H37" i="3"/>
  <c r="H71" i="3"/>
  <c r="I71" i="3" s="1"/>
  <c r="K23" i="4"/>
  <c r="H23" i="4" s="1"/>
  <c r="I23" i="4" s="1"/>
  <c r="AV101" i="2"/>
  <c r="I20" i="5" s="1"/>
  <c r="K36" i="3"/>
  <c r="H36" i="3" s="1"/>
  <c r="BK63" i="1"/>
  <c r="I8" i="5" s="1"/>
  <c r="J8" i="5" s="1"/>
  <c r="K49" i="3"/>
  <c r="H49" i="3" s="1"/>
  <c r="I49" i="3" s="1"/>
  <c r="BK33" i="1"/>
  <c r="I9" i="5" s="1"/>
  <c r="K19" i="3"/>
  <c r="H19" i="3" s="1"/>
  <c r="I19" i="3" s="1"/>
  <c r="BK89" i="1"/>
  <c r="I10" i="5" s="1"/>
  <c r="H96" i="4"/>
  <c r="I96" i="4" s="1"/>
  <c r="K71" i="4"/>
  <c r="AV4" i="2"/>
  <c r="I25" i="5" s="1"/>
  <c r="H81" i="4"/>
  <c r="I81" i="4" s="1"/>
  <c r="H93" i="4"/>
  <c r="I93" i="4" s="1"/>
  <c r="H28" i="4"/>
  <c r="H91" i="4"/>
  <c r="I91" i="4" s="1"/>
  <c r="K9" i="4"/>
  <c r="H9" i="4" s="1"/>
  <c r="AV63" i="2"/>
  <c r="I18" i="5" s="1"/>
  <c r="H30" i="3"/>
  <c r="H63" i="3"/>
  <c r="I63" i="3" s="1"/>
  <c r="H62" i="3"/>
  <c r="I62" i="3" s="1"/>
  <c r="H18" i="3"/>
  <c r="H26" i="3"/>
  <c r="H33" i="3"/>
  <c r="H47" i="3"/>
  <c r="H41" i="3"/>
  <c r="H56" i="3"/>
  <c r="I56" i="3" s="1"/>
  <c r="K10" i="3"/>
  <c r="H10" i="3" s="1"/>
  <c r="H92" i="4"/>
  <c r="I92" i="4" s="1"/>
  <c r="H61" i="4"/>
  <c r="H72" i="4"/>
  <c r="I72" i="4" s="1"/>
  <c r="H68" i="4"/>
  <c r="I68" i="4" s="1"/>
  <c r="H27" i="4"/>
  <c r="H49" i="4"/>
  <c r="H104" i="4"/>
  <c r="I104" i="4" s="1"/>
  <c r="H42" i="4"/>
  <c r="H16" i="4"/>
  <c r="H77" i="4"/>
  <c r="I77" i="4" s="1"/>
  <c r="H50" i="4"/>
  <c r="H25" i="4"/>
  <c r="H48" i="4"/>
  <c r="H21" i="4"/>
  <c r="H47" i="4"/>
  <c r="H54" i="4"/>
  <c r="I54" i="4" s="1"/>
  <c r="H39" i="4"/>
  <c r="H5" i="4"/>
  <c r="H37" i="4"/>
  <c r="H51" i="4"/>
  <c r="H36" i="4"/>
  <c r="H33" i="4"/>
  <c r="H66" i="4"/>
  <c r="I66" i="4" s="1"/>
  <c r="H31" i="4"/>
  <c r="H59" i="4"/>
  <c r="I59" i="4" s="1"/>
  <c r="H38" i="4"/>
  <c r="H35" i="4"/>
  <c r="H103" i="4"/>
  <c r="I103" i="4" s="1"/>
  <c r="H8" i="4"/>
  <c r="H22" i="4"/>
  <c r="H12" i="4"/>
  <c r="H55" i="4"/>
  <c r="I55" i="4" s="1"/>
  <c r="H58" i="4"/>
  <c r="I58" i="4" s="1"/>
  <c r="H14" i="4"/>
  <c r="H29" i="4"/>
  <c r="H46" i="4"/>
  <c r="K4" i="4"/>
  <c r="AV16" i="2"/>
  <c r="I19" i="5" s="1"/>
  <c r="H76" i="3"/>
  <c r="I76" i="3" s="1"/>
  <c r="H65" i="3"/>
  <c r="I65" i="3" s="1"/>
  <c r="H67" i="3"/>
  <c r="I67" i="3" s="1"/>
  <c r="H58" i="3"/>
  <c r="I58" i="3" s="1"/>
  <c r="H64" i="3"/>
  <c r="I64" i="3" s="1"/>
  <c r="H59" i="3"/>
  <c r="H6" i="3"/>
  <c r="H39" i="3"/>
  <c r="H51" i="3"/>
  <c r="I51" i="3" s="1"/>
  <c r="H16" i="3"/>
  <c r="H9" i="3"/>
  <c r="H11" i="3"/>
  <c r="H61" i="3"/>
  <c r="I61" i="3" s="1"/>
  <c r="H82" i="3"/>
  <c r="I82" i="3" s="1"/>
  <c r="H24" i="3"/>
  <c r="K20" i="3"/>
  <c r="H20" i="3" s="1"/>
  <c r="K26" i="4"/>
  <c r="K30" i="4"/>
  <c r="K12" i="3"/>
  <c r="K22" i="3"/>
  <c r="BK45" i="1"/>
  <c r="I5" i="5" s="1"/>
  <c r="I29" i="3"/>
  <c r="I52" i="3"/>
  <c r="I36" i="3"/>
  <c r="I24" i="3"/>
  <c r="I15" i="3"/>
  <c r="I34" i="3"/>
  <c r="I43" i="4"/>
  <c r="I9" i="3"/>
  <c r="I31" i="3"/>
  <c r="I32" i="3"/>
  <c r="I44" i="3"/>
  <c r="I43" i="3"/>
  <c r="I59" i="3"/>
  <c r="I10" i="3"/>
  <c r="I37" i="3"/>
  <c r="I11" i="3"/>
  <c r="I27" i="3"/>
  <c r="I20" i="3"/>
  <c r="I13" i="3"/>
  <c r="I18" i="3"/>
  <c r="I47" i="3"/>
  <c r="I16" i="3"/>
  <c r="I30" i="3"/>
  <c r="I39" i="3"/>
  <c r="I40" i="3"/>
  <c r="I6" i="3"/>
  <c r="I25" i="3"/>
  <c r="I26" i="3"/>
  <c r="I33" i="3"/>
  <c r="I41" i="3"/>
  <c r="I27" i="4"/>
  <c r="I42" i="4"/>
  <c r="I20" i="4"/>
  <c r="I38" i="4"/>
  <c r="I39" i="4"/>
  <c r="I47" i="4"/>
  <c r="I51" i="4"/>
  <c r="I61" i="4"/>
  <c r="I35" i="4"/>
  <c r="I9" i="4"/>
  <c r="I46" i="4"/>
  <c r="I49" i="4"/>
  <c r="I22" i="4"/>
  <c r="I31" i="4"/>
  <c r="I48" i="4"/>
  <c r="I8" i="4"/>
  <c r="I29" i="4"/>
  <c r="I12" i="4"/>
  <c r="I36" i="4"/>
  <c r="I14" i="4"/>
  <c r="I50" i="4"/>
  <c r="I33" i="4"/>
  <c r="I28" i="4"/>
  <c r="I37" i="4"/>
  <c r="I21" i="4"/>
  <c r="I16" i="4"/>
  <c r="I25" i="4"/>
  <c r="I5" i="4"/>
  <c r="J25" i="3"/>
  <c r="L25" i="3" s="1"/>
  <c r="M25" i="3" s="1"/>
  <c r="J80" i="3"/>
  <c r="J65" i="3"/>
  <c r="J68" i="3"/>
  <c r="J103" i="4"/>
  <c r="L103" i="4"/>
  <c r="M103" i="4"/>
  <c r="J25" i="4"/>
  <c r="L25" i="4" s="1"/>
  <c r="M25" i="4" s="1"/>
  <c r="J77" i="4"/>
  <c r="J80" i="4"/>
  <c r="M98" i="4"/>
  <c r="L98" i="4"/>
  <c r="M80" i="4"/>
  <c r="L80" i="4"/>
  <c r="L55" i="4"/>
  <c r="M55" i="4"/>
  <c r="M70" i="4"/>
  <c r="L70" i="4"/>
  <c r="M93" i="4"/>
  <c r="L93" i="4"/>
  <c r="L66" i="4"/>
  <c r="M66" i="4"/>
  <c r="L77" i="4"/>
  <c r="M77" i="4"/>
  <c r="L68" i="4"/>
  <c r="M68" i="4"/>
  <c r="M67" i="4"/>
  <c r="L67" i="4"/>
  <c r="M92" i="4"/>
  <c r="L92" i="4"/>
  <c r="M59" i="4"/>
  <c r="L59" i="4"/>
  <c r="L64" i="4"/>
  <c r="M64" i="4"/>
  <c r="L81" i="4"/>
  <c r="M81" i="4"/>
  <c r="M96" i="4"/>
  <c r="L96" i="4"/>
  <c r="M91" i="4"/>
  <c r="L91" i="4"/>
  <c r="M104" i="4"/>
  <c r="L104" i="4"/>
  <c r="M72" i="4"/>
  <c r="L72" i="4"/>
  <c r="J27" i="3"/>
  <c r="L27" i="3" s="1"/>
  <c r="M27" i="3" s="1"/>
  <c r="J34" i="3"/>
  <c r="L34" i="3" s="1"/>
  <c r="M34" i="3" s="1"/>
  <c r="J39" i="3"/>
  <c r="L39" i="3" s="1"/>
  <c r="M39" i="3" s="1"/>
  <c r="J40" i="3"/>
  <c r="L40" i="3" s="1"/>
  <c r="M40" i="3" s="1"/>
  <c r="J29" i="3"/>
  <c r="L29" i="3" s="1"/>
  <c r="M29" i="3" s="1"/>
  <c r="J15" i="3"/>
  <c r="L15" i="3" s="1"/>
  <c r="M15" i="3" s="1"/>
  <c r="J52" i="3"/>
  <c r="L52" i="3" s="1"/>
  <c r="M52" i="3" s="1"/>
  <c r="J36" i="3"/>
  <c r="J59" i="3"/>
  <c r="L85" i="3"/>
  <c r="M85" i="3"/>
  <c r="L60" i="3"/>
  <c r="M60" i="3"/>
  <c r="M61" i="3"/>
  <c r="L61" i="3"/>
  <c r="L71" i="3"/>
  <c r="M71" i="3"/>
  <c r="M51" i="3"/>
  <c r="L51" i="3"/>
  <c r="M74" i="3"/>
  <c r="L74" i="3"/>
  <c r="M88" i="3"/>
  <c r="L88" i="3"/>
  <c r="L70" i="3"/>
  <c r="M70" i="3"/>
  <c r="M84" i="3"/>
  <c r="L84" i="3"/>
  <c r="M64" i="3"/>
  <c r="L64" i="3"/>
  <c r="M63" i="3"/>
  <c r="L63" i="3"/>
  <c r="L62" i="3"/>
  <c r="M62" i="3"/>
  <c r="L68" i="3"/>
  <c r="M68" i="3"/>
  <c r="M82" i="3"/>
  <c r="L82" i="3"/>
  <c r="M49" i="3"/>
  <c r="L49" i="3"/>
  <c r="M76" i="3"/>
  <c r="L76" i="3"/>
  <c r="L78" i="3"/>
  <c r="M78" i="3"/>
  <c r="L56" i="3"/>
  <c r="M56" i="3"/>
  <c r="M65" i="3"/>
  <c r="L65" i="3"/>
  <c r="J5" i="4"/>
  <c r="L5" i="4" s="1"/>
  <c r="M5" i="4" s="1"/>
  <c r="J21" i="4"/>
  <c r="L21" i="4" s="1"/>
  <c r="M21" i="4" s="1"/>
  <c r="J93" i="4"/>
  <c r="G74" i="4"/>
  <c r="J14" i="4"/>
  <c r="L14" i="4" s="1"/>
  <c r="M14" i="4" s="1"/>
  <c r="G53" i="4"/>
  <c r="AL72" i="2"/>
  <c r="E21" i="5" s="1"/>
  <c r="E53" i="4"/>
  <c r="T72" i="2"/>
  <c r="C21" i="5" s="1"/>
  <c r="F74" i="4"/>
  <c r="J10" i="4"/>
  <c r="G63" i="4"/>
  <c r="J63" i="4" s="1"/>
  <c r="AL91" i="2"/>
  <c r="E24" i="5" s="1"/>
  <c r="J98" i="4"/>
  <c r="F53" i="4"/>
  <c r="AC72" i="2"/>
  <c r="D21" i="5" s="1"/>
  <c r="K31" i="2"/>
  <c r="B15" i="5" s="1"/>
  <c r="D10" i="4"/>
  <c r="I10" i="4" s="1"/>
  <c r="D74" i="4"/>
  <c r="F26" i="4"/>
  <c r="AC44" i="2"/>
  <c r="D17" i="5" s="1"/>
  <c r="AC63" i="2"/>
  <c r="D18" i="5" s="1"/>
  <c r="G71" i="4"/>
  <c r="G26" i="4"/>
  <c r="AL44" i="2"/>
  <c r="E17" i="5" s="1"/>
  <c r="J70" i="4"/>
  <c r="G30" i="4"/>
  <c r="AL16" i="2"/>
  <c r="F82" i="4"/>
  <c r="J82" i="4" s="1"/>
  <c r="AC91" i="2"/>
  <c r="D24" i="5" s="1"/>
  <c r="D71" i="4"/>
  <c r="E74" i="4"/>
  <c r="T63" i="2"/>
  <c r="C18" i="5" s="1"/>
  <c r="F71" i="4"/>
  <c r="F4" i="4"/>
  <c r="AC31" i="2"/>
  <c r="D15" i="5" s="1"/>
  <c r="F30" i="4"/>
  <c r="AC16" i="2"/>
  <c r="D19" i="5" s="1"/>
  <c r="J104" i="4"/>
  <c r="E26" i="4"/>
  <c r="T44" i="2"/>
  <c r="C17" i="5" s="1"/>
  <c r="E71" i="4"/>
  <c r="G50" i="3"/>
  <c r="AX63" i="1"/>
  <c r="E8" i="5" s="1"/>
  <c r="J31" i="3"/>
  <c r="L31" i="3" s="1"/>
  <c r="M31" i="3" s="1"/>
  <c r="J32" i="3"/>
  <c r="L32" i="3" s="1"/>
  <c r="M32" i="3" s="1"/>
  <c r="J30" i="3"/>
  <c r="L30" i="3" s="1"/>
  <c r="M30" i="3" s="1"/>
  <c r="J63" i="3"/>
  <c r="J26" i="3"/>
  <c r="L26" i="3" s="1"/>
  <c r="M26" i="3" s="1"/>
  <c r="J47" i="3"/>
  <c r="L47" i="3" s="1"/>
  <c r="M47" i="3" s="1"/>
  <c r="J56" i="3"/>
  <c r="J44" i="3"/>
  <c r="L44" i="3" s="1"/>
  <c r="M44" i="3" s="1"/>
  <c r="J43" i="3"/>
  <c r="L43" i="3" s="1"/>
  <c r="M43" i="3" s="1"/>
  <c r="J18" i="3"/>
  <c r="L18" i="3" s="1"/>
  <c r="M18" i="3" s="1"/>
  <c r="J33" i="3"/>
  <c r="L33" i="3" s="1"/>
  <c r="M33" i="3" s="1"/>
  <c r="J41" i="3"/>
  <c r="L41" i="3" s="1"/>
  <c r="M41" i="3" s="1"/>
  <c r="F50" i="3"/>
  <c r="AL63" i="1"/>
  <c r="D8" i="5" s="1"/>
  <c r="F12" i="3"/>
  <c r="AL17" i="1"/>
  <c r="D6" i="5" s="1"/>
  <c r="G22" i="3"/>
  <c r="AX45" i="1"/>
  <c r="E5" i="5" s="1"/>
  <c r="G12" i="3"/>
  <c r="AX17" i="1"/>
  <c r="E6" i="5" s="1"/>
  <c r="F8" i="3"/>
  <c r="AL4" i="1"/>
  <c r="D2" i="5" s="1"/>
  <c r="F22" i="3"/>
  <c r="AL45" i="1"/>
  <c r="D5" i="5" s="1"/>
  <c r="J82" i="3"/>
  <c r="J16" i="3"/>
  <c r="L16" i="3" s="1"/>
  <c r="M16" i="3" s="1"/>
  <c r="J74" i="3"/>
  <c r="J20" i="4"/>
  <c r="L20" i="4" s="1"/>
  <c r="M20" i="4" s="1"/>
  <c r="J96" i="4"/>
  <c r="J72" i="4"/>
  <c r="J24" i="3"/>
  <c r="L24" i="3" s="1"/>
  <c r="M24" i="3" s="1"/>
  <c r="J9" i="3"/>
  <c r="L9" i="3" s="1"/>
  <c r="M9" i="3" s="1"/>
  <c r="J11" i="3"/>
  <c r="L11" i="3" s="1"/>
  <c r="M11" i="3" s="1"/>
  <c r="J19" i="3"/>
  <c r="J85" i="3"/>
  <c r="J60" i="3"/>
  <c r="J49" i="3"/>
  <c r="J89" i="3"/>
  <c r="J70" i="3"/>
  <c r="J53" i="3"/>
  <c r="J58" i="3"/>
  <c r="J64" i="3"/>
  <c r="J20" i="3"/>
  <c r="J6" i="3"/>
  <c r="L6" i="3" s="1"/>
  <c r="M6" i="3" s="1"/>
  <c r="J13" i="3"/>
  <c r="L13" i="3" s="1"/>
  <c r="M13" i="3" s="1"/>
  <c r="J10" i="3"/>
  <c r="J76" i="3"/>
  <c r="J62" i="3"/>
  <c r="J78" i="3"/>
  <c r="J51" i="3"/>
  <c r="J67" i="3"/>
  <c r="L67" i="3" s="1"/>
  <c r="M67" i="3" s="1"/>
  <c r="J84" i="3"/>
  <c r="J37" i="3"/>
  <c r="L37" i="3" s="1"/>
  <c r="M37" i="3" s="1"/>
  <c r="J61" i="3"/>
  <c r="J71" i="3"/>
  <c r="J50" i="4"/>
  <c r="L50" i="4" s="1"/>
  <c r="M50" i="4" s="1"/>
  <c r="J35" i="4"/>
  <c r="L35" i="4" s="1"/>
  <c r="M35" i="4" s="1"/>
  <c r="J48" i="4"/>
  <c r="L48" i="4" s="1"/>
  <c r="M48" i="4" s="1"/>
  <c r="J9" i="4"/>
  <c r="J23" i="4"/>
  <c r="J28" i="4"/>
  <c r="L28" i="4" s="1"/>
  <c r="M28" i="4" s="1"/>
  <c r="J81" i="4"/>
  <c r="J8" i="4"/>
  <c r="L8" i="4" s="1"/>
  <c r="M8" i="4" s="1"/>
  <c r="J47" i="4"/>
  <c r="L47" i="4" s="1"/>
  <c r="M47" i="4" s="1"/>
  <c r="J22" i="4"/>
  <c r="L22" i="4" s="1"/>
  <c r="M22" i="4" s="1"/>
  <c r="J54" i="4"/>
  <c r="L54" i="4" s="1"/>
  <c r="M54" i="4" s="1"/>
  <c r="J37" i="4"/>
  <c r="L37" i="4" s="1"/>
  <c r="M37" i="4" s="1"/>
  <c r="J67" i="4"/>
  <c r="J31" i="4"/>
  <c r="L31" i="4" s="1"/>
  <c r="M31" i="4" s="1"/>
  <c r="J38" i="4"/>
  <c r="L38" i="4" s="1"/>
  <c r="M38" i="4" s="1"/>
  <c r="J55" i="4"/>
  <c r="J58" i="4"/>
  <c r="L58" i="4" s="1"/>
  <c r="M58" i="4" s="1"/>
  <c r="J29" i="4"/>
  <c r="L29" i="4" s="1"/>
  <c r="M29" i="4" s="1"/>
  <c r="J46" i="4"/>
  <c r="L46" i="4" s="1"/>
  <c r="M46" i="4" s="1"/>
  <c r="J92" i="4"/>
  <c r="J12" i="4"/>
  <c r="L12" i="4" s="1"/>
  <c r="M12" i="4" s="1"/>
  <c r="J39" i="4"/>
  <c r="L39" i="4" s="1"/>
  <c r="M39" i="4" s="1"/>
  <c r="J61" i="4"/>
  <c r="L61" i="4" s="1"/>
  <c r="M61" i="4" s="1"/>
  <c r="J66" i="4"/>
  <c r="J56" i="4"/>
  <c r="L56" i="4" s="1"/>
  <c r="M56" i="4" s="1"/>
  <c r="J64" i="4"/>
  <c r="J68" i="4"/>
  <c r="J27" i="4"/>
  <c r="L27" i="4" s="1"/>
  <c r="M27" i="4" s="1"/>
  <c r="J49" i="4"/>
  <c r="L49" i="4" s="1"/>
  <c r="M49" i="4" s="1"/>
  <c r="J91" i="4"/>
  <c r="J51" i="4"/>
  <c r="L51" i="4" s="1"/>
  <c r="M51" i="4" s="1"/>
  <c r="J36" i="4"/>
  <c r="L36" i="4" s="1"/>
  <c r="M36" i="4" s="1"/>
  <c r="J33" i="4"/>
  <c r="L33" i="4" s="1"/>
  <c r="M33" i="4" s="1"/>
  <c r="J59" i="4"/>
  <c r="J42" i="4"/>
  <c r="L42" i="4" s="1"/>
  <c r="M42" i="4" s="1"/>
  <c r="J16" i="4"/>
  <c r="L16" i="4" s="1"/>
  <c r="M16" i="4" s="1"/>
  <c r="J43" i="4"/>
  <c r="E50" i="3"/>
  <c r="Z63" i="1"/>
  <c r="C8" i="5" s="1"/>
  <c r="Y35" i="1"/>
  <c r="E89" i="3" s="1"/>
  <c r="H89" i="3" s="1"/>
  <c r="T91" i="2"/>
  <c r="C24" i="5" s="1"/>
  <c r="E63" i="4"/>
  <c r="E22" i="3"/>
  <c r="Z45" i="1"/>
  <c r="C5" i="5" s="1"/>
  <c r="E4" i="3"/>
  <c r="Z96" i="1"/>
  <c r="C4" i="5" s="1"/>
  <c r="E8" i="3"/>
  <c r="Z4" i="1"/>
  <c r="C2" i="5" s="1"/>
  <c r="N4" i="1"/>
  <c r="B2" i="5" s="1"/>
  <c r="D8" i="3"/>
  <c r="J88" i="3"/>
  <c r="E6" i="4"/>
  <c r="F6" i="4"/>
  <c r="D6" i="4"/>
  <c r="K63" i="2"/>
  <c r="B18" i="5" s="1"/>
  <c r="G6" i="4"/>
  <c r="E18" i="5"/>
  <c r="K44" i="2"/>
  <c r="B17" i="5" s="1"/>
  <c r="N45" i="1"/>
  <c r="B5" i="5" s="1"/>
  <c r="N17" i="1"/>
  <c r="B6" i="5" s="1"/>
  <c r="K72" i="2"/>
  <c r="B21" i="5" s="1"/>
  <c r="K16" i="2"/>
  <c r="B19" i="5" s="1"/>
  <c r="AL33" i="1"/>
  <c r="D9" i="5" s="1"/>
  <c r="N63" i="1"/>
  <c r="B8" i="5" s="1"/>
  <c r="E19" i="5"/>
  <c r="K4" i="2"/>
  <c r="C19" i="5"/>
  <c r="C6" i="5"/>
  <c r="T4" i="2"/>
  <c r="C25" i="5" s="1"/>
  <c r="AC4" i="2"/>
  <c r="D25" i="5" s="1"/>
  <c r="T31" i="2"/>
  <c r="C15" i="5" s="1"/>
  <c r="E20" i="5"/>
  <c r="B9" i="5"/>
  <c r="E9" i="5"/>
  <c r="AL89" i="1"/>
  <c r="D10" i="5" s="1"/>
  <c r="C9" i="5"/>
  <c r="B10" i="5"/>
  <c r="D4" i="5"/>
  <c r="E10" i="5"/>
  <c r="C10" i="5"/>
  <c r="N96" i="1"/>
  <c r="B4" i="5" s="1"/>
  <c r="AV91" i="2"/>
  <c r="I24" i="5" s="1"/>
  <c r="AC101" i="2"/>
  <c r="D20" i="5" s="1"/>
  <c r="K91" i="2"/>
  <c r="B24" i="5" s="1"/>
  <c r="K101" i="2"/>
  <c r="B20" i="5" s="1"/>
  <c r="T101" i="2"/>
  <c r="C20" i="5" s="1"/>
  <c r="J17" i="5" l="1"/>
  <c r="J15" i="5"/>
  <c r="J20" i="5"/>
  <c r="J18" i="5"/>
  <c r="J4" i="4"/>
  <c r="L4" i="4" s="1"/>
  <c r="M4" i="4" s="1"/>
  <c r="J21" i="5"/>
  <c r="L43" i="4"/>
  <c r="M43" i="4" s="1"/>
  <c r="J19" i="5"/>
  <c r="J6" i="5"/>
  <c r="J5" i="5"/>
  <c r="J10" i="5"/>
  <c r="J2" i="5"/>
  <c r="H80" i="3"/>
  <c r="I80" i="3" s="1"/>
  <c r="L80" i="3"/>
  <c r="F9" i="5"/>
  <c r="G9" i="5" s="1"/>
  <c r="J8" i="3"/>
  <c r="L8" i="3" s="1"/>
  <c r="M8" i="3" s="1"/>
  <c r="F6" i="5"/>
  <c r="I4" i="3"/>
  <c r="F4" i="5"/>
  <c r="J73" i="4"/>
  <c r="F2" i="5"/>
  <c r="M73" i="4"/>
  <c r="F5" i="5"/>
  <c r="H73" i="4"/>
  <c r="I73" i="4" s="1"/>
  <c r="F8" i="5"/>
  <c r="F10" i="5"/>
  <c r="G10" i="5" s="1"/>
  <c r="H53" i="4"/>
  <c r="L23" i="4"/>
  <c r="M23" i="4" s="1"/>
  <c r="L10" i="3"/>
  <c r="M10" i="3" s="1"/>
  <c r="L19" i="3"/>
  <c r="M19" i="3" s="1"/>
  <c r="L36" i="3"/>
  <c r="M36" i="3" s="1"/>
  <c r="H50" i="3"/>
  <c r="H63" i="4"/>
  <c r="I63" i="4" s="1"/>
  <c r="L9" i="4"/>
  <c r="M9" i="4" s="1"/>
  <c r="H71" i="4"/>
  <c r="I71" i="4" s="1"/>
  <c r="H6" i="4"/>
  <c r="H74" i="4"/>
  <c r="I74" i="4" s="1"/>
  <c r="H30" i="4"/>
  <c r="H82" i="4"/>
  <c r="I82" i="4" s="1"/>
  <c r="H26" i="4"/>
  <c r="H10" i="4"/>
  <c r="H4" i="4"/>
  <c r="H4" i="3"/>
  <c r="H8" i="3"/>
  <c r="H12" i="3"/>
  <c r="L20" i="3"/>
  <c r="M20" i="3" s="1"/>
  <c r="H22" i="3"/>
  <c r="I8" i="3"/>
  <c r="I12" i="3"/>
  <c r="I22" i="3"/>
  <c r="I50" i="3"/>
  <c r="I53" i="4"/>
  <c r="I30" i="4"/>
  <c r="I26" i="4"/>
  <c r="I6" i="4"/>
  <c r="I4" i="4"/>
  <c r="J30" i="4"/>
  <c r="L30" i="4" s="1"/>
  <c r="M30" i="4" s="1"/>
  <c r="J71" i="4"/>
  <c r="J53" i="4"/>
  <c r="L53" i="4" s="1"/>
  <c r="M53" i="4" s="1"/>
  <c r="L82" i="4"/>
  <c r="J26" i="4"/>
  <c r="L26" i="4" s="1"/>
  <c r="M26" i="4" s="1"/>
  <c r="M82" i="4"/>
  <c r="M74" i="4"/>
  <c r="L74" i="4"/>
  <c r="L10" i="4"/>
  <c r="M10" i="4" s="1"/>
  <c r="L63" i="4"/>
  <c r="M63" i="4"/>
  <c r="M71" i="4"/>
  <c r="L71" i="4"/>
  <c r="J74" i="4"/>
  <c r="L4" i="3"/>
  <c r="M4" i="3" s="1"/>
  <c r="M89" i="3"/>
  <c r="L89" i="3"/>
  <c r="B25" i="5"/>
  <c r="G25" i="5" s="1"/>
  <c r="J50" i="3"/>
  <c r="J22" i="3"/>
  <c r="L22" i="3" s="1"/>
  <c r="M22" i="3" s="1"/>
  <c r="J12" i="3"/>
  <c r="L12" i="3" s="1"/>
  <c r="M12" i="3" s="1"/>
  <c r="G19" i="5"/>
  <c r="G24" i="5"/>
  <c r="G18" i="5"/>
  <c r="G17" i="5"/>
  <c r="G15" i="5"/>
  <c r="G21" i="5"/>
  <c r="G20" i="5"/>
  <c r="G8" i="5"/>
  <c r="G6" i="5"/>
  <c r="G2" i="5"/>
  <c r="G5" i="5"/>
  <c r="G4" i="5"/>
  <c r="J6" i="4"/>
  <c r="L6" i="4" s="1"/>
  <c r="M6" i="4" s="1"/>
  <c r="I89" i="3"/>
  <c r="F19" i="5"/>
  <c r="F17" i="5"/>
  <c r="F15" i="5"/>
  <c r="F21" i="5"/>
  <c r="F24" i="5"/>
  <c r="F20" i="5"/>
  <c r="F18" i="5"/>
  <c r="F11" i="5" l="1"/>
  <c r="G11" i="5" s="1"/>
  <c r="F25" i="5"/>
  <c r="G79" i="3"/>
  <c r="H79" i="3" s="1"/>
  <c r="I79" i="3" s="1"/>
  <c r="J79" i="3" l="1"/>
  <c r="M79" i="3"/>
  <c r="L79" i="3"/>
</calcChain>
</file>

<file path=xl/sharedStrings.xml><?xml version="1.0" encoding="utf-8"?>
<sst xmlns="http://schemas.openxmlformats.org/spreadsheetml/2006/main" count="3305" uniqueCount="826">
  <si>
    <t>Akron</t>
  </si>
  <si>
    <t>Name</t>
  </si>
  <si>
    <t>SCH</t>
  </si>
  <si>
    <t>K1</t>
  </si>
  <si>
    <t>K2</t>
  </si>
  <si>
    <t>K-Tot</t>
  </si>
  <si>
    <t>P1</t>
  </si>
  <si>
    <t>P2</t>
  </si>
  <si>
    <t>P-Tot</t>
  </si>
  <si>
    <t>S1</t>
  </si>
  <si>
    <t>S2</t>
  </si>
  <si>
    <t>S-Tot</t>
  </si>
  <si>
    <t xml:space="preserve">Total </t>
  </si>
  <si>
    <t xml:space="preserve">Team </t>
  </si>
  <si>
    <t>MSU</t>
  </si>
  <si>
    <t>UM</t>
  </si>
  <si>
    <t>NDSU</t>
  </si>
  <si>
    <t>PUR</t>
  </si>
  <si>
    <t>GVSU</t>
  </si>
  <si>
    <t>A1</t>
  </si>
  <si>
    <t>A2</t>
  </si>
  <si>
    <t>A3</t>
  </si>
  <si>
    <t>A4</t>
  </si>
  <si>
    <t>A5</t>
  </si>
  <si>
    <t>A6</t>
  </si>
  <si>
    <t>Total</t>
  </si>
  <si>
    <t>Team Total</t>
  </si>
  <si>
    <t xml:space="preserve">Individual SB Rankings  -  </t>
  </si>
  <si>
    <t>Sch.</t>
  </si>
  <si>
    <t>Oct.</t>
  </si>
  <si>
    <t xml:space="preserve"> Nov.</t>
  </si>
  <si>
    <t xml:space="preserve"> Dec.</t>
  </si>
  <si>
    <t xml:space="preserve"> Jan.</t>
  </si>
  <si>
    <t xml:space="preserve"> Feb.</t>
  </si>
  <si>
    <t xml:space="preserve">Individual Air Rankings   - </t>
  </si>
  <si>
    <t>Nov.</t>
  </si>
  <si>
    <t>Dec.</t>
  </si>
  <si>
    <t>Jan.</t>
  </si>
  <si>
    <t>Average</t>
  </si>
  <si>
    <t>Feb.</t>
  </si>
  <si>
    <t>October</t>
  </si>
  <si>
    <t>November</t>
  </si>
  <si>
    <t>December</t>
  </si>
  <si>
    <t>January</t>
  </si>
  <si>
    <t>Aggregate</t>
  </si>
  <si>
    <t>February</t>
  </si>
  <si>
    <t>% improved</t>
  </si>
  <si>
    <t>Purdue</t>
  </si>
  <si>
    <t xml:space="preserve"> </t>
  </si>
  <si>
    <t>UAC</t>
  </si>
  <si>
    <t>Michigan State</t>
  </si>
  <si>
    <t>Univ of Michigan</t>
  </si>
  <si>
    <t>Smallbore Team Rankings</t>
  </si>
  <si>
    <t>Air Rifle Team Rankings</t>
  </si>
  <si>
    <t>Handicap</t>
  </si>
  <si>
    <t>Multiplier</t>
  </si>
  <si>
    <t>Score</t>
  </si>
  <si>
    <t>Smallbore Team</t>
  </si>
  <si>
    <t>Air Team</t>
  </si>
  <si>
    <t>Rank</t>
  </si>
  <si>
    <t>Liz Bark</t>
  </si>
  <si>
    <t>Joyce Yu</t>
  </si>
  <si>
    <t>Zachary Beller</t>
  </si>
  <si>
    <t>John Plunkett</t>
  </si>
  <si>
    <t>Katy Morris</t>
  </si>
  <si>
    <t>Joseph Lentine</t>
  </si>
  <si>
    <t>Christian Yap</t>
  </si>
  <si>
    <t>Alexander Straith</t>
  </si>
  <si>
    <t>Ben Ramey</t>
  </si>
  <si>
    <t>Dec-Jan</t>
  </si>
  <si>
    <t>Clemson</t>
  </si>
  <si>
    <t>CLM</t>
  </si>
  <si>
    <t>GMC</t>
  </si>
  <si>
    <t>David Ventresca</t>
  </si>
  <si>
    <t>Za'Cori Ross</t>
  </si>
  <si>
    <t>Collin Fox</t>
  </si>
  <si>
    <t>Georgia Military Bulldogs</t>
  </si>
  <si>
    <t>Colton Peters</t>
  </si>
  <si>
    <t>Lauren Kadooka</t>
  </si>
  <si>
    <t>Christina Holden</t>
  </si>
  <si>
    <t>Quinn Combs</t>
  </si>
  <si>
    <t>Yongjing (Linda) Ren</t>
  </si>
  <si>
    <t>Chris Canu</t>
  </si>
  <si>
    <t>Brandon Alexander</t>
  </si>
  <si>
    <t>Amanda Hintz</t>
  </si>
  <si>
    <t>Tyler Lindeman</t>
  </si>
  <si>
    <t>Rachel Voigt</t>
  </si>
  <si>
    <t>Ben Gatie</t>
  </si>
  <si>
    <t>Aliah Lloyd</t>
  </si>
  <si>
    <t>Alexander Ryan</t>
  </si>
  <si>
    <t>Aubrey Jackson</t>
  </si>
  <si>
    <t>Zackery Lemmen</t>
  </si>
  <si>
    <t>Robert LeMense</t>
  </si>
  <si>
    <t>Carley Allison</t>
  </si>
  <si>
    <t>Haley Lemle</t>
  </si>
  <si>
    <t>Olivia Simons</t>
  </si>
  <si>
    <t>Syd Smith</t>
  </si>
  <si>
    <t>Matthew Iamarino</t>
  </si>
  <si>
    <t>Gage Schatz</t>
  </si>
  <si>
    <t>Ali Tujillo</t>
  </si>
  <si>
    <t>Beck Utigard</t>
  </si>
  <si>
    <t>Daria Bizyaeva</t>
  </si>
  <si>
    <t>Matthew Johnson</t>
  </si>
  <si>
    <t>Edison Zhu</t>
  </si>
  <si>
    <t>Mark Garmo</t>
  </si>
  <si>
    <t>Nicholas Mangopoulos</t>
  </si>
  <si>
    <t>Paul Tyler</t>
  </si>
  <si>
    <t>Zachary Hemker</t>
  </si>
  <si>
    <t>Michigan Tech</t>
  </si>
  <si>
    <t>Hillsdale College</t>
  </si>
  <si>
    <t>Liberty University</t>
  </si>
  <si>
    <t>Akron Zips</t>
  </si>
  <si>
    <t>Amanda Wright</t>
  </si>
  <si>
    <t>Thomas Baker</t>
  </si>
  <si>
    <t>Grand Valley State Univ</t>
  </si>
  <si>
    <t>North Dakota State Univ</t>
  </si>
  <si>
    <t>University of Michigan</t>
  </si>
  <si>
    <t>Purdue University</t>
  </si>
  <si>
    <t>University of Akron</t>
  </si>
  <si>
    <t>Georgia Military College</t>
  </si>
  <si>
    <t>Michigan State University</t>
  </si>
  <si>
    <t>Clemson University</t>
  </si>
  <si>
    <t>Michigan Tech University</t>
  </si>
  <si>
    <t>Abrielle Mason</t>
  </si>
  <si>
    <t>Rachael Jannette</t>
  </si>
  <si>
    <t>Jack Skyta</t>
  </si>
  <si>
    <t>Michael Bennett</t>
  </si>
  <si>
    <t>Nina Klatka</t>
  </si>
  <si>
    <t>Cora Schau</t>
  </si>
  <si>
    <t>HC</t>
  </si>
  <si>
    <t>Mary Kate Brox</t>
  </si>
  <si>
    <t>Michael Hagestad</t>
  </si>
  <si>
    <t>Nick Scovil</t>
  </si>
  <si>
    <t>Cassie Coulston-Gerigk</t>
  </si>
  <si>
    <t>John Martin</t>
  </si>
  <si>
    <t>Dalton Hibbits</t>
  </si>
  <si>
    <t>Foster Binkowski</t>
  </si>
  <si>
    <t>Collin Wilson</t>
  </si>
  <si>
    <t>Miranda Glennon</t>
  </si>
  <si>
    <t>William Bowser</t>
  </si>
  <si>
    <t>Mitchell Feaga</t>
  </si>
  <si>
    <t>Michael Donoho</t>
  </si>
  <si>
    <t>Kristen Gagne</t>
  </si>
  <si>
    <t>Susie Morcom</t>
  </si>
  <si>
    <t>Jonathan Deane</t>
  </si>
  <si>
    <t>Jane Deane</t>
  </si>
  <si>
    <t>Katherine Gray</t>
  </si>
  <si>
    <t>LU</t>
  </si>
  <si>
    <t>Abi Susman</t>
  </si>
  <si>
    <t>Sophia Lee</t>
  </si>
  <si>
    <t>Will Billand</t>
  </si>
  <si>
    <t>Andre Barreto Menna</t>
  </si>
  <si>
    <t>Alyssa Kiser</t>
  </si>
  <si>
    <t>Analy Camarillo</t>
  </si>
  <si>
    <t>Joshua Vaccianna</t>
  </si>
  <si>
    <t>Nicole Barich</t>
  </si>
  <si>
    <t>Elijah Holter</t>
  </si>
  <si>
    <t>Apurva Baruah</t>
  </si>
  <si>
    <t>Alexander Basaj</t>
  </si>
  <si>
    <t>Robert Fairchild</t>
  </si>
  <si>
    <t>Stocchi Pier</t>
  </si>
  <si>
    <t>Andrew Tiedt</t>
  </si>
  <si>
    <t>Michael Tiedt</t>
  </si>
  <si>
    <t>MTU</t>
  </si>
  <si>
    <t>Matthew Pemberton</t>
  </si>
  <si>
    <t>Anthony Gorczyca</t>
  </si>
  <si>
    <t>Emma Cooper</t>
  </si>
  <si>
    <t>Jakob Rankin</t>
  </si>
  <si>
    <t>Brian Aliventi</t>
  </si>
  <si>
    <t>Andrew Boyles</t>
  </si>
  <si>
    <t>Elizabeth Sharkey</t>
  </si>
  <si>
    <t>Wyatt Cooper</t>
  </si>
  <si>
    <t>Nick Eddy</t>
  </si>
  <si>
    <t>Ryan Schatzo</t>
  </si>
  <si>
    <t>Adam Bolyard</t>
  </si>
  <si>
    <t>Dejanira Gomez</t>
  </si>
  <si>
    <t>Jacob Pegues</t>
  </si>
  <si>
    <t>Jacob Weesies</t>
  </si>
  <si>
    <t>Evan McMahon</t>
  </si>
  <si>
    <t>Smith</t>
  </si>
  <si>
    <t>Vo</t>
  </si>
  <si>
    <t>Faciszewski</t>
  </si>
  <si>
    <t>Riley Phillabaum</t>
  </si>
  <si>
    <t>Last Name</t>
  </si>
  <si>
    <t>First Name</t>
  </si>
  <si>
    <t>Middle Name</t>
  </si>
  <si>
    <t>Display Name</t>
  </si>
  <si>
    <t>Competitor Number</t>
  </si>
  <si>
    <t>Team</t>
  </si>
  <si>
    <t>Athlete's Coach</t>
  </si>
  <si>
    <t>DOB</t>
  </si>
  <si>
    <t>Gender</t>
  </si>
  <si>
    <t>Relay</t>
  </si>
  <si>
    <t>Firing Point</t>
  </si>
  <si>
    <t>Reentry Tag</t>
  </si>
  <si>
    <t>Range Officer</t>
  </si>
  <si>
    <t>Statistical Officer</t>
  </si>
  <si>
    <t>Registration</t>
  </si>
  <si>
    <t>Athlete</t>
  </si>
  <si>
    <t>Coach</t>
  </si>
  <si>
    <t>Organization</t>
  </si>
  <si>
    <t>Address</t>
  </si>
  <si>
    <t>Address Cont.</t>
  </si>
  <si>
    <t>City</t>
  </si>
  <si>
    <t>State</t>
  </si>
  <si>
    <t>Zipcode</t>
  </si>
  <si>
    <t>Country</t>
  </si>
  <si>
    <t>Phone Number</t>
  </si>
  <si>
    <t>Email</t>
  </si>
  <si>
    <t>Sights</t>
  </si>
  <si>
    <t>Reentry</t>
  </si>
  <si>
    <t>P1-Score</t>
  </si>
  <si>
    <t>P1-Decimal</t>
  </si>
  <si>
    <t>P1-Inner Ten</t>
  </si>
  <si>
    <t>P2-Score</t>
  </si>
  <si>
    <t>P2-Decimal</t>
  </si>
  <si>
    <t>P2-Inner Ten</t>
  </si>
  <si>
    <t>P3-Score</t>
  </si>
  <si>
    <t>P3-Decimal</t>
  </si>
  <si>
    <t>P3-Inner Ten</t>
  </si>
  <si>
    <t>P4-Score</t>
  </si>
  <si>
    <t>P4-Decimal</t>
  </si>
  <si>
    <t>P4-Inner Ten</t>
  </si>
  <si>
    <t>P5-Score</t>
  </si>
  <si>
    <t>P5-Decimal</t>
  </si>
  <si>
    <t>P5-Inner Ten</t>
  </si>
  <si>
    <t>P6-Score</t>
  </si>
  <si>
    <t>P6-Decimal</t>
  </si>
  <si>
    <t>P6-Inner Ten</t>
  </si>
  <si>
    <t>P7-Score</t>
  </si>
  <si>
    <t>P7-Decimal</t>
  </si>
  <si>
    <t>P7-Inner Ten</t>
  </si>
  <si>
    <t>P8-Score</t>
  </si>
  <si>
    <t>P8-Decimal</t>
  </si>
  <si>
    <t>P8-Inner Ten</t>
  </si>
  <si>
    <t>P9-Score</t>
  </si>
  <si>
    <t>P9-Decimal</t>
  </si>
  <si>
    <t>P9-Inner Ten</t>
  </si>
  <si>
    <t>P10-Score</t>
  </si>
  <si>
    <t>P10-Decimal</t>
  </si>
  <si>
    <t>P10-Inner Ten</t>
  </si>
  <si>
    <t>P11-Score</t>
  </si>
  <si>
    <t>P11-Decimal</t>
  </si>
  <si>
    <t>P11-Inner Ten</t>
  </si>
  <si>
    <t>P12-Score</t>
  </si>
  <si>
    <t>P12-Decimal</t>
  </si>
  <si>
    <t>P12-Inner Ten</t>
  </si>
  <si>
    <t>P13-Score</t>
  </si>
  <si>
    <t>P13-Decimal</t>
  </si>
  <si>
    <t>P13-Inner Ten</t>
  </si>
  <si>
    <t>P14-Score</t>
  </si>
  <si>
    <t>P14-Decimal</t>
  </si>
  <si>
    <t>P14-Inner Ten</t>
  </si>
  <si>
    <t>P15-Score</t>
  </si>
  <si>
    <t>P15-Decimal</t>
  </si>
  <si>
    <t>P15-Inner Ten</t>
  </si>
  <si>
    <t>P16-Score</t>
  </si>
  <si>
    <t>P16-Decimal</t>
  </si>
  <si>
    <t>P16-Inner Ten</t>
  </si>
  <si>
    <t>P17-Score</t>
  </si>
  <si>
    <t>P17-Decimal</t>
  </si>
  <si>
    <t>P17-Inner Ten</t>
  </si>
  <si>
    <t>P18-Score</t>
  </si>
  <si>
    <t>P18-Decimal</t>
  </si>
  <si>
    <t>P18-Inner Ten</t>
  </si>
  <si>
    <t>P19-Score</t>
  </si>
  <si>
    <t>P19-Decimal</t>
  </si>
  <si>
    <t>P19-Inner Ten</t>
  </si>
  <si>
    <t>P20-Score</t>
  </si>
  <si>
    <t>P20-Decimal</t>
  </si>
  <si>
    <t>P20-Inner Ten</t>
  </si>
  <si>
    <t>S1-Score</t>
  </si>
  <si>
    <t>S1-Decimal</t>
  </si>
  <si>
    <t>S1-Inner Ten</t>
  </si>
  <si>
    <t>S2-Score</t>
  </si>
  <si>
    <t>S2-Decimal</t>
  </si>
  <si>
    <t>S2-Inner Ten</t>
  </si>
  <si>
    <t>S3-Score</t>
  </si>
  <si>
    <t>S3-Decimal</t>
  </si>
  <si>
    <t>S3-Inner Ten</t>
  </si>
  <si>
    <t>S4-Score</t>
  </si>
  <si>
    <t>S4-Decimal</t>
  </si>
  <si>
    <t>S4-Inner Ten</t>
  </si>
  <si>
    <t>S5-Score</t>
  </si>
  <si>
    <t>S5-Decimal</t>
  </si>
  <si>
    <t>S5-Inner Ten</t>
  </si>
  <si>
    <t>S6-Score</t>
  </si>
  <si>
    <t>S6-Decimal</t>
  </si>
  <si>
    <t>S6-Inner Ten</t>
  </si>
  <si>
    <t>S7-Score</t>
  </si>
  <si>
    <t>S7-Decimal</t>
  </si>
  <si>
    <t>S7-Inner Ten</t>
  </si>
  <si>
    <t>S8-Score</t>
  </si>
  <si>
    <t>S8-Decimal</t>
  </si>
  <si>
    <t>S8-Inner Ten</t>
  </si>
  <si>
    <t>S9-Score</t>
  </si>
  <si>
    <t>S9-Decimal</t>
  </si>
  <si>
    <t>S9-Inner Ten</t>
  </si>
  <si>
    <t>S10-Score</t>
  </si>
  <si>
    <t>S10-Decimal</t>
  </si>
  <si>
    <t>S10-Inner Ten</t>
  </si>
  <si>
    <t>S11-Score</t>
  </si>
  <si>
    <t>S11-Decimal</t>
  </si>
  <si>
    <t>S11-Inner Ten</t>
  </si>
  <si>
    <t>S12-Score</t>
  </si>
  <si>
    <t>S12-Decimal</t>
  </si>
  <si>
    <t>S12-Inner Ten</t>
  </si>
  <si>
    <t>S13-Score</t>
  </si>
  <si>
    <t>S13-Decimal</t>
  </si>
  <si>
    <t>S13-Inner Ten</t>
  </si>
  <si>
    <t>S14-Score</t>
  </si>
  <si>
    <t>S14-Decimal</t>
  </si>
  <si>
    <t>S14-Inner Ten</t>
  </si>
  <si>
    <t>S15-Score</t>
  </si>
  <si>
    <t>S15-Decimal</t>
  </si>
  <si>
    <t>S15-Inner Ten</t>
  </si>
  <si>
    <t>S16-Score</t>
  </si>
  <si>
    <t>S16-Decimal</t>
  </si>
  <si>
    <t>S16-Inner Ten</t>
  </si>
  <si>
    <t>S17-Score</t>
  </si>
  <si>
    <t>S17-Decimal</t>
  </si>
  <si>
    <t>S17-Inner Ten</t>
  </si>
  <si>
    <t>S18-Score</t>
  </si>
  <si>
    <t>S18-Decimal</t>
  </si>
  <si>
    <t>S18-Inner Ten</t>
  </si>
  <si>
    <t>S19-Score</t>
  </si>
  <si>
    <t>S19-Decimal</t>
  </si>
  <si>
    <t>S19-Inner Ten</t>
  </si>
  <si>
    <t>S20-Score</t>
  </si>
  <si>
    <t>S20-Decimal</t>
  </si>
  <si>
    <t>S20-Inner Ten</t>
  </si>
  <si>
    <t>K1-Score</t>
  </si>
  <si>
    <t>K1-Decimal</t>
  </si>
  <si>
    <t>K1-Inner Ten</t>
  </si>
  <si>
    <t>K2-Score</t>
  </si>
  <si>
    <t>K2-Decimal</t>
  </si>
  <si>
    <t>K2-Inner Ten</t>
  </si>
  <si>
    <t>K3-Score</t>
  </si>
  <si>
    <t>K3-Decimal</t>
  </si>
  <si>
    <t>K3-Inner Ten</t>
  </si>
  <si>
    <t>K4-Score</t>
  </si>
  <si>
    <t>K4-Decimal</t>
  </si>
  <si>
    <t>K4-Inner Ten</t>
  </si>
  <si>
    <t>K5-Score</t>
  </si>
  <si>
    <t>K5-Decimal</t>
  </si>
  <si>
    <t>K5-Inner Ten</t>
  </si>
  <si>
    <t>K6-Score</t>
  </si>
  <si>
    <t>K6-Decimal</t>
  </si>
  <si>
    <t>K6-Inner Ten</t>
  </si>
  <si>
    <t>K7-Score</t>
  </si>
  <si>
    <t>K7-Decimal</t>
  </si>
  <si>
    <t>K7-Inner Ten</t>
  </si>
  <si>
    <t>K8-Score</t>
  </si>
  <si>
    <t>K8-Decimal</t>
  </si>
  <si>
    <t>K8-Inner Ten</t>
  </si>
  <si>
    <t>K9-Score</t>
  </si>
  <si>
    <t>K9-Decimal</t>
  </si>
  <si>
    <t>K9-Inner Ten</t>
  </si>
  <si>
    <t>K10-Score</t>
  </si>
  <si>
    <t>K10-Decimal</t>
  </si>
  <si>
    <t>K10-Inner Ten</t>
  </si>
  <si>
    <t>K11-Score</t>
  </si>
  <si>
    <t>K11-Decimal</t>
  </si>
  <si>
    <t>K11-Inner Ten</t>
  </si>
  <si>
    <t>K12-Score</t>
  </si>
  <si>
    <t>K12-Decimal</t>
  </si>
  <si>
    <t>K12-Inner Ten</t>
  </si>
  <si>
    <t>K13-Score</t>
  </si>
  <si>
    <t>K13-Decimal</t>
  </si>
  <si>
    <t>K13-Inner Ten</t>
  </si>
  <si>
    <t>K14-Score</t>
  </si>
  <si>
    <t>K14-Decimal</t>
  </si>
  <si>
    <t>K14-Inner Ten</t>
  </si>
  <si>
    <t>K15-Score</t>
  </si>
  <si>
    <t>K15-Decimal</t>
  </si>
  <si>
    <t>K15-Inner Ten</t>
  </si>
  <si>
    <t>K16-Score</t>
  </si>
  <si>
    <t>K16-Decimal</t>
  </si>
  <si>
    <t>K16-Inner Ten</t>
  </si>
  <si>
    <t>K17-Score</t>
  </si>
  <si>
    <t>K17-Decimal</t>
  </si>
  <si>
    <t>K17-Inner Ten</t>
  </si>
  <si>
    <t>K18-Score</t>
  </si>
  <si>
    <t>K18-Decimal</t>
  </si>
  <si>
    <t>K18-Inner Ten</t>
  </si>
  <si>
    <t>K19-Score</t>
  </si>
  <si>
    <t>K19-Decimal</t>
  </si>
  <si>
    <t>K19-Inner Ten</t>
  </si>
  <si>
    <t>K20-Score</t>
  </si>
  <si>
    <t>K20-Decimal</t>
  </si>
  <si>
    <t>K20-Inner Ten</t>
  </si>
  <si>
    <t>Individual-Score</t>
  </si>
  <si>
    <t>Individual-Decimal</t>
  </si>
  <si>
    <t>Individual-Count Inner Tens</t>
  </si>
  <si>
    <t>Team-Score</t>
  </si>
  <si>
    <t>Team-Decimal</t>
  </si>
  <si>
    <t>Team-Count Inner Tens</t>
  </si>
  <si>
    <t>Qualification-Score</t>
  </si>
  <si>
    <t>Qualification-Decimal</t>
  </si>
  <si>
    <t>Qualification-Count Inner Tens</t>
  </si>
  <si>
    <t>Prone-Score</t>
  </si>
  <si>
    <t>Prone-Decimal</t>
  </si>
  <si>
    <t>Prone-Count Inner Tens</t>
  </si>
  <si>
    <t>Standing-Score</t>
  </si>
  <si>
    <t>Standing-Decimal</t>
  </si>
  <si>
    <t>Standing-Count Inner Tens</t>
  </si>
  <si>
    <t>Sitting-Score</t>
  </si>
  <si>
    <t>Sitting-Decimal</t>
  </si>
  <si>
    <t>Sitting-Count Inner Tens</t>
  </si>
  <si>
    <t>Kneeling-Score</t>
  </si>
  <si>
    <t>Kneeling-Decimal</t>
  </si>
  <si>
    <t>Kneeling-Count Inner Tens</t>
  </si>
  <si>
    <t>PR 1-Score</t>
  </si>
  <si>
    <t>PR 1-Decimal</t>
  </si>
  <si>
    <t>PR 1-Count Inner Tens</t>
  </si>
  <si>
    <t>PR 2-Score</t>
  </si>
  <si>
    <t>PR 2-Decimal</t>
  </si>
  <si>
    <t>PR 2-Count Inner Tens</t>
  </si>
  <si>
    <t>ST 1-Score</t>
  </si>
  <si>
    <t>ST 1-Decimal</t>
  </si>
  <si>
    <t>ST 1-Count Inner Tens</t>
  </si>
  <si>
    <t>ST 2-Score</t>
  </si>
  <si>
    <t>ST 2-Decimal</t>
  </si>
  <si>
    <t>ST 2-Count Inner Tens</t>
  </si>
  <si>
    <t>KN 1-Score</t>
  </si>
  <si>
    <t>KN 1-Decimal</t>
  </si>
  <si>
    <t>KN 1-Count Inner Tens</t>
  </si>
  <si>
    <t>KN 2-Score</t>
  </si>
  <si>
    <t>KN 2-Decimal</t>
  </si>
  <si>
    <t>KN 2-Count Inner Tens</t>
  </si>
  <si>
    <t>PR1X</t>
  </si>
  <si>
    <t>PR2X</t>
  </si>
  <si>
    <t>ST1X</t>
  </si>
  <si>
    <t>ST2X</t>
  </si>
  <si>
    <t>KN1X</t>
  </si>
  <si>
    <t>KN2X</t>
  </si>
  <si>
    <t>MX</t>
  </si>
  <si>
    <t>3 Pos Air Rifle Type</t>
  </si>
  <si>
    <t>S21-Score</t>
  </si>
  <si>
    <t>S21-Decimal</t>
  </si>
  <si>
    <t>S21-Inner Ten</t>
  </si>
  <si>
    <t>S22-Score</t>
  </si>
  <si>
    <t>S22-Decimal</t>
  </si>
  <si>
    <t>S22-Inner Ten</t>
  </si>
  <si>
    <t>S23-Score</t>
  </si>
  <si>
    <t>S23-Decimal</t>
  </si>
  <si>
    <t>S23-Inner Ten</t>
  </si>
  <si>
    <t>S24-Score</t>
  </si>
  <si>
    <t>S24-Decimal</t>
  </si>
  <si>
    <t>S24-Inner Ten</t>
  </si>
  <si>
    <t>S25-Score</t>
  </si>
  <si>
    <t>S25-Decimal</t>
  </si>
  <si>
    <t>S25-Inner Ten</t>
  </si>
  <si>
    <t>S26-Score</t>
  </si>
  <si>
    <t>S26-Decimal</t>
  </si>
  <si>
    <t>S26-Inner Ten</t>
  </si>
  <si>
    <t>S27-Score</t>
  </si>
  <si>
    <t>S27-Decimal</t>
  </si>
  <si>
    <t>S27-Inner Ten</t>
  </si>
  <si>
    <t>S28-Score</t>
  </si>
  <si>
    <t>S28-Decimal</t>
  </si>
  <si>
    <t>S28-Inner Ten</t>
  </si>
  <si>
    <t>S29-Score</t>
  </si>
  <si>
    <t>S29-Decimal</t>
  </si>
  <si>
    <t>S29-Inner Ten</t>
  </si>
  <si>
    <t>S30-Score</t>
  </si>
  <si>
    <t>S30-Decimal</t>
  </si>
  <si>
    <t>S30-Inner Ten</t>
  </si>
  <si>
    <t>S31-Score</t>
  </si>
  <si>
    <t>S31-Decimal</t>
  </si>
  <si>
    <t>S31-Inner Ten</t>
  </si>
  <si>
    <t>S32-Score</t>
  </si>
  <si>
    <t>S32-Decimal</t>
  </si>
  <si>
    <t>S32-Inner Ten</t>
  </si>
  <si>
    <t>S33-Score</t>
  </si>
  <si>
    <t>S33-Decimal</t>
  </si>
  <si>
    <t>S33-Inner Ten</t>
  </si>
  <si>
    <t>S34-Score</t>
  </si>
  <si>
    <t>S34-Decimal</t>
  </si>
  <si>
    <t>S34-Inner Ten</t>
  </si>
  <si>
    <t>S35-Score</t>
  </si>
  <si>
    <t>S35-Decimal</t>
  </si>
  <si>
    <t>S35-Inner Ten</t>
  </si>
  <si>
    <t>S36-Score</t>
  </si>
  <si>
    <t>S36-Decimal</t>
  </si>
  <si>
    <t>S36-Inner Ten</t>
  </si>
  <si>
    <t>S37-Score</t>
  </si>
  <si>
    <t>S37-Decimal</t>
  </si>
  <si>
    <t>S37-Inner Ten</t>
  </si>
  <si>
    <t>S38-Score</t>
  </si>
  <si>
    <t>S38-Decimal</t>
  </si>
  <si>
    <t>S38-Inner Ten</t>
  </si>
  <si>
    <t>S39-Score</t>
  </si>
  <si>
    <t>S39-Decimal</t>
  </si>
  <si>
    <t>S39-Inner Ten</t>
  </si>
  <si>
    <t>S40-Score</t>
  </si>
  <si>
    <t>S40-Decimal</t>
  </si>
  <si>
    <t>S40-Inner Ten</t>
  </si>
  <si>
    <t>S41-Score</t>
  </si>
  <si>
    <t>S41-Decimal</t>
  </si>
  <si>
    <t>S41-Inner Ten</t>
  </si>
  <si>
    <t>S42-Score</t>
  </si>
  <si>
    <t>S42-Decimal</t>
  </si>
  <si>
    <t>S42-Inner Ten</t>
  </si>
  <si>
    <t>S43-Score</t>
  </si>
  <si>
    <t>S43-Decimal</t>
  </si>
  <si>
    <t>S43-Inner Ten</t>
  </si>
  <si>
    <t>S44-Score</t>
  </si>
  <si>
    <t>S44-Decimal</t>
  </si>
  <si>
    <t>S44-Inner Ten</t>
  </si>
  <si>
    <t>S45-Score</t>
  </si>
  <si>
    <t>S45-Decimal</t>
  </si>
  <si>
    <t>S45-Inner Ten</t>
  </si>
  <si>
    <t>S46-Score</t>
  </si>
  <si>
    <t>S46-Decimal</t>
  </si>
  <si>
    <t>S46-Inner Ten</t>
  </si>
  <si>
    <t>S47-Score</t>
  </si>
  <si>
    <t>S47-Decimal</t>
  </si>
  <si>
    <t>S47-Inner Ten</t>
  </si>
  <si>
    <t>S48-Score</t>
  </si>
  <si>
    <t>S48-Decimal</t>
  </si>
  <si>
    <t>S48-Inner Ten</t>
  </si>
  <si>
    <t>S49-Score</t>
  </si>
  <si>
    <t>S49-Decimal</t>
  </si>
  <si>
    <t>S49-Inner Ten</t>
  </si>
  <si>
    <t>S50-Score</t>
  </si>
  <si>
    <t>S50-Decimal</t>
  </si>
  <si>
    <t>S50-Inner Ten</t>
  </si>
  <si>
    <t>S51-Score</t>
  </si>
  <si>
    <t>S51-Decimal</t>
  </si>
  <si>
    <t>S51-Inner Ten</t>
  </si>
  <si>
    <t>S52-Score</t>
  </si>
  <si>
    <t>S52-Decimal</t>
  </si>
  <si>
    <t>S52-Inner Ten</t>
  </si>
  <si>
    <t>S53-Score</t>
  </si>
  <si>
    <t>S53-Decimal</t>
  </si>
  <si>
    <t>S53-Inner Ten</t>
  </si>
  <si>
    <t>S54-Score</t>
  </si>
  <si>
    <t>S54-Decimal</t>
  </si>
  <si>
    <t>S54-Inner Ten</t>
  </si>
  <si>
    <t>S55-Score</t>
  </si>
  <si>
    <t>S55-Decimal</t>
  </si>
  <si>
    <t>S55-Inner Ten</t>
  </si>
  <si>
    <t>S56-Score</t>
  </si>
  <si>
    <t>S56-Decimal</t>
  </si>
  <si>
    <t>S56-Inner Ten</t>
  </si>
  <si>
    <t>S57-Score</t>
  </si>
  <si>
    <t>S57-Decimal</t>
  </si>
  <si>
    <t>S57-Inner Ten</t>
  </si>
  <si>
    <t>S58-Score</t>
  </si>
  <si>
    <t>S58-Decimal</t>
  </si>
  <si>
    <t>S58-Inner Ten</t>
  </si>
  <si>
    <t>S59-Score</t>
  </si>
  <si>
    <t>S59-Decimal</t>
  </si>
  <si>
    <t>S59-Inner Ten</t>
  </si>
  <si>
    <t>S60-Score</t>
  </si>
  <si>
    <t>S60-Decimal</t>
  </si>
  <si>
    <t>S60-Inner Ten</t>
  </si>
  <si>
    <t>Final-Score</t>
  </si>
  <si>
    <t>Final-Decimal</t>
  </si>
  <si>
    <t>Final-Count Inner Tens</t>
  </si>
  <si>
    <t>Shoot Off-Score</t>
  </si>
  <si>
    <t>Shoot Off-Decimal</t>
  </si>
  <si>
    <t>Shoot Off-Count Inner Tens</t>
  </si>
  <si>
    <t>ST 3-Score</t>
  </si>
  <si>
    <t>ST 3-Decimal</t>
  </si>
  <si>
    <t>ST 3-Count Inner Tens</t>
  </si>
  <si>
    <t>ST 4-Score</t>
  </si>
  <si>
    <t>ST 4-Decimal</t>
  </si>
  <si>
    <t>ST 4-Count Inner Tens</t>
  </si>
  <si>
    <t>ST 5-Score</t>
  </si>
  <si>
    <t>ST 5-Decimal</t>
  </si>
  <si>
    <t>ST 5-Count Inner Tens</t>
  </si>
  <si>
    <t>ST 6-Score</t>
  </si>
  <si>
    <t>ST 6-Decimal</t>
  </si>
  <si>
    <t>ST 6-Count Inner Tens</t>
  </si>
  <si>
    <t>Andrew Wherley</t>
  </si>
  <si>
    <t>10s</t>
  </si>
  <si>
    <t>9s</t>
  </si>
  <si>
    <t>8s</t>
  </si>
  <si>
    <t>7s</t>
  </si>
  <si>
    <t>6s</t>
  </si>
  <si>
    <t>5s</t>
  </si>
  <si>
    <t>4s</t>
  </si>
  <si>
    <t>3s</t>
  </si>
  <si>
    <t>2s</t>
  </si>
  <si>
    <t>1s</t>
  </si>
  <si>
    <t>0s</t>
  </si>
  <si>
    <t>Shots Fired</t>
  </si>
  <si>
    <t>Xs</t>
  </si>
  <si>
    <t>Comp#</t>
  </si>
  <si>
    <t>First</t>
  </si>
  <si>
    <t>Last</t>
  </si>
  <si>
    <t>Match</t>
  </si>
  <si>
    <t>Match X</t>
  </si>
  <si>
    <t>Prone</t>
  </si>
  <si>
    <t>Stand</t>
  </si>
  <si>
    <t>Kneel</t>
  </si>
  <si>
    <t>T1</t>
  </si>
  <si>
    <t>T2</t>
  </si>
  <si>
    <t>T3</t>
  </si>
  <si>
    <t>T4</t>
  </si>
  <si>
    <t>T5</t>
  </si>
  <si>
    <t>T6</t>
  </si>
  <si>
    <t>Gabrielle Birch</t>
  </si>
  <si>
    <t>Laura Milukas</t>
  </si>
  <si>
    <t>Olivia Nellermoe</t>
  </si>
  <si>
    <t>Andre Fialho</t>
  </si>
  <si>
    <t>Andrew Brown</t>
  </si>
  <si>
    <t>185</t>
  </si>
  <si>
    <t>186</t>
  </si>
  <si>
    <t>174</t>
  </si>
  <si>
    <t>176</t>
  </si>
  <si>
    <t>142</t>
  </si>
  <si>
    <t>167</t>
  </si>
  <si>
    <t>169</t>
  </si>
  <si>
    <t>139</t>
  </si>
  <si>
    <t>138</t>
  </si>
  <si>
    <t>Tyler</t>
  </si>
  <si>
    <t>Paul</t>
  </si>
  <si>
    <t>Tyler, Paul (109)</t>
  </si>
  <si>
    <t>MALE</t>
  </si>
  <si>
    <t>Allison</t>
  </si>
  <si>
    <t>Carley</t>
  </si>
  <si>
    <t>Allison, Carley (114)</t>
  </si>
  <si>
    <t>FEMALE</t>
  </si>
  <si>
    <t>Beller</t>
  </si>
  <si>
    <t>Zachary</t>
  </si>
  <si>
    <t>Beller, Zachary (101)</t>
  </si>
  <si>
    <t>Garmo</t>
  </si>
  <si>
    <t>Mark</t>
  </si>
  <si>
    <t>Garmo, Mark (108)</t>
  </si>
  <si>
    <t>Hemker</t>
  </si>
  <si>
    <t>Hemker, Zachary (110)</t>
  </si>
  <si>
    <t>Iamarino</t>
  </si>
  <si>
    <t>Matthew</t>
  </si>
  <si>
    <t>Iamarino, Matthew (104)</t>
  </si>
  <si>
    <t>Mangopoulos</t>
  </si>
  <si>
    <t>Nicholas</t>
  </si>
  <si>
    <t>Mangopoulos, Nicholas (111)</t>
  </si>
  <si>
    <t>Ren</t>
  </si>
  <si>
    <t>Yongjing (Linda)</t>
  </si>
  <si>
    <t>Ren, Yongjing (Linda) (102)</t>
  </si>
  <si>
    <t>Sydney</t>
  </si>
  <si>
    <t>Smith, Sydney (105)</t>
  </si>
  <si>
    <t>Utigard</t>
  </si>
  <si>
    <t>Beck</t>
  </si>
  <si>
    <t>Utigard, Beck (107)</t>
  </si>
  <si>
    <t>Ventresca</t>
  </si>
  <si>
    <t>David</t>
  </si>
  <si>
    <t>Ventresca, David (106)</t>
  </si>
  <si>
    <t>Yu</t>
  </si>
  <si>
    <t>Joyce</t>
  </si>
  <si>
    <t>Yu, Joyce (103)</t>
  </si>
  <si>
    <t>Wilson</t>
  </si>
  <si>
    <t>Collin</t>
  </si>
  <si>
    <t>Wilson, Collin (179)</t>
  </si>
  <si>
    <t>Grand Valley State University</t>
  </si>
  <si>
    <t>Alexander</t>
  </si>
  <si>
    <t>Ryan</t>
  </si>
  <si>
    <t>Alexander, Ryan (126)</t>
  </si>
  <si>
    <t>Combs</t>
  </si>
  <si>
    <t>Quinn</t>
  </si>
  <si>
    <t>Combs, Quinn (127)</t>
  </si>
  <si>
    <t>Fox</t>
  </si>
  <si>
    <t>Fox, Collin (128)</t>
  </si>
  <si>
    <t>Holden</t>
  </si>
  <si>
    <t>Christina</t>
  </si>
  <si>
    <t>Holden, Christina (129)</t>
  </si>
  <si>
    <t>Lentine</t>
  </si>
  <si>
    <t>Joseph</t>
  </si>
  <si>
    <t>Lentine, Joseph (130)</t>
  </si>
  <si>
    <t>lloyd</t>
  </si>
  <si>
    <t>Aliah</t>
  </si>
  <si>
    <t>lloyd, Aliah (131)</t>
  </si>
  <si>
    <t>Martin</t>
  </si>
  <si>
    <t>John</t>
  </si>
  <si>
    <t>Martin, John (132)</t>
  </si>
  <si>
    <t>McMahon</t>
  </si>
  <si>
    <t>Evan</t>
  </si>
  <si>
    <t>McMahon, Evan (133)</t>
  </si>
  <si>
    <t>Peters</t>
  </si>
  <si>
    <t>Colton</t>
  </si>
  <si>
    <t>Peters, Colton (134)</t>
  </si>
  <si>
    <t>Straith</t>
  </si>
  <si>
    <t>Straith, Alexander (135)</t>
  </si>
  <si>
    <t>Teidt</t>
  </si>
  <si>
    <t>Mike</t>
  </si>
  <si>
    <t>Teidt, Mike (136)</t>
  </si>
  <si>
    <t>Michigan Technological University</t>
  </si>
  <si>
    <t>Weesies</t>
  </si>
  <si>
    <t>Jacob</t>
  </si>
  <si>
    <t>Weesies, Jacob (137)</t>
  </si>
  <si>
    <t>Yap</t>
  </si>
  <si>
    <t>Christian</t>
  </si>
  <si>
    <t>Yap, Christian (138)</t>
  </si>
  <si>
    <t>Brown</t>
  </si>
  <si>
    <t>Andrew</t>
  </si>
  <si>
    <t>Brown, Andrew (139)</t>
  </si>
  <si>
    <t>Jackson</t>
  </si>
  <si>
    <t>Aubrey</t>
  </si>
  <si>
    <t>Jackson, Aubrey (140)</t>
  </si>
  <si>
    <t>Hibbits</t>
  </si>
  <si>
    <t>Dalton</t>
  </si>
  <si>
    <t>Hibbits, Dalton (141)</t>
  </si>
  <si>
    <t>Bark</t>
  </si>
  <si>
    <t>Liz</t>
  </si>
  <si>
    <t>Bark, Liz (142)</t>
  </si>
  <si>
    <t>Gatie</t>
  </si>
  <si>
    <t>Ben</t>
  </si>
  <si>
    <t>Gatie, Ben (143)</t>
  </si>
  <si>
    <t>Cooper</t>
  </si>
  <si>
    <t>Emma</t>
  </si>
  <si>
    <t>Cooper, Emma (145)</t>
  </si>
  <si>
    <t>Pemberton</t>
  </si>
  <si>
    <t>Matt</t>
  </si>
  <si>
    <t>Pemberton, Matt (146)</t>
  </si>
  <si>
    <t>Aliventi</t>
  </si>
  <si>
    <t>Brian</t>
  </si>
  <si>
    <t>Aliventi, Brian (147)</t>
  </si>
  <si>
    <t>Rankin</t>
  </si>
  <si>
    <t>Jokob</t>
  </si>
  <si>
    <t>Rankin, Jokob (148)</t>
  </si>
  <si>
    <t>Gorczyca</t>
  </si>
  <si>
    <t>Anthony</t>
  </si>
  <si>
    <t>Gorczyca, Anthony (149)</t>
  </si>
  <si>
    <t>Feaga</t>
  </si>
  <si>
    <t>Mitchell</t>
  </si>
  <si>
    <t>Feaga, Mitchell (150)</t>
  </si>
  <si>
    <t>Gagne</t>
  </si>
  <si>
    <t>Kristen</t>
  </si>
  <si>
    <t>Gagne, Kristen (151)</t>
  </si>
  <si>
    <t>Morcom</t>
  </si>
  <si>
    <t>Susie</t>
  </si>
  <si>
    <t>Morcom, Susie (152)</t>
  </si>
  <si>
    <t>Deane</t>
  </si>
  <si>
    <t>Jane</t>
  </si>
  <si>
    <t>Deane, Jane (153)</t>
  </si>
  <si>
    <t>Donoho</t>
  </si>
  <si>
    <t>Michael</t>
  </si>
  <si>
    <t>Donoho, Michael (154)</t>
  </si>
  <si>
    <t>Gray</t>
  </si>
  <si>
    <t>Katherine</t>
  </si>
  <si>
    <t>Gray, Katherine (155)</t>
  </si>
  <si>
    <t>Jonathan</t>
  </si>
  <si>
    <t>Deane, Jonathan (156)</t>
  </si>
  <si>
    <t>Bowser</t>
  </si>
  <si>
    <t>William</t>
  </si>
  <si>
    <t>Bowser, William (157)</t>
  </si>
  <si>
    <t>Kiser</t>
  </si>
  <si>
    <t>Alyssa</t>
  </si>
  <si>
    <t>Kiser, Alyssa (158)</t>
  </si>
  <si>
    <t>Georgia Military College Bulldogs</t>
  </si>
  <si>
    <t>Camarillo</t>
  </si>
  <si>
    <t>Analy</t>
  </si>
  <si>
    <t>Camarillo, Analy (159)</t>
  </si>
  <si>
    <t>Glennon</t>
  </si>
  <si>
    <t>Miranda</t>
  </si>
  <si>
    <t>Glennon, Miranda (160)</t>
  </si>
  <si>
    <t>Binkowski</t>
  </si>
  <si>
    <t>Foster</t>
  </si>
  <si>
    <t>Binkowski, Foster (161)</t>
  </si>
  <si>
    <t>Tiedt</t>
  </si>
  <si>
    <t>Tiedt, Andrew (162)</t>
  </si>
  <si>
    <t>Jones</t>
  </si>
  <si>
    <t>Sean</t>
  </si>
  <si>
    <t>Jones, Sean (163)</t>
  </si>
  <si>
    <t>Basaj</t>
  </si>
  <si>
    <t>Basaj, Alexander (164)</t>
  </si>
  <si>
    <t>Coulston</t>
  </si>
  <si>
    <t>Cassie</t>
  </si>
  <si>
    <t>Coulston, Cassie (180)</t>
  </si>
  <si>
    <t>Brandon</t>
  </si>
  <si>
    <t>Alexander, Brandon (165)</t>
  </si>
  <si>
    <t>North Dakota State University</t>
  </si>
  <si>
    <t>Hintz</t>
  </si>
  <si>
    <t>Amanda</t>
  </si>
  <si>
    <t>Hintz, Amanda (166)</t>
  </si>
  <si>
    <t>Plunkett</t>
  </si>
  <si>
    <t>Plunkett, John (168)</t>
  </si>
  <si>
    <t>Voigt</t>
  </si>
  <si>
    <t>Rachel</t>
  </si>
  <si>
    <t>Voigt, Rachel (169)</t>
  </si>
  <si>
    <t>Holter</t>
  </si>
  <si>
    <t>Elijah</t>
  </si>
  <si>
    <t>Holter, Elijah (170)</t>
  </si>
  <si>
    <t>Wherley</t>
  </si>
  <si>
    <t>Wherley, Andrew (172)</t>
  </si>
  <si>
    <t>Morris</t>
  </si>
  <si>
    <t>Katy</t>
  </si>
  <si>
    <t>Morris, Katy (173)</t>
  </si>
  <si>
    <t>Tujillo</t>
  </si>
  <si>
    <t>Ali</t>
  </si>
  <si>
    <t>Tujillo, Ali (175)</t>
  </si>
  <si>
    <t>Billand</t>
  </si>
  <si>
    <t>Will</t>
  </si>
  <si>
    <t>Billand, Will (176)</t>
  </si>
  <si>
    <t>Moauro</t>
  </si>
  <si>
    <t>Alex</t>
  </si>
  <si>
    <t>Moauro, Alex (177)</t>
  </si>
  <si>
    <t>Birch</t>
  </si>
  <si>
    <t>Gabrielle</t>
  </si>
  <si>
    <t>Birch, Gabrielle (174)</t>
  </si>
  <si>
    <t>Fiahlo</t>
  </si>
  <si>
    <t>Andre</t>
  </si>
  <si>
    <t>Fiahlo, Andre (178)</t>
  </si>
  <si>
    <t>Milukas</t>
  </si>
  <si>
    <t>Lauren</t>
  </si>
  <si>
    <t>Milukas, Lauren (167)</t>
  </si>
  <si>
    <t>Kadooka</t>
  </si>
  <si>
    <t>Kadooka, Lauren (144)</t>
  </si>
  <si>
    <t>Brox</t>
  </si>
  <si>
    <t>Mary Kate</t>
  </si>
  <si>
    <t>Brox, Mary Kate (124)</t>
  </si>
  <si>
    <t>Scovil</t>
  </si>
  <si>
    <t>Nick</t>
  </si>
  <si>
    <t>Scovil, Nick (123)</t>
  </si>
  <si>
    <t>Athony</t>
  </si>
  <si>
    <t>Gorczyca, Athony (149)</t>
  </si>
  <si>
    <t>Jakob</t>
  </si>
  <si>
    <t>Rankin, Jakob (148)</t>
  </si>
  <si>
    <t>Sean Jones</t>
  </si>
  <si>
    <t>X</t>
  </si>
  <si>
    <t>DNQ</t>
  </si>
  <si>
    <t>Lindeman</t>
  </si>
  <si>
    <t>Lindeman, Tyler (171)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</si>
</sst>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2" fillId="4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</cellStyleXfs>
  <cellXfs count="95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Font="1"/>
    <xf numFmtId="0" fontId="0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ill="1"/>
    <xf numFmtId="0" fontId="0" fillId="0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2" applyFont="1" applyAlignment="1" applyProtection="1"/>
    <xf numFmtId="0" fontId="4" fillId="0" borderId="0" xfId="0" applyFont="1" applyAlignment="1"/>
    <xf numFmtId="0" fontId="4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5" fillId="0" borderId="0" xfId="0" applyFont="1"/>
    <xf numFmtId="44" fontId="4" fillId="0" borderId="0" xfId="1" applyFont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0" fillId="0" borderId="0" xfId="0" applyNumberFormat="1" applyFill="1"/>
    <xf numFmtId="1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/>
    <xf numFmtId="165" fontId="4" fillId="0" borderId="0" xfId="0" applyNumberFormat="1" applyFont="1"/>
    <xf numFmtId="0" fontId="4" fillId="0" borderId="0" xfId="0" applyFont="1" applyFill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4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5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right"/>
    </xf>
    <xf numFmtId="0" fontId="0" fillId="33" borderId="0" xfId="0" applyFill="1"/>
    <xf numFmtId="165" fontId="4" fillId="0" borderId="0" xfId="0" applyNumberFormat="1" applyFont="1" applyAlignment="1">
      <alignment horizontal="right"/>
    </xf>
    <xf numFmtId="0" fontId="0" fillId="34" borderId="0" xfId="0" applyFill="1"/>
  </cellXfs>
  <cellStyles count="51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" xfId="45" builtinId="32" customBuiltin="1"/>
    <cellStyle name="60% - Accent1 2" xfId="38" xr:uid="{00000000-0005-0000-0000-00000D000000}"/>
    <cellStyle name="60% - Accent2" xfId="46" builtinId="36" customBuiltin="1"/>
    <cellStyle name="60% - Accent2 2" xfId="39" xr:uid="{00000000-0005-0000-0000-00000F000000}"/>
    <cellStyle name="60% - Accent3" xfId="47" builtinId="40" customBuiltin="1"/>
    <cellStyle name="60% - Accent3 2" xfId="40" xr:uid="{00000000-0005-0000-0000-000011000000}"/>
    <cellStyle name="60% - Accent4" xfId="48" builtinId="44" customBuiltin="1"/>
    <cellStyle name="60% - Accent4 2" xfId="41" xr:uid="{00000000-0005-0000-0000-000013000000}"/>
    <cellStyle name="60% - Accent5" xfId="49" builtinId="48" customBuiltin="1"/>
    <cellStyle name="60% - Accent5 2" xfId="42" xr:uid="{00000000-0005-0000-0000-000015000000}"/>
    <cellStyle name="60% - Accent6" xfId="50" builtinId="52" customBuiltin="1"/>
    <cellStyle name="60% - Accent6 2" xfId="43" xr:uid="{00000000-0005-0000-0000-00001700000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2" builtinId="8"/>
    <cellStyle name="Input" xfId="9" builtinId="20" customBuiltin="1"/>
    <cellStyle name="Linked Cell" xfId="12" builtinId="24" customBuiltin="1"/>
    <cellStyle name="Neutral" xfId="44" builtinId="28" customBuiltin="1"/>
    <cellStyle name="Neutral 2" xfId="37" xr:uid="{00000000-0005-0000-0000-00002C000000}"/>
    <cellStyle name="Normal" xfId="0" builtinId="0"/>
    <cellStyle name="Note" xfId="15" builtinId="10" customBuiltin="1"/>
    <cellStyle name="Output" xfId="10" builtinId="21" customBuiltin="1"/>
    <cellStyle name="Title 2" xfId="36" xr:uid="{00000000-0005-0000-0000-000030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H130"/>
  <sheetViews>
    <sheetView topLeftCell="A76" zoomScale="75" zoomScaleNormal="75" workbookViewId="0">
      <selection activeCell="Z91" sqref="Z91"/>
    </sheetView>
  </sheetViews>
  <sheetFormatPr defaultColWidth="9.109375" defaultRowHeight="13.95" customHeight="1" x14ac:dyDescent="0.3"/>
  <cols>
    <col min="1" max="1" width="24.44140625" style="1" customWidth="1"/>
    <col min="2" max="2" width="27" style="2" customWidth="1"/>
    <col min="3" max="3" width="7.109375" style="1" customWidth="1"/>
    <col min="4" max="4" width="4.33203125" style="1" customWidth="1"/>
    <col min="5" max="5" width="4.88671875" style="1" customWidth="1"/>
    <col min="6" max="6" width="6.5546875" style="1" customWidth="1"/>
    <col min="7" max="8" width="4.33203125" style="1" customWidth="1"/>
    <col min="9" max="9" width="6.109375" style="1" customWidth="1"/>
    <col min="10" max="10" width="4.5546875" style="1" customWidth="1"/>
    <col min="11" max="11" width="4.109375" style="1" customWidth="1"/>
    <col min="12" max="13" width="6.33203125" style="1" customWidth="1"/>
    <col min="14" max="14" width="7.88671875" style="1" customWidth="1"/>
    <col min="15" max="15" width="4.109375" style="1" customWidth="1"/>
    <col min="16" max="16" width="4.44140625" style="1" customWidth="1"/>
    <col min="17" max="17" width="4.88671875" style="1" customWidth="1"/>
    <col min="18" max="18" width="6.5546875" style="1" customWidth="1"/>
    <col min="19" max="20" width="4.33203125" style="1" customWidth="1"/>
    <col min="21" max="21" width="6.109375" style="1" customWidth="1"/>
    <col min="22" max="22" width="4.5546875" style="1" customWidth="1"/>
    <col min="23" max="23" width="4.109375" style="1" customWidth="1"/>
    <col min="24" max="25" width="6.33203125" style="1" customWidth="1"/>
    <col min="26" max="26" width="7.88671875" style="1" customWidth="1"/>
    <col min="27" max="28" width="4.33203125" style="1" customWidth="1"/>
    <col min="29" max="29" width="4.88671875" style="1" customWidth="1"/>
    <col min="30" max="30" width="6.5546875" style="1" customWidth="1"/>
    <col min="31" max="32" width="4.33203125" style="1" customWidth="1"/>
    <col min="33" max="33" width="6.109375" style="1" customWidth="1"/>
    <col min="34" max="34" width="4.5546875" style="1" customWidth="1"/>
    <col min="35" max="35" width="4.109375" style="1" customWidth="1"/>
    <col min="36" max="37" width="6.33203125" style="1" customWidth="1"/>
    <col min="38" max="38" width="7.88671875" style="1" customWidth="1"/>
    <col min="39" max="39" width="4.5546875" style="1" customWidth="1"/>
    <col min="40" max="40" width="4.33203125" style="1" customWidth="1"/>
    <col min="41" max="41" width="4.88671875" style="1" customWidth="1"/>
    <col min="42" max="42" width="6.5546875" style="1" customWidth="1"/>
    <col min="43" max="44" width="4.33203125" style="1" customWidth="1"/>
    <col min="45" max="45" width="6.109375" style="1" customWidth="1"/>
    <col min="46" max="46" width="4.5546875" style="1" customWidth="1"/>
    <col min="47" max="47" width="4.109375" style="1" customWidth="1"/>
    <col min="48" max="49" width="6.33203125" style="1" customWidth="1"/>
    <col min="50" max="51" width="7.88671875" style="1" customWidth="1"/>
    <col min="52" max="62" width="5.6640625" style="1" customWidth="1"/>
    <col min="63" max="63" width="7.88671875" style="1" customWidth="1"/>
    <col min="64" max="64" width="5.6640625" style="1" customWidth="1"/>
    <col min="65" max="71" width="5.6640625" style="1" hidden="1" customWidth="1"/>
    <col min="72" max="83" width="9.109375" style="1" customWidth="1"/>
    <col min="84" max="254" width="9.109375" style="1"/>
    <col min="255" max="255" width="8.33203125" style="1" customWidth="1"/>
    <col min="256" max="256" width="17.88671875" style="1" customWidth="1"/>
    <col min="257" max="257" width="7.109375" style="1" customWidth="1"/>
    <col min="258" max="258" width="4.33203125" style="1" customWidth="1"/>
    <col min="259" max="259" width="4.88671875" style="1" customWidth="1"/>
    <col min="260" max="260" width="6.5546875" style="1" customWidth="1"/>
    <col min="261" max="261" width="5.33203125" style="1" customWidth="1"/>
    <col min="262" max="262" width="4.33203125" style="1" customWidth="1"/>
    <col min="263" max="263" width="6.109375" style="1" customWidth="1"/>
    <col min="264" max="264" width="4.5546875" style="1" customWidth="1"/>
    <col min="265" max="265" width="4.109375" style="1" customWidth="1"/>
    <col min="266" max="267" width="6.33203125" style="1" customWidth="1"/>
    <col min="268" max="268" width="7.88671875" style="1" customWidth="1"/>
    <col min="269" max="510" width="9.109375" style="1"/>
    <col min="511" max="511" width="8.33203125" style="1" customWidth="1"/>
    <col min="512" max="512" width="17.88671875" style="1" customWidth="1"/>
    <col min="513" max="513" width="7.109375" style="1" customWidth="1"/>
    <col min="514" max="514" width="4.33203125" style="1" customWidth="1"/>
    <col min="515" max="515" width="4.88671875" style="1" customWidth="1"/>
    <col min="516" max="516" width="6.5546875" style="1" customWidth="1"/>
    <col min="517" max="517" width="5.33203125" style="1" customWidth="1"/>
    <col min="518" max="518" width="4.33203125" style="1" customWidth="1"/>
    <col min="519" max="519" width="6.109375" style="1" customWidth="1"/>
    <col min="520" max="520" width="4.5546875" style="1" customWidth="1"/>
    <col min="521" max="521" width="4.109375" style="1" customWidth="1"/>
    <col min="522" max="523" width="6.33203125" style="1" customWidth="1"/>
    <col min="524" max="524" width="7.88671875" style="1" customWidth="1"/>
    <col min="525" max="766" width="9.109375" style="1"/>
    <col min="767" max="767" width="8.33203125" style="1" customWidth="1"/>
    <col min="768" max="768" width="17.88671875" style="1" customWidth="1"/>
    <col min="769" max="769" width="7.109375" style="1" customWidth="1"/>
    <col min="770" max="770" width="4.33203125" style="1" customWidth="1"/>
    <col min="771" max="771" width="4.88671875" style="1" customWidth="1"/>
    <col min="772" max="772" width="6.5546875" style="1" customWidth="1"/>
    <col min="773" max="773" width="5.33203125" style="1" customWidth="1"/>
    <col min="774" max="774" width="4.33203125" style="1" customWidth="1"/>
    <col min="775" max="775" width="6.109375" style="1" customWidth="1"/>
    <col min="776" max="776" width="4.5546875" style="1" customWidth="1"/>
    <col min="777" max="777" width="4.109375" style="1" customWidth="1"/>
    <col min="778" max="779" width="6.33203125" style="1" customWidth="1"/>
    <col min="780" max="780" width="7.88671875" style="1" customWidth="1"/>
    <col min="781" max="1022" width="9.109375" style="1"/>
    <col min="1023" max="1023" width="8.33203125" style="1" customWidth="1"/>
    <col min="1024" max="1024" width="17.88671875" style="1" customWidth="1"/>
    <col min="1025" max="1025" width="7.109375" style="1" customWidth="1"/>
    <col min="1026" max="1026" width="4.33203125" style="1" customWidth="1"/>
    <col min="1027" max="1027" width="4.88671875" style="1" customWidth="1"/>
    <col min="1028" max="1028" width="6.5546875" style="1" customWidth="1"/>
    <col min="1029" max="1029" width="5.33203125" style="1" customWidth="1"/>
    <col min="1030" max="1030" width="4.33203125" style="1" customWidth="1"/>
    <col min="1031" max="1031" width="6.109375" style="1" customWidth="1"/>
    <col min="1032" max="1032" width="4.5546875" style="1" customWidth="1"/>
    <col min="1033" max="1033" width="4.109375" style="1" customWidth="1"/>
    <col min="1034" max="1035" width="6.33203125" style="1" customWidth="1"/>
    <col min="1036" max="1036" width="7.88671875" style="1" customWidth="1"/>
    <col min="1037" max="1278" width="9.109375" style="1"/>
    <col min="1279" max="1279" width="8.33203125" style="1" customWidth="1"/>
    <col min="1280" max="1280" width="17.88671875" style="1" customWidth="1"/>
    <col min="1281" max="1281" width="7.109375" style="1" customWidth="1"/>
    <col min="1282" max="1282" width="4.33203125" style="1" customWidth="1"/>
    <col min="1283" max="1283" width="4.88671875" style="1" customWidth="1"/>
    <col min="1284" max="1284" width="6.5546875" style="1" customWidth="1"/>
    <col min="1285" max="1285" width="5.33203125" style="1" customWidth="1"/>
    <col min="1286" max="1286" width="4.33203125" style="1" customWidth="1"/>
    <col min="1287" max="1287" width="6.109375" style="1" customWidth="1"/>
    <col min="1288" max="1288" width="4.5546875" style="1" customWidth="1"/>
    <col min="1289" max="1289" width="4.109375" style="1" customWidth="1"/>
    <col min="1290" max="1291" width="6.33203125" style="1" customWidth="1"/>
    <col min="1292" max="1292" width="7.88671875" style="1" customWidth="1"/>
    <col min="1293" max="1534" width="9.109375" style="1"/>
    <col min="1535" max="1535" width="8.33203125" style="1" customWidth="1"/>
    <col min="1536" max="1536" width="17.88671875" style="1" customWidth="1"/>
    <col min="1537" max="1537" width="7.109375" style="1" customWidth="1"/>
    <col min="1538" max="1538" width="4.33203125" style="1" customWidth="1"/>
    <col min="1539" max="1539" width="4.88671875" style="1" customWidth="1"/>
    <col min="1540" max="1540" width="6.5546875" style="1" customWidth="1"/>
    <col min="1541" max="1541" width="5.33203125" style="1" customWidth="1"/>
    <col min="1542" max="1542" width="4.33203125" style="1" customWidth="1"/>
    <col min="1543" max="1543" width="6.109375" style="1" customWidth="1"/>
    <col min="1544" max="1544" width="4.5546875" style="1" customWidth="1"/>
    <col min="1545" max="1545" width="4.109375" style="1" customWidth="1"/>
    <col min="1546" max="1547" width="6.33203125" style="1" customWidth="1"/>
    <col min="1548" max="1548" width="7.88671875" style="1" customWidth="1"/>
    <col min="1549" max="1790" width="9.109375" style="1"/>
    <col min="1791" max="1791" width="8.33203125" style="1" customWidth="1"/>
    <col min="1792" max="1792" width="17.88671875" style="1" customWidth="1"/>
    <col min="1793" max="1793" width="7.109375" style="1" customWidth="1"/>
    <col min="1794" max="1794" width="4.33203125" style="1" customWidth="1"/>
    <col min="1795" max="1795" width="4.88671875" style="1" customWidth="1"/>
    <col min="1796" max="1796" width="6.5546875" style="1" customWidth="1"/>
    <col min="1797" max="1797" width="5.33203125" style="1" customWidth="1"/>
    <col min="1798" max="1798" width="4.33203125" style="1" customWidth="1"/>
    <col min="1799" max="1799" width="6.109375" style="1" customWidth="1"/>
    <col min="1800" max="1800" width="4.5546875" style="1" customWidth="1"/>
    <col min="1801" max="1801" width="4.109375" style="1" customWidth="1"/>
    <col min="1802" max="1803" width="6.33203125" style="1" customWidth="1"/>
    <col min="1804" max="1804" width="7.88671875" style="1" customWidth="1"/>
    <col min="1805" max="2046" width="9.109375" style="1"/>
    <col min="2047" max="2047" width="8.33203125" style="1" customWidth="1"/>
    <col min="2048" max="2048" width="17.88671875" style="1" customWidth="1"/>
    <col min="2049" max="2049" width="7.109375" style="1" customWidth="1"/>
    <col min="2050" max="2050" width="4.33203125" style="1" customWidth="1"/>
    <col min="2051" max="2051" width="4.88671875" style="1" customWidth="1"/>
    <col min="2052" max="2052" width="6.5546875" style="1" customWidth="1"/>
    <col min="2053" max="2053" width="5.33203125" style="1" customWidth="1"/>
    <col min="2054" max="2054" width="4.33203125" style="1" customWidth="1"/>
    <col min="2055" max="2055" width="6.109375" style="1" customWidth="1"/>
    <col min="2056" max="2056" width="4.5546875" style="1" customWidth="1"/>
    <col min="2057" max="2057" width="4.109375" style="1" customWidth="1"/>
    <col min="2058" max="2059" width="6.33203125" style="1" customWidth="1"/>
    <col min="2060" max="2060" width="7.88671875" style="1" customWidth="1"/>
    <col min="2061" max="2302" width="9.109375" style="1"/>
    <col min="2303" max="2303" width="8.33203125" style="1" customWidth="1"/>
    <col min="2304" max="2304" width="17.88671875" style="1" customWidth="1"/>
    <col min="2305" max="2305" width="7.109375" style="1" customWidth="1"/>
    <col min="2306" max="2306" width="4.33203125" style="1" customWidth="1"/>
    <col min="2307" max="2307" width="4.88671875" style="1" customWidth="1"/>
    <col min="2308" max="2308" width="6.5546875" style="1" customWidth="1"/>
    <col min="2309" max="2309" width="5.33203125" style="1" customWidth="1"/>
    <col min="2310" max="2310" width="4.33203125" style="1" customWidth="1"/>
    <col min="2311" max="2311" width="6.109375" style="1" customWidth="1"/>
    <col min="2312" max="2312" width="4.5546875" style="1" customWidth="1"/>
    <col min="2313" max="2313" width="4.109375" style="1" customWidth="1"/>
    <col min="2314" max="2315" width="6.33203125" style="1" customWidth="1"/>
    <col min="2316" max="2316" width="7.88671875" style="1" customWidth="1"/>
    <col min="2317" max="2558" width="9.109375" style="1"/>
    <col min="2559" max="2559" width="8.33203125" style="1" customWidth="1"/>
    <col min="2560" max="2560" width="17.88671875" style="1" customWidth="1"/>
    <col min="2561" max="2561" width="7.109375" style="1" customWidth="1"/>
    <col min="2562" max="2562" width="4.33203125" style="1" customWidth="1"/>
    <col min="2563" max="2563" width="4.88671875" style="1" customWidth="1"/>
    <col min="2564" max="2564" width="6.5546875" style="1" customWidth="1"/>
    <col min="2565" max="2565" width="5.33203125" style="1" customWidth="1"/>
    <col min="2566" max="2566" width="4.33203125" style="1" customWidth="1"/>
    <col min="2567" max="2567" width="6.109375" style="1" customWidth="1"/>
    <col min="2568" max="2568" width="4.5546875" style="1" customWidth="1"/>
    <col min="2569" max="2569" width="4.109375" style="1" customWidth="1"/>
    <col min="2570" max="2571" width="6.33203125" style="1" customWidth="1"/>
    <col min="2572" max="2572" width="7.88671875" style="1" customWidth="1"/>
    <col min="2573" max="2814" width="9.109375" style="1"/>
    <col min="2815" max="2815" width="8.33203125" style="1" customWidth="1"/>
    <col min="2816" max="2816" width="17.88671875" style="1" customWidth="1"/>
    <col min="2817" max="2817" width="7.109375" style="1" customWidth="1"/>
    <col min="2818" max="2818" width="4.33203125" style="1" customWidth="1"/>
    <col min="2819" max="2819" width="4.88671875" style="1" customWidth="1"/>
    <col min="2820" max="2820" width="6.5546875" style="1" customWidth="1"/>
    <col min="2821" max="2821" width="5.33203125" style="1" customWidth="1"/>
    <col min="2822" max="2822" width="4.33203125" style="1" customWidth="1"/>
    <col min="2823" max="2823" width="6.109375" style="1" customWidth="1"/>
    <col min="2824" max="2824" width="4.5546875" style="1" customWidth="1"/>
    <col min="2825" max="2825" width="4.109375" style="1" customWidth="1"/>
    <col min="2826" max="2827" width="6.33203125" style="1" customWidth="1"/>
    <col min="2828" max="2828" width="7.88671875" style="1" customWidth="1"/>
    <col min="2829" max="3070" width="9.109375" style="1"/>
    <col min="3071" max="3071" width="8.33203125" style="1" customWidth="1"/>
    <col min="3072" max="3072" width="17.88671875" style="1" customWidth="1"/>
    <col min="3073" max="3073" width="7.109375" style="1" customWidth="1"/>
    <col min="3074" max="3074" width="4.33203125" style="1" customWidth="1"/>
    <col min="3075" max="3075" width="4.88671875" style="1" customWidth="1"/>
    <col min="3076" max="3076" width="6.5546875" style="1" customWidth="1"/>
    <col min="3077" max="3077" width="5.33203125" style="1" customWidth="1"/>
    <col min="3078" max="3078" width="4.33203125" style="1" customWidth="1"/>
    <col min="3079" max="3079" width="6.109375" style="1" customWidth="1"/>
    <col min="3080" max="3080" width="4.5546875" style="1" customWidth="1"/>
    <col min="3081" max="3081" width="4.109375" style="1" customWidth="1"/>
    <col min="3082" max="3083" width="6.33203125" style="1" customWidth="1"/>
    <col min="3084" max="3084" width="7.88671875" style="1" customWidth="1"/>
    <col min="3085" max="3326" width="9.109375" style="1"/>
    <col min="3327" max="3327" width="8.33203125" style="1" customWidth="1"/>
    <col min="3328" max="3328" width="17.88671875" style="1" customWidth="1"/>
    <col min="3329" max="3329" width="7.109375" style="1" customWidth="1"/>
    <col min="3330" max="3330" width="4.33203125" style="1" customWidth="1"/>
    <col min="3331" max="3331" width="4.88671875" style="1" customWidth="1"/>
    <col min="3332" max="3332" width="6.5546875" style="1" customWidth="1"/>
    <col min="3333" max="3333" width="5.33203125" style="1" customWidth="1"/>
    <col min="3334" max="3334" width="4.33203125" style="1" customWidth="1"/>
    <col min="3335" max="3335" width="6.109375" style="1" customWidth="1"/>
    <col min="3336" max="3336" width="4.5546875" style="1" customWidth="1"/>
    <col min="3337" max="3337" width="4.109375" style="1" customWidth="1"/>
    <col min="3338" max="3339" width="6.33203125" style="1" customWidth="1"/>
    <col min="3340" max="3340" width="7.88671875" style="1" customWidth="1"/>
    <col min="3341" max="3582" width="9.109375" style="1"/>
    <col min="3583" max="3583" width="8.33203125" style="1" customWidth="1"/>
    <col min="3584" max="3584" width="17.88671875" style="1" customWidth="1"/>
    <col min="3585" max="3585" width="7.109375" style="1" customWidth="1"/>
    <col min="3586" max="3586" width="4.33203125" style="1" customWidth="1"/>
    <col min="3587" max="3587" width="4.88671875" style="1" customWidth="1"/>
    <col min="3588" max="3588" width="6.5546875" style="1" customWidth="1"/>
    <col min="3589" max="3589" width="5.33203125" style="1" customWidth="1"/>
    <col min="3590" max="3590" width="4.33203125" style="1" customWidth="1"/>
    <col min="3591" max="3591" width="6.109375" style="1" customWidth="1"/>
    <col min="3592" max="3592" width="4.5546875" style="1" customWidth="1"/>
    <col min="3593" max="3593" width="4.109375" style="1" customWidth="1"/>
    <col min="3594" max="3595" width="6.33203125" style="1" customWidth="1"/>
    <col min="3596" max="3596" width="7.88671875" style="1" customWidth="1"/>
    <col min="3597" max="3838" width="9.109375" style="1"/>
    <col min="3839" max="3839" width="8.33203125" style="1" customWidth="1"/>
    <col min="3840" max="3840" width="17.88671875" style="1" customWidth="1"/>
    <col min="3841" max="3841" width="7.109375" style="1" customWidth="1"/>
    <col min="3842" max="3842" width="4.33203125" style="1" customWidth="1"/>
    <col min="3843" max="3843" width="4.88671875" style="1" customWidth="1"/>
    <col min="3844" max="3844" width="6.5546875" style="1" customWidth="1"/>
    <col min="3845" max="3845" width="5.33203125" style="1" customWidth="1"/>
    <col min="3846" max="3846" width="4.33203125" style="1" customWidth="1"/>
    <col min="3847" max="3847" width="6.109375" style="1" customWidth="1"/>
    <col min="3848" max="3848" width="4.5546875" style="1" customWidth="1"/>
    <col min="3849" max="3849" width="4.109375" style="1" customWidth="1"/>
    <col min="3850" max="3851" width="6.33203125" style="1" customWidth="1"/>
    <col min="3852" max="3852" width="7.88671875" style="1" customWidth="1"/>
    <col min="3853" max="4094" width="9.109375" style="1"/>
    <col min="4095" max="4095" width="8.33203125" style="1" customWidth="1"/>
    <col min="4096" max="4096" width="17.88671875" style="1" customWidth="1"/>
    <col min="4097" max="4097" width="7.109375" style="1" customWidth="1"/>
    <col min="4098" max="4098" width="4.33203125" style="1" customWidth="1"/>
    <col min="4099" max="4099" width="4.88671875" style="1" customWidth="1"/>
    <col min="4100" max="4100" width="6.5546875" style="1" customWidth="1"/>
    <col min="4101" max="4101" width="5.33203125" style="1" customWidth="1"/>
    <col min="4102" max="4102" width="4.33203125" style="1" customWidth="1"/>
    <col min="4103" max="4103" width="6.109375" style="1" customWidth="1"/>
    <col min="4104" max="4104" width="4.5546875" style="1" customWidth="1"/>
    <col min="4105" max="4105" width="4.109375" style="1" customWidth="1"/>
    <col min="4106" max="4107" width="6.33203125" style="1" customWidth="1"/>
    <col min="4108" max="4108" width="7.88671875" style="1" customWidth="1"/>
    <col min="4109" max="4350" width="9.109375" style="1"/>
    <col min="4351" max="4351" width="8.33203125" style="1" customWidth="1"/>
    <col min="4352" max="4352" width="17.88671875" style="1" customWidth="1"/>
    <col min="4353" max="4353" width="7.109375" style="1" customWidth="1"/>
    <col min="4354" max="4354" width="4.33203125" style="1" customWidth="1"/>
    <col min="4355" max="4355" width="4.88671875" style="1" customWidth="1"/>
    <col min="4356" max="4356" width="6.5546875" style="1" customWidth="1"/>
    <col min="4357" max="4357" width="5.33203125" style="1" customWidth="1"/>
    <col min="4358" max="4358" width="4.33203125" style="1" customWidth="1"/>
    <col min="4359" max="4359" width="6.109375" style="1" customWidth="1"/>
    <col min="4360" max="4360" width="4.5546875" style="1" customWidth="1"/>
    <col min="4361" max="4361" width="4.109375" style="1" customWidth="1"/>
    <col min="4362" max="4363" width="6.33203125" style="1" customWidth="1"/>
    <col min="4364" max="4364" width="7.88671875" style="1" customWidth="1"/>
    <col min="4365" max="4606" width="9.109375" style="1"/>
    <col min="4607" max="4607" width="8.33203125" style="1" customWidth="1"/>
    <col min="4608" max="4608" width="17.88671875" style="1" customWidth="1"/>
    <col min="4609" max="4609" width="7.109375" style="1" customWidth="1"/>
    <col min="4610" max="4610" width="4.33203125" style="1" customWidth="1"/>
    <col min="4611" max="4611" width="4.88671875" style="1" customWidth="1"/>
    <col min="4612" max="4612" width="6.5546875" style="1" customWidth="1"/>
    <col min="4613" max="4613" width="5.33203125" style="1" customWidth="1"/>
    <col min="4614" max="4614" width="4.33203125" style="1" customWidth="1"/>
    <col min="4615" max="4615" width="6.109375" style="1" customWidth="1"/>
    <col min="4616" max="4616" width="4.5546875" style="1" customWidth="1"/>
    <col min="4617" max="4617" width="4.109375" style="1" customWidth="1"/>
    <col min="4618" max="4619" width="6.33203125" style="1" customWidth="1"/>
    <col min="4620" max="4620" width="7.88671875" style="1" customWidth="1"/>
    <col min="4621" max="4862" width="9.109375" style="1"/>
    <col min="4863" max="4863" width="8.33203125" style="1" customWidth="1"/>
    <col min="4864" max="4864" width="17.88671875" style="1" customWidth="1"/>
    <col min="4865" max="4865" width="7.109375" style="1" customWidth="1"/>
    <col min="4866" max="4866" width="4.33203125" style="1" customWidth="1"/>
    <col min="4867" max="4867" width="4.88671875" style="1" customWidth="1"/>
    <col min="4868" max="4868" width="6.5546875" style="1" customWidth="1"/>
    <col min="4869" max="4869" width="5.33203125" style="1" customWidth="1"/>
    <col min="4870" max="4870" width="4.33203125" style="1" customWidth="1"/>
    <col min="4871" max="4871" width="6.109375" style="1" customWidth="1"/>
    <col min="4872" max="4872" width="4.5546875" style="1" customWidth="1"/>
    <col min="4873" max="4873" width="4.109375" style="1" customWidth="1"/>
    <col min="4874" max="4875" width="6.33203125" style="1" customWidth="1"/>
    <col min="4876" max="4876" width="7.88671875" style="1" customWidth="1"/>
    <col min="4877" max="5118" width="9.109375" style="1"/>
    <col min="5119" max="5119" width="8.33203125" style="1" customWidth="1"/>
    <col min="5120" max="5120" width="17.88671875" style="1" customWidth="1"/>
    <col min="5121" max="5121" width="7.109375" style="1" customWidth="1"/>
    <col min="5122" max="5122" width="4.33203125" style="1" customWidth="1"/>
    <col min="5123" max="5123" width="4.88671875" style="1" customWidth="1"/>
    <col min="5124" max="5124" width="6.5546875" style="1" customWidth="1"/>
    <col min="5125" max="5125" width="5.33203125" style="1" customWidth="1"/>
    <col min="5126" max="5126" width="4.33203125" style="1" customWidth="1"/>
    <col min="5127" max="5127" width="6.109375" style="1" customWidth="1"/>
    <col min="5128" max="5128" width="4.5546875" style="1" customWidth="1"/>
    <col min="5129" max="5129" width="4.109375" style="1" customWidth="1"/>
    <col min="5130" max="5131" width="6.33203125" style="1" customWidth="1"/>
    <col min="5132" max="5132" width="7.88671875" style="1" customWidth="1"/>
    <col min="5133" max="5374" width="9.109375" style="1"/>
    <col min="5375" max="5375" width="8.33203125" style="1" customWidth="1"/>
    <col min="5376" max="5376" width="17.88671875" style="1" customWidth="1"/>
    <col min="5377" max="5377" width="7.109375" style="1" customWidth="1"/>
    <col min="5378" max="5378" width="4.33203125" style="1" customWidth="1"/>
    <col min="5379" max="5379" width="4.88671875" style="1" customWidth="1"/>
    <col min="5380" max="5380" width="6.5546875" style="1" customWidth="1"/>
    <col min="5381" max="5381" width="5.33203125" style="1" customWidth="1"/>
    <col min="5382" max="5382" width="4.33203125" style="1" customWidth="1"/>
    <col min="5383" max="5383" width="6.109375" style="1" customWidth="1"/>
    <col min="5384" max="5384" width="4.5546875" style="1" customWidth="1"/>
    <col min="5385" max="5385" width="4.109375" style="1" customWidth="1"/>
    <col min="5386" max="5387" width="6.33203125" style="1" customWidth="1"/>
    <col min="5388" max="5388" width="7.88671875" style="1" customWidth="1"/>
    <col min="5389" max="5630" width="9.109375" style="1"/>
    <col min="5631" max="5631" width="8.33203125" style="1" customWidth="1"/>
    <col min="5632" max="5632" width="17.88671875" style="1" customWidth="1"/>
    <col min="5633" max="5633" width="7.109375" style="1" customWidth="1"/>
    <col min="5634" max="5634" width="4.33203125" style="1" customWidth="1"/>
    <col min="5635" max="5635" width="4.88671875" style="1" customWidth="1"/>
    <col min="5636" max="5636" width="6.5546875" style="1" customWidth="1"/>
    <col min="5637" max="5637" width="5.33203125" style="1" customWidth="1"/>
    <col min="5638" max="5638" width="4.33203125" style="1" customWidth="1"/>
    <col min="5639" max="5639" width="6.109375" style="1" customWidth="1"/>
    <col min="5640" max="5640" width="4.5546875" style="1" customWidth="1"/>
    <col min="5641" max="5641" width="4.109375" style="1" customWidth="1"/>
    <col min="5642" max="5643" width="6.33203125" style="1" customWidth="1"/>
    <col min="5644" max="5644" width="7.88671875" style="1" customWidth="1"/>
    <col min="5645" max="5886" width="9.109375" style="1"/>
    <col min="5887" max="5887" width="8.33203125" style="1" customWidth="1"/>
    <col min="5888" max="5888" width="17.88671875" style="1" customWidth="1"/>
    <col min="5889" max="5889" width="7.109375" style="1" customWidth="1"/>
    <col min="5890" max="5890" width="4.33203125" style="1" customWidth="1"/>
    <col min="5891" max="5891" width="4.88671875" style="1" customWidth="1"/>
    <col min="5892" max="5892" width="6.5546875" style="1" customWidth="1"/>
    <col min="5893" max="5893" width="5.33203125" style="1" customWidth="1"/>
    <col min="5894" max="5894" width="4.33203125" style="1" customWidth="1"/>
    <col min="5895" max="5895" width="6.109375" style="1" customWidth="1"/>
    <col min="5896" max="5896" width="4.5546875" style="1" customWidth="1"/>
    <col min="5897" max="5897" width="4.109375" style="1" customWidth="1"/>
    <col min="5898" max="5899" width="6.33203125" style="1" customWidth="1"/>
    <col min="5900" max="5900" width="7.88671875" style="1" customWidth="1"/>
    <col min="5901" max="6142" width="9.109375" style="1"/>
    <col min="6143" max="6143" width="8.33203125" style="1" customWidth="1"/>
    <col min="6144" max="6144" width="17.88671875" style="1" customWidth="1"/>
    <col min="6145" max="6145" width="7.109375" style="1" customWidth="1"/>
    <col min="6146" max="6146" width="4.33203125" style="1" customWidth="1"/>
    <col min="6147" max="6147" width="4.88671875" style="1" customWidth="1"/>
    <col min="6148" max="6148" width="6.5546875" style="1" customWidth="1"/>
    <col min="6149" max="6149" width="5.33203125" style="1" customWidth="1"/>
    <col min="6150" max="6150" width="4.33203125" style="1" customWidth="1"/>
    <col min="6151" max="6151" width="6.109375" style="1" customWidth="1"/>
    <col min="6152" max="6152" width="4.5546875" style="1" customWidth="1"/>
    <col min="6153" max="6153" width="4.109375" style="1" customWidth="1"/>
    <col min="6154" max="6155" width="6.33203125" style="1" customWidth="1"/>
    <col min="6156" max="6156" width="7.88671875" style="1" customWidth="1"/>
    <col min="6157" max="6398" width="9.109375" style="1"/>
    <col min="6399" max="6399" width="8.33203125" style="1" customWidth="1"/>
    <col min="6400" max="6400" width="17.88671875" style="1" customWidth="1"/>
    <col min="6401" max="6401" width="7.109375" style="1" customWidth="1"/>
    <col min="6402" max="6402" width="4.33203125" style="1" customWidth="1"/>
    <col min="6403" max="6403" width="4.88671875" style="1" customWidth="1"/>
    <col min="6404" max="6404" width="6.5546875" style="1" customWidth="1"/>
    <col min="6405" max="6405" width="5.33203125" style="1" customWidth="1"/>
    <col min="6406" max="6406" width="4.33203125" style="1" customWidth="1"/>
    <col min="6407" max="6407" width="6.109375" style="1" customWidth="1"/>
    <col min="6408" max="6408" width="4.5546875" style="1" customWidth="1"/>
    <col min="6409" max="6409" width="4.109375" style="1" customWidth="1"/>
    <col min="6410" max="6411" width="6.33203125" style="1" customWidth="1"/>
    <col min="6412" max="6412" width="7.88671875" style="1" customWidth="1"/>
    <col min="6413" max="6654" width="9.109375" style="1"/>
    <col min="6655" max="6655" width="8.33203125" style="1" customWidth="1"/>
    <col min="6656" max="6656" width="17.88671875" style="1" customWidth="1"/>
    <col min="6657" max="6657" width="7.109375" style="1" customWidth="1"/>
    <col min="6658" max="6658" width="4.33203125" style="1" customWidth="1"/>
    <col min="6659" max="6659" width="4.88671875" style="1" customWidth="1"/>
    <col min="6660" max="6660" width="6.5546875" style="1" customWidth="1"/>
    <col min="6661" max="6661" width="5.33203125" style="1" customWidth="1"/>
    <col min="6662" max="6662" width="4.33203125" style="1" customWidth="1"/>
    <col min="6663" max="6663" width="6.109375" style="1" customWidth="1"/>
    <col min="6664" max="6664" width="4.5546875" style="1" customWidth="1"/>
    <col min="6665" max="6665" width="4.109375" style="1" customWidth="1"/>
    <col min="6666" max="6667" width="6.33203125" style="1" customWidth="1"/>
    <col min="6668" max="6668" width="7.88671875" style="1" customWidth="1"/>
    <col min="6669" max="6910" width="9.109375" style="1"/>
    <col min="6911" max="6911" width="8.33203125" style="1" customWidth="1"/>
    <col min="6912" max="6912" width="17.88671875" style="1" customWidth="1"/>
    <col min="6913" max="6913" width="7.109375" style="1" customWidth="1"/>
    <col min="6914" max="6914" width="4.33203125" style="1" customWidth="1"/>
    <col min="6915" max="6915" width="4.88671875" style="1" customWidth="1"/>
    <col min="6916" max="6916" width="6.5546875" style="1" customWidth="1"/>
    <col min="6917" max="6917" width="5.33203125" style="1" customWidth="1"/>
    <col min="6918" max="6918" width="4.33203125" style="1" customWidth="1"/>
    <col min="6919" max="6919" width="6.109375" style="1" customWidth="1"/>
    <col min="6920" max="6920" width="4.5546875" style="1" customWidth="1"/>
    <col min="6921" max="6921" width="4.109375" style="1" customWidth="1"/>
    <col min="6922" max="6923" width="6.33203125" style="1" customWidth="1"/>
    <col min="6924" max="6924" width="7.88671875" style="1" customWidth="1"/>
    <col min="6925" max="7166" width="9.109375" style="1"/>
    <col min="7167" max="7167" width="8.33203125" style="1" customWidth="1"/>
    <col min="7168" max="7168" width="17.88671875" style="1" customWidth="1"/>
    <col min="7169" max="7169" width="7.109375" style="1" customWidth="1"/>
    <col min="7170" max="7170" width="4.33203125" style="1" customWidth="1"/>
    <col min="7171" max="7171" width="4.88671875" style="1" customWidth="1"/>
    <col min="7172" max="7172" width="6.5546875" style="1" customWidth="1"/>
    <col min="7173" max="7173" width="5.33203125" style="1" customWidth="1"/>
    <col min="7174" max="7174" width="4.33203125" style="1" customWidth="1"/>
    <col min="7175" max="7175" width="6.109375" style="1" customWidth="1"/>
    <col min="7176" max="7176" width="4.5546875" style="1" customWidth="1"/>
    <col min="7177" max="7177" width="4.109375" style="1" customWidth="1"/>
    <col min="7178" max="7179" width="6.33203125" style="1" customWidth="1"/>
    <col min="7180" max="7180" width="7.88671875" style="1" customWidth="1"/>
    <col min="7181" max="7422" width="9.109375" style="1"/>
    <col min="7423" max="7423" width="8.33203125" style="1" customWidth="1"/>
    <col min="7424" max="7424" width="17.88671875" style="1" customWidth="1"/>
    <col min="7425" max="7425" width="7.109375" style="1" customWidth="1"/>
    <col min="7426" max="7426" width="4.33203125" style="1" customWidth="1"/>
    <col min="7427" max="7427" width="4.88671875" style="1" customWidth="1"/>
    <col min="7428" max="7428" width="6.5546875" style="1" customWidth="1"/>
    <col min="7429" max="7429" width="5.33203125" style="1" customWidth="1"/>
    <col min="7430" max="7430" width="4.33203125" style="1" customWidth="1"/>
    <col min="7431" max="7431" width="6.109375" style="1" customWidth="1"/>
    <col min="7432" max="7432" width="4.5546875" style="1" customWidth="1"/>
    <col min="7433" max="7433" width="4.109375" style="1" customWidth="1"/>
    <col min="7434" max="7435" width="6.33203125" style="1" customWidth="1"/>
    <col min="7436" max="7436" width="7.88671875" style="1" customWidth="1"/>
    <col min="7437" max="7678" width="9.109375" style="1"/>
    <col min="7679" max="7679" width="8.33203125" style="1" customWidth="1"/>
    <col min="7680" max="7680" width="17.88671875" style="1" customWidth="1"/>
    <col min="7681" max="7681" width="7.109375" style="1" customWidth="1"/>
    <col min="7682" max="7682" width="4.33203125" style="1" customWidth="1"/>
    <col min="7683" max="7683" width="4.88671875" style="1" customWidth="1"/>
    <col min="7684" max="7684" width="6.5546875" style="1" customWidth="1"/>
    <col min="7685" max="7685" width="5.33203125" style="1" customWidth="1"/>
    <col min="7686" max="7686" width="4.33203125" style="1" customWidth="1"/>
    <col min="7687" max="7687" width="6.109375" style="1" customWidth="1"/>
    <col min="7688" max="7688" width="4.5546875" style="1" customWidth="1"/>
    <col min="7689" max="7689" width="4.109375" style="1" customWidth="1"/>
    <col min="7690" max="7691" width="6.33203125" style="1" customWidth="1"/>
    <col min="7692" max="7692" width="7.88671875" style="1" customWidth="1"/>
    <col min="7693" max="7934" width="9.109375" style="1"/>
    <col min="7935" max="7935" width="8.33203125" style="1" customWidth="1"/>
    <col min="7936" max="7936" width="17.88671875" style="1" customWidth="1"/>
    <col min="7937" max="7937" width="7.109375" style="1" customWidth="1"/>
    <col min="7938" max="7938" width="4.33203125" style="1" customWidth="1"/>
    <col min="7939" max="7939" width="4.88671875" style="1" customWidth="1"/>
    <col min="7940" max="7940" width="6.5546875" style="1" customWidth="1"/>
    <col min="7941" max="7941" width="5.33203125" style="1" customWidth="1"/>
    <col min="7942" max="7942" width="4.33203125" style="1" customWidth="1"/>
    <col min="7943" max="7943" width="6.109375" style="1" customWidth="1"/>
    <col min="7944" max="7944" width="4.5546875" style="1" customWidth="1"/>
    <col min="7945" max="7945" width="4.109375" style="1" customWidth="1"/>
    <col min="7946" max="7947" width="6.33203125" style="1" customWidth="1"/>
    <col min="7948" max="7948" width="7.88671875" style="1" customWidth="1"/>
    <col min="7949" max="8190" width="9.109375" style="1"/>
    <col min="8191" max="8191" width="8.33203125" style="1" customWidth="1"/>
    <col min="8192" max="8192" width="17.88671875" style="1" customWidth="1"/>
    <col min="8193" max="8193" width="7.109375" style="1" customWidth="1"/>
    <col min="8194" max="8194" width="4.33203125" style="1" customWidth="1"/>
    <col min="8195" max="8195" width="4.88671875" style="1" customWidth="1"/>
    <col min="8196" max="8196" width="6.5546875" style="1" customWidth="1"/>
    <col min="8197" max="8197" width="5.33203125" style="1" customWidth="1"/>
    <col min="8198" max="8198" width="4.33203125" style="1" customWidth="1"/>
    <col min="8199" max="8199" width="6.109375" style="1" customWidth="1"/>
    <col min="8200" max="8200" width="4.5546875" style="1" customWidth="1"/>
    <col min="8201" max="8201" width="4.109375" style="1" customWidth="1"/>
    <col min="8202" max="8203" width="6.33203125" style="1" customWidth="1"/>
    <col min="8204" max="8204" width="7.88671875" style="1" customWidth="1"/>
    <col min="8205" max="8446" width="9.109375" style="1"/>
    <col min="8447" max="8447" width="8.33203125" style="1" customWidth="1"/>
    <col min="8448" max="8448" width="17.88671875" style="1" customWidth="1"/>
    <col min="8449" max="8449" width="7.109375" style="1" customWidth="1"/>
    <col min="8450" max="8450" width="4.33203125" style="1" customWidth="1"/>
    <col min="8451" max="8451" width="4.88671875" style="1" customWidth="1"/>
    <col min="8452" max="8452" width="6.5546875" style="1" customWidth="1"/>
    <col min="8453" max="8453" width="5.33203125" style="1" customWidth="1"/>
    <col min="8454" max="8454" width="4.33203125" style="1" customWidth="1"/>
    <col min="8455" max="8455" width="6.109375" style="1" customWidth="1"/>
    <col min="8456" max="8456" width="4.5546875" style="1" customWidth="1"/>
    <col min="8457" max="8457" width="4.109375" style="1" customWidth="1"/>
    <col min="8458" max="8459" width="6.33203125" style="1" customWidth="1"/>
    <col min="8460" max="8460" width="7.88671875" style="1" customWidth="1"/>
    <col min="8461" max="8702" width="9.109375" style="1"/>
    <col min="8703" max="8703" width="8.33203125" style="1" customWidth="1"/>
    <col min="8704" max="8704" width="17.88671875" style="1" customWidth="1"/>
    <col min="8705" max="8705" width="7.109375" style="1" customWidth="1"/>
    <col min="8706" max="8706" width="4.33203125" style="1" customWidth="1"/>
    <col min="8707" max="8707" width="4.88671875" style="1" customWidth="1"/>
    <col min="8708" max="8708" width="6.5546875" style="1" customWidth="1"/>
    <col min="8709" max="8709" width="5.33203125" style="1" customWidth="1"/>
    <col min="8710" max="8710" width="4.33203125" style="1" customWidth="1"/>
    <col min="8711" max="8711" width="6.109375" style="1" customWidth="1"/>
    <col min="8712" max="8712" width="4.5546875" style="1" customWidth="1"/>
    <col min="8713" max="8713" width="4.109375" style="1" customWidth="1"/>
    <col min="8714" max="8715" width="6.33203125" style="1" customWidth="1"/>
    <col min="8716" max="8716" width="7.88671875" style="1" customWidth="1"/>
    <col min="8717" max="8958" width="9.109375" style="1"/>
    <col min="8959" max="8959" width="8.33203125" style="1" customWidth="1"/>
    <col min="8960" max="8960" width="17.88671875" style="1" customWidth="1"/>
    <col min="8961" max="8961" width="7.109375" style="1" customWidth="1"/>
    <col min="8962" max="8962" width="4.33203125" style="1" customWidth="1"/>
    <col min="8963" max="8963" width="4.88671875" style="1" customWidth="1"/>
    <col min="8964" max="8964" width="6.5546875" style="1" customWidth="1"/>
    <col min="8965" max="8965" width="5.33203125" style="1" customWidth="1"/>
    <col min="8966" max="8966" width="4.33203125" style="1" customWidth="1"/>
    <col min="8967" max="8967" width="6.109375" style="1" customWidth="1"/>
    <col min="8968" max="8968" width="4.5546875" style="1" customWidth="1"/>
    <col min="8969" max="8969" width="4.109375" style="1" customWidth="1"/>
    <col min="8970" max="8971" width="6.33203125" style="1" customWidth="1"/>
    <col min="8972" max="8972" width="7.88671875" style="1" customWidth="1"/>
    <col min="8973" max="9214" width="9.109375" style="1"/>
    <col min="9215" max="9215" width="8.33203125" style="1" customWidth="1"/>
    <col min="9216" max="9216" width="17.88671875" style="1" customWidth="1"/>
    <col min="9217" max="9217" width="7.109375" style="1" customWidth="1"/>
    <col min="9218" max="9218" width="4.33203125" style="1" customWidth="1"/>
    <col min="9219" max="9219" width="4.88671875" style="1" customWidth="1"/>
    <col min="9220" max="9220" width="6.5546875" style="1" customWidth="1"/>
    <col min="9221" max="9221" width="5.33203125" style="1" customWidth="1"/>
    <col min="9222" max="9222" width="4.33203125" style="1" customWidth="1"/>
    <col min="9223" max="9223" width="6.109375" style="1" customWidth="1"/>
    <col min="9224" max="9224" width="4.5546875" style="1" customWidth="1"/>
    <col min="9225" max="9225" width="4.109375" style="1" customWidth="1"/>
    <col min="9226" max="9227" width="6.33203125" style="1" customWidth="1"/>
    <col min="9228" max="9228" width="7.88671875" style="1" customWidth="1"/>
    <col min="9229" max="9470" width="9.109375" style="1"/>
    <col min="9471" max="9471" width="8.33203125" style="1" customWidth="1"/>
    <col min="9472" max="9472" width="17.88671875" style="1" customWidth="1"/>
    <col min="9473" max="9473" width="7.109375" style="1" customWidth="1"/>
    <col min="9474" max="9474" width="4.33203125" style="1" customWidth="1"/>
    <col min="9475" max="9475" width="4.88671875" style="1" customWidth="1"/>
    <col min="9476" max="9476" width="6.5546875" style="1" customWidth="1"/>
    <col min="9477" max="9477" width="5.33203125" style="1" customWidth="1"/>
    <col min="9478" max="9478" width="4.33203125" style="1" customWidth="1"/>
    <col min="9479" max="9479" width="6.109375" style="1" customWidth="1"/>
    <col min="9480" max="9480" width="4.5546875" style="1" customWidth="1"/>
    <col min="9481" max="9481" width="4.109375" style="1" customWidth="1"/>
    <col min="9482" max="9483" width="6.33203125" style="1" customWidth="1"/>
    <col min="9484" max="9484" width="7.88671875" style="1" customWidth="1"/>
    <col min="9485" max="9726" width="9.109375" style="1"/>
    <col min="9727" max="9727" width="8.33203125" style="1" customWidth="1"/>
    <col min="9728" max="9728" width="17.88671875" style="1" customWidth="1"/>
    <col min="9729" max="9729" width="7.109375" style="1" customWidth="1"/>
    <col min="9730" max="9730" width="4.33203125" style="1" customWidth="1"/>
    <col min="9731" max="9731" width="4.88671875" style="1" customWidth="1"/>
    <col min="9732" max="9732" width="6.5546875" style="1" customWidth="1"/>
    <col min="9733" max="9733" width="5.33203125" style="1" customWidth="1"/>
    <col min="9734" max="9734" width="4.33203125" style="1" customWidth="1"/>
    <col min="9735" max="9735" width="6.109375" style="1" customWidth="1"/>
    <col min="9736" max="9736" width="4.5546875" style="1" customWidth="1"/>
    <col min="9737" max="9737" width="4.109375" style="1" customWidth="1"/>
    <col min="9738" max="9739" width="6.33203125" style="1" customWidth="1"/>
    <col min="9740" max="9740" width="7.88671875" style="1" customWidth="1"/>
    <col min="9741" max="9982" width="9.109375" style="1"/>
    <col min="9983" max="9983" width="8.33203125" style="1" customWidth="1"/>
    <col min="9984" max="9984" width="17.88671875" style="1" customWidth="1"/>
    <col min="9985" max="9985" width="7.109375" style="1" customWidth="1"/>
    <col min="9986" max="9986" width="4.33203125" style="1" customWidth="1"/>
    <col min="9987" max="9987" width="4.88671875" style="1" customWidth="1"/>
    <col min="9988" max="9988" width="6.5546875" style="1" customWidth="1"/>
    <col min="9989" max="9989" width="5.33203125" style="1" customWidth="1"/>
    <col min="9990" max="9990" width="4.33203125" style="1" customWidth="1"/>
    <col min="9991" max="9991" width="6.109375" style="1" customWidth="1"/>
    <col min="9992" max="9992" width="4.5546875" style="1" customWidth="1"/>
    <col min="9993" max="9993" width="4.109375" style="1" customWidth="1"/>
    <col min="9994" max="9995" width="6.33203125" style="1" customWidth="1"/>
    <col min="9996" max="9996" width="7.88671875" style="1" customWidth="1"/>
    <col min="9997" max="10238" width="9.109375" style="1"/>
    <col min="10239" max="10239" width="8.33203125" style="1" customWidth="1"/>
    <col min="10240" max="10240" width="17.88671875" style="1" customWidth="1"/>
    <col min="10241" max="10241" width="7.109375" style="1" customWidth="1"/>
    <col min="10242" max="10242" width="4.33203125" style="1" customWidth="1"/>
    <col min="10243" max="10243" width="4.88671875" style="1" customWidth="1"/>
    <col min="10244" max="10244" width="6.5546875" style="1" customWidth="1"/>
    <col min="10245" max="10245" width="5.33203125" style="1" customWidth="1"/>
    <col min="10246" max="10246" width="4.33203125" style="1" customWidth="1"/>
    <col min="10247" max="10247" width="6.109375" style="1" customWidth="1"/>
    <col min="10248" max="10248" width="4.5546875" style="1" customWidth="1"/>
    <col min="10249" max="10249" width="4.109375" style="1" customWidth="1"/>
    <col min="10250" max="10251" width="6.33203125" style="1" customWidth="1"/>
    <col min="10252" max="10252" width="7.88671875" style="1" customWidth="1"/>
    <col min="10253" max="10494" width="9.109375" style="1"/>
    <col min="10495" max="10495" width="8.33203125" style="1" customWidth="1"/>
    <col min="10496" max="10496" width="17.88671875" style="1" customWidth="1"/>
    <col min="10497" max="10497" width="7.109375" style="1" customWidth="1"/>
    <col min="10498" max="10498" width="4.33203125" style="1" customWidth="1"/>
    <col min="10499" max="10499" width="4.88671875" style="1" customWidth="1"/>
    <col min="10500" max="10500" width="6.5546875" style="1" customWidth="1"/>
    <col min="10501" max="10501" width="5.33203125" style="1" customWidth="1"/>
    <col min="10502" max="10502" width="4.33203125" style="1" customWidth="1"/>
    <col min="10503" max="10503" width="6.109375" style="1" customWidth="1"/>
    <col min="10504" max="10504" width="4.5546875" style="1" customWidth="1"/>
    <col min="10505" max="10505" width="4.109375" style="1" customWidth="1"/>
    <col min="10506" max="10507" width="6.33203125" style="1" customWidth="1"/>
    <col min="10508" max="10508" width="7.88671875" style="1" customWidth="1"/>
    <col min="10509" max="10750" width="9.109375" style="1"/>
    <col min="10751" max="10751" width="8.33203125" style="1" customWidth="1"/>
    <col min="10752" max="10752" width="17.88671875" style="1" customWidth="1"/>
    <col min="10753" max="10753" width="7.109375" style="1" customWidth="1"/>
    <col min="10754" max="10754" width="4.33203125" style="1" customWidth="1"/>
    <col min="10755" max="10755" width="4.88671875" style="1" customWidth="1"/>
    <col min="10756" max="10756" width="6.5546875" style="1" customWidth="1"/>
    <col min="10757" max="10757" width="5.33203125" style="1" customWidth="1"/>
    <col min="10758" max="10758" width="4.33203125" style="1" customWidth="1"/>
    <col min="10759" max="10759" width="6.109375" style="1" customWidth="1"/>
    <col min="10760" max="10760" width="4.5546875" style="1" customWidth="1"/>
    <col min="10761" max="10761" width="4.109375" style="1" customWidth="1"/>
    <col min="10762" max="10763" width="6.33203125" style="1" customWidth="1"/>
    <col min="10764" max="10764" width="7.88671875" style="1" customWidth="1"/>
    <col min="10765" max="11006" width="9.109375" style="1"/>
    <col min="11007" max="11007" width="8.33203125" style="1" customWidth="1"/>
    <col min="11008" max="11008" width="17.88671875" style="1" customWidth="1"/>
    <col min="11009" max="11009" width="7.109375" style="1" customWidth="1"/>
    <col min="11010" max="11010" width="4.33203125" style="1" customWidth="1"/>
    <col min="11011" max="11011" width="4.88671875" style="1" customWidth="1"/>
    <col min="11012" max="11012" width="6.5546875" style="1" customWidth="1"/>
    <col min="11013" max="11013" width="5.33203125" style="1" customWidth="1"/>
    <col min="11014" max="11014" width="4.33203125" style="1" customWidth="1"/>
    <col min="11015" max="11015" width="6.109375" style="1" customWidth="1"/>
    <col min="11016" max="11016" width="4.5546875" style="1" customWidth="1"/>
    <col min="11017" max="11017" width="4.109375" style="1" customWidth="1"/>
    <col min="11018" max="11019" width="6.33203125" style="1" customWidth="1"/>
    <col min="11020" max="11020" width="7.88671875" style="1" customWidth="1"/>
    <col min="11021" max="11262" width="9.109375" style="1"/>
    <col min="11263" max="11263" width="8.33203125" style="1" customWidth="1"/>
    <col min="11264" max="11264" width="17.88671875" style="1" customWidth="1"/>
    <col min="11265" max="11265" width="7.109375" style="1" customWidth="1"/>
    <col min="11266" max="11266" width="4.33203125" style="1" customWidth="1"/>
    <col min="11267" max="11267" width="4.88671875" style="1" customWidth="1"/>
    <col min="11268" max="11268" width="6.5546875" style="1" customWidth="1"/>
    <col min="11269" max="11269" width="5.33203125" style="1" customWidth="1"/>
    <col min="11270" max="11270" width="4.33203125" style="1" customWidth="1"/>
    <col min="11271" max="11271" width="6.109375" style="1" customWidth="1"/>
    <col min="11272" max="11272" width="4.5546875" style="1" customWidth="1"/>
    <col min="11273" max="11273" width="4.109375" style="1" customWidth="1"/>
    <col min="11274" max="11275" width="6.33203125" style="1" customWidth="1"/>
    <col min="11276" max="11276" width="7.88671875" style="1" customWidth="1"/>
    <col min="11277" max="11518" width="9.109375" style="1"/>
    <col min="11519" max="11519" width="8.33203125" style="1" customWidth="1"/>
    <col min="11520" max="11520" width="17.88671875" style="1" customWidth="1"/>
    <col min="11521" max="11521" width="7.109375" style="1" customWidth="1"/>
    <col min="11522" max="11522" width="4.33203125" style="1" customWidth="1"/>
    <col min="11523" max="11523" width="4.88671875" style="1" customWidth="1"/>
    <col min="11524" max="11524" width="6.5546875" style="1" customWidth="1"/>
    <col min="11525" max="11525" width="5.33203125" style="1" customWidth="1"/>
    <col min="11526" max="11526" width="4.33203125" style="1" customWidth="1"/>
    <col min="11527" max="11527" width="6.109375" style="1" customWidth="1"/>
    <col min="11528" max="11528" width="4.5546875" style="1" customWidth="1"/>
    <col min="11529" max="11529" width="4.109375" style="1" customWidth="1"/>
    <col min="11530" max="11531" width="6.33203125" style="1" customWidth="1"/>
    <col min="11532" max="11532" width="7.88671875" style="1" customWidth="1"/>
    <col min="11533" max="11774" width="9.109375" style="1"/>
    <col min="11775" max="11775" width="8.33203125" style="1" customWidth="1"/>
    <col min="11776" max="11776" width="17.88671875" style="1" customWidth="1"/>
    <col min="11777" max="11777" width="7.109375" style="1" customWidth="1"/>
    <col min="11778" max="11778" width="4.33203125" style="1" customWidth="1"/>
    <col min="11779" max="11779" width="4.88671875" style="1" customWidth="1"/>
    <col min="11780" max="11780" width="6.5546875" style="1" customWidth="1"/>
    <col min="11781" max="11781" width="5.33203125" style="1" customWidth="1"/>
    <col min="11782" max="11782" width="4.33203125" style="1" customWidth="1"/>
    <col min="11783" max="11783" width="6.109375" style="1" customWidth="1"/>
    <col min="11784" max="11784" width="4.5546875" style="1" customWidth="1"/>
    <col min="11785" max="11785" width="4.109375" style="1" customWidth="1"/>
    <col min="11786" max="11787" width="6.33203125" style="1" customWidth="1"/>
    <col min="11788" max="11788" width="7.88671875" style="1" customWidth="1"/>
    <col min="11789" max="12030" width="9.109375" style="1"/>
    <col min="12031" max="12031" width="8.33203125" style="1" customWidth="1"/>
    <col min="12032" max="12032" width="17.88671875" style="1" customWidth="1"/>
    <col min="12033" max="12033" width="7.109375" style="1" customWidth="1"/>
    <col min="12034" max="12034" width="4.33203125" style="1" customWidth="1"/>
    <col min="12035" max="12035" width="4.88671875" style="1" customWidth="1"/>
    <col min="12036" max="12036" width="6.5546875" style="1" customWidth="1"/>
    <col min="12037" max="12037" width="5.33203125" style="1" customWidth="1"/>
    <col min="12038" max="12038" width="4.33203125" style="1" customWidth="1"/>
    <col min="12039" max="12039" width="6.109375" style="1" customWidth="1"/>
    <col min="12040" max="12040" width="4.5546875" style="1" customWidth="1"/>
    <col min="12041" max="12041" width="4.109375" style="1" customWidth="1"/>
    <col min="12042" max="12043" width="6.33203125" style="1" customWidth="1"/>
    <col min="12044" max="12044" width="7.88671875" style="1" customWidth="1"/>
    <col min="12045" max="12286" width="9.109375" style="1"/>
    <col min="12287" max="12287" width="8.33203125" style="1" customWidth="1"/>
    <col min="12288" max="12288" width="17.88671875" style="1" customWidth="1"/>
    <col min="12289" max="12289" width="7.109375" style="1" customWidth="1"/>
    <col min="12290" max="12290" width="4.33203125" style="1" customWidth="1"/>
    <col min="12291" max="12291" width="4.88671875" style="1" customWidth="1"/>
    <col min="12292" max="12292" width="6.5546875" style="1" customWidth="1"/>
    <col min="12293" max="12293" width="5.33203125" style="1" customWidth="1"/>
    <col min="12294" max="12294" width="4.33203125" style="1" customWidth="1"/>
    <col min="12295" max="12295" width="6.109375" style="1" customWidth="1"/>
    <col min="12296" max="12296" width="4.5546875" style="1" customWidth="1"/>
    <col min="12297" max="12297" width="4.109375" style="1" customWidth="1"/>
    <col min="12298" max="12299" width="6.33203125" style="1" customWidth="1"/>
    <col min="12300" max="12300" width="7.88671875" style="1" customWidth="1"/>
    <col min="12301" max="12542" width="9.109375" style="1"/>
    <col min="12543" max="12543" width="8.33203125" style="1" customWidth="1"/>
    <col min="12544" max="12544" width="17.88671875" style="1" customWidth="1"/>
    <col min="12545" max="12545" width="7.109375" style="1" customWidth="1"/>
    <col min="12546" max="12546" width="4.33203125" style="1" customWidth="1"/>
    <col min="12547" max="12547" width="4.88671875" style="1" customWidth="1"/>
    <col min="12548" max="12548" width="6.5546875" style="1" customWidth="1"/>
    <col min="12549" max="12549" width="5.33203125" style="1" customWidth="1"/>
    <col min="12550" max="12550" width="4.33203125" style="1" customWidth="1"/>
    <col min="12551" max="12551" width="6.109375" style="1" customWidth="1"/>
    <col min="12552" max="12552" width="4.5546875" style="1" customWidth="1"/>
    <col min="12553" max="12553" width="4.109375" style="1" customWidth="1"/>
    <col min="12554" max="12555" width="6.33203125" style="1" customWidth="1"/>
    <col min="12556" max="12556" width="7.88671875" style="1" customWidth="1"/>
    <col min="12557" max="12798" width="9.109375" style="1"/>
    <col min="12799" max="12799" width="8.33203125" style="1" customWidth="1"/>
    <col min="12800" max="12800" width="17.88671875" style="1" customWidth="1"/>
    <col min="12801" max="12801" width="7.109375" style="1" customWidth="1"/>
    <col min="12802" max="12802" width="4.33203125" style="1" customWidth="1"/>
    <col min="12803" max="12803" width="4.88671875" style="1" customWidth="1"/>
    <col min="12804" max="12804" width="6.5546875" style="1" customWidth="1"/>
    <col min="12805" max="12805" width="5.33203125" style="1" customWidth="1"/>
    <col min="12806" max="12806" width="4.33203125" style="1" customWidth="1"/>
    <col min="12807" max="12807" width="6.109375" style="1" customWidth="1"/>
    <col min="12808" max="12808" width="4.5546875" style="1" customWidth="1"/>
    <col min="12809" max="12809" width="4.109375" style="1" customWidth="1"/>
    <col min="12810" max="12811" width="6.33203125" style="1" customWidth="1"/>
    <col min="12812" max="12812" width="7.88671875" style="1" customWidth="1"/>
    <col min="12813" max="13054" width="9.109375" style="1"/>
    <col min="13055" max="13055" width="8.33203125" style="1" customWidth="1"/>
    <col min="13056" max="13056" width="17.88671875" style="1" customWidth="1"/>
    <col min="13057" max="13057" width="7.109375" style="1" customWidth="1"/>
    <col min="13058" max="13058" width="4.33203125" style="1" customWidth="1"/>
    <col min="13059" max="13059" width="4.88671875" style="1" customWidth="1"/>
    <col min="13060" max="13060" width="6.5546875" style="1" customWidth="1"/>
    <col min="13061" max="13061" width="5.33203125" style="1" customWidth="1"/>
    <col min="13062" max="13062" width="4.33203125" style="1" customWidth="1"/>
    <col min="13063" max="13063" width="6.109375" style="1" customWidth="1"/>
    <col min="13064" max="13064" width="4.5546875" style="1" customWidth="1"/>
    <col min="13065" max="13065" width="4.109375" style="1" customWidth="1"/>
    <col min="13066" max="13067" width="6.33203125" style="1" customWidth="1"/>
    <col min="13068" max="13068" width="7.88671875" style="1" customWidth="1"/>
    <col min="13069" max="13310" width="9.109375" style="1"/>
    <col min="13311" max="13311" width="8.33203125" style="1" customWidth="1"/>
    <col min="13312" max="13312" width="17.88671875" style="1" customWidth="1"/>
    <col min="13313" max="13313" width="7.109375" style="1" customWidth="1"/>
    <col min="13314" max="13314" width="4.33203125" style="1" customWidth="1"/>
    <col min="13315" max="13315" width="4.88671875" style="1" customWidth="1"/>
    <col min="13316" max="13316" width="6.5546875" style="1" customWidth="1"/>
    <col min="13317" max="13317" width="5.33203125" style="1" customWidth="1"/>
    <col min="13318" max="13318" width="4.33203125" style="1" customWidth="1"/>
    <col min="13319" max="13319" width="6.109375" style="1" customWidth="1"/>
    <col min="13320" max="13320" width="4.5546875" style="1" customWidth="1"/>
    <col min="13321" max="13321" width="4.109375" style="1" customWidth="1"/>
    <col min="13322" max="13323" width="6.33203125" style="1" customWidth="1"/>
    <col min="13324" max="13324" width="7.88671875" style="1" customWidth="1"/>
    <col min="13325" max="13566" width="9.109375" style="1"/>
    <col min="13567" max="13567" width="8.33203125" style="1" customWidth="1"/>
    <col min="13568" max="13568" width="17.88671875" style="1" customWidth="1"/>
    <col min="13569" max="13569" width="7.109375" style="1" customWidth="1"/>
    <col min="13570" max="13570" width="4.33203125" style="1" customWidth="1"/>
    <col min="13571" max="13571" width="4.88671875" style="1" customWidth="1"/>
    <col min="13572" max="13572" width="6.5546875" style="1" customWidth="1"/>
    <col min="13573" max="13573" width="5.33203125" style="1" customWidth="1"/>
    <col min="13574" max="13574" width="4.33203125" style="1" customWidth="1"/>
    <col min="13575" max="13575" width="6.109375" style="1" customWidth="1"/>
    <col min="13576" max="13576" width="4.5546875" style="1" customWidth="1"/>
    <col min="13577" max="13577" width="4.109375" style="1" customWidth="1"/>
    <col min="13578" max="13579" width="6.33203125" style="1" customWidth="1"/>
    <col min="13580" max="13580" width="7.88671875" style="1" customWidth="1"/>
    <col min="13581" max="13822" width="9.109375" style="1"/>
    <col min="13823" max="13823" width="8.33203125" style="1" customWidth="1"/>
    <col min="13824" max="13824" width="17.88671875" style="1" customWidth="1"/>
    <col min="13825" max="13825" width="7.109375" style="1" customWidth="1"/>
    <col min="13826" max="13826" width="4.33203125" style="1" customWidth="1"/>
    <col min="13827" max="13827" width="4.88671875" style="1" customWidth="1"/>
    <col min="13828" max="13828" width="6.5546875" style="1" customWidth="1"/>
    <col min="13829" max="13829" width="5.33203125" style="1" customWidth="1"/>
    <col min="13830" max="13830" width="4.33203125" style="1" customWidth="1"/>
    <col min="13831" max="13831" width="6.109375" style="1" customWidth="1"/>
    <col min="13832" max="13832" width="4.5546875" style="1" customWidth="1"/>
    <col min="13833" max="13833" width="4.109375" style="1" customWidth="1"/>
    <col min="13834" max="13835" width="6.33203125" style="1" customWidth="1"/>
    <col min="13836" max="13836" width="7.88671875" style="1" customWidth="1"/>
    <col min="13837" max="14078" width="9.109375" style="1"/>
    <col min="14079" max="14079" width="8.33203125" style="1" customWidth="1"/>
    <col min="14080" max="14080" width="17.88671875" style="1" customWidth="1"/>
    <col min="14081" max="14081" width="7.109375" style="1" customWidth="1"/>
    <col min="14082" max="14082" width="4.33203125" style="1" customWidth="1"/>
    <col min="14083" max="14083" width="4.88671875" style="1" customWidth="1"/>
    <col min="14084" max="14084" width="6.5546875" style="1" customWidth="1"/>
    <col min="14085" max="14085" width="5.33203125" style="1" customWidth="1"/>
    <col min="14086" max="14086" width="4.33203125" style="1" customWidth="1"/>
    <col min="14087" max="14087" width="6.109375" style="1" customWidth="1"/>
    <col min="14088" max="14088" width="4.5546875" style="1" customWidth="1"/>
    <col min="14089" max="14089" width="4.109375" style="1" customWidth="1"/>
    <col min="14090" max="14091" width="6.33203125" style="1" customWidth="1"/>
    <col min="14092" max="14092" width="7.88671875" style="1" customWidth="1"/>
    <col min="14093" max="14334" width="9.109375" style="1"/>
    <col min="14335" max="14335" width="8.33203125" style="1" customWidth="1"/>
    <col min="14336" max="14336" width="17.88671875" style="1" customWidth="1"/>
    <col min="14337" max="14337" width="7.109375" style="1" customWidth="1"/>
    <col min="14338" max="14338" width="4.33203125" style="1" customWidth="1"/>
    <col min="14339" max="14339" width="4.88671875" style="1" customWidth="1"/>
    <col min="14340" max="14340" width="6.5546875" style="1" customWidth="1"/>
    <col min="14341" max="14341" width="5.33203125" style="1" customWidth="1"/>
    <col min="14342" max="14342" width="4.33203125" style="1" customWidth="1"/>
    <col min="14343" max="14343" width="6.109375" style="1" customWidth="1"/>
    <col min="14344" max="14344" width="4.5546875" style="1" customWidth="1"/>
    <col min="14345" max="14345" width="4.109375" style="1" customWidth="1"/>
    <col min="14346" max="14347" width="6.33203125" style="1" customWidth="1"/>
    <col min="14348" max="14348" width="7.88671875" style="1" customWidth="1"/>
    <col min="14349" max="14590" width="9.109375" style="1"/>
    <col min="14591" max="14591" width="8.33203125" style="1" customWidth="1"/>
    <col min="14592" max="14592" width="17.88671875" style="1" customWidth="1"/>
    <col min="14593" max="14593" width="7.109375" style="1" customWidth="1"/>
    <col min="14594" max="14594" width="4.33203125" style="1" customWidth="1"/>
    <col min="14595" max="14595" width="4.88671875" style="1" customWidth="1"/>
    <col min="14596" max="14596" width="6.5546875" style="1" customWidth="1"/>
    <col min="14597" max="14597" width="5.33203125" style="1" customWidth="1"/>
    <col min="14598" max="14598" width="4.33203125" style="1" customWidth="1"/>
    <col min="14599" max="14599" width="6.109375" style="1" customWidth="1"/>
    <col min="14600" max="14600" width="4.5546875" style="1" customWidth="1"/>
    <col min="14601" max="14601" width="4.109375" style="1" customWidth="1"/>
    <col min="14602" max="14603" width="6.33203125" style="1" customWidth="1"/>
    <col min="14604" max="14604" width="7.88671875" style="1" customWidth="1"/>
    <col min="14605" max="14846" width="9.109375" style="1"/>
    <col min="14847" max="14847" width="8.33203125" style="1" customWidth="1"/>
    <col min="14848" max="14848" width="17.88671875" style="1" customWidth="1"/>
    <col min="14849" max="14849" width="7.109375" style="1" customWidth="1"/>
    <col min="14850" max="14850" width="4.33203125" style="1" customWidth="1"/>
    <col min="14851" max="14851" width="4.88671875" style="1" customWidth="1"/>
    <col min="14852" max="14852" width="6.5546875" style="1" customWidth="1"/>
    <col min="14853" max="14853" width="5.33203125" style="1" customWidth="1"/>
    <col min="14854" max="14854" width="4.33203125" style="1" customWidth="1"/>
    <col min="14855" max="14855" width="6.109375" style="1" customWidth="1"/>
    <col min="14856" max="14856" width="4.5546875" style="1" customWidth="1"/>
    <col min="14857" max="14857" width="4.109375" style="1" customWidth="1"/>
    <col min="14858" max="14859" width="6.33203125" style="1" customWidth="1"/>
    <col min="14860" max="14860" width="7.88671875" style="1" customWidth="1"/>
    <col min="14861" max="15102" width="9.109375" style="1"/>
    <col min="15103" max="15103" width="8.33203125" style="1" customWidth="1"/>
    <col min="15104" max="15104" width="17.88671875" style="1" customWidth="1"/>
    <col min="15105" max="15105" width="7.109375" style="1" customWidth="1"/>
    <col min="15106" max="15106" width="4.33203125" style="1" customWidth="1"/>
    <col min="15107" max="15107" width="4.88671875" style="1" customWidth="1"/>
    <col min="15108" max="15108" width="6.5546875" style="1" customWidth="1"/>
    <col min="15109" max="15109" width="5.33203125" style="1" customWidth="1"/>
    <col min="15110" max="15110" width="4.33203125" style="1" customWidth="1"/>
    <col min="15111" max="15111" width="6.109375" style="1" customWidth="1"/>
    <col min="15112" max="15112" width="4.5546875" style="1" customWidth="1"/>
    <col min="15113" max="15113" width="4.109375" style="1" customWidth="1"/>
    <col min="15114" max="15115" width="6.33203125" style="1" customWidth="1"/>
    <col min="15116" max="15116" width="7.88671875" style="1" customWidth="1"/>
    <col min="15117" max="15358" width="9.109375" style="1"/>
    <col min="15359" max="15359" width="8.33203125" style="1" customWidth="1"/>
    <col min="15360" max="15360" width="17.88671875" style="1" customWidth="1"/>
    <col min="15361" max="15361" width="7.109375" style="1" customWidth="1"/>
    <col min="15362" max="15362" width="4.33203125" style="1" customWidth="1"/>
    <col min="15363" max="15363" width="4.88671875" style="1" customWidth="1"/>
    <col min="15364" max="15364" width="6.5546875" style="1" customWidth="1"/>
    <col min="15365" max="15365" width="5.33203125" style="1" customWidth="1"/>
    <col min="15366" max="15366" width="4.33203125" style="1" customWidth="1"/>
    <col min="15367" max="15367" width="6.109375" style="1" customWidth="1"/>
    <col min="15368" max="15368" width="4.5546875" style="1" customWidth="1"/>
    <col min="15369" max="15369" width="4.109375" style="1" customWidth="1"/>
    <col min="15370" max="15371" width="6.33203125" style="1" customWidth="1"/>
    <col min="15372" max="15372" width="7.88671875" style="1" customWidth="1"/>
    <col min="15373" max="15614" width="9.109375" style="1"/>
    <col min="15615" max="15615" width="8.33203125" style="1" customWidth="1"/>
    <col min="15616" max="15616" width="17.88671875" style="1" customWidth="1"/>
    <col min="15617" max="15617" width="7.109375" style="1" customWidth="1"/>
    <col min="15618" max="15618" width="4.33203125" style="1" customWidth="1"/>
    <col min="15619" max="15619" width="4.88671875" style="1" customWidth="1"/>
    <col min="15620" max="15620" width="6.5546875" style="1" customWidth="1"/>
    <col min="15621" max="15621" width="5.33203125" style="1" customWidth="1"/>
    <col min="15622" max="15622" width="4.33203125" style="1" customWidth="1"/>
    <col min="15623" max="15623" width="6.109375" style="1" customWidth="1"/>
    <col min="15624" max="15624" width="4.5546875" style="1" customWidth="1"/>
    <col min="15625" max="15625" width="4.109375" style="1" customWidth="1"/>
    <col min="15626" max="15627" width="6.33203125" style="1" customWidth="1"/>
    <col min="15628" max="15628" width="7.88671875" style="1" customWidth="1"/>
    <col min="15629" max="15870" width="9.109375" style="1"/>
    <col min="15871" max="15871" width="8.33203125" style="1" customWidth="1"/>
    <col min="15872" max="15872" width="17.88671875" style="1" customWidth="1"/>
    <col min="15873" max="15873" width="7.109375" style="1" customWidth="1"/>
    <col min="15874" max="15874" width="4.33203125" style="1" customWidth="1"/>
    <col min="15875" max="15875" width="4.88671875" style="1" customWidth="1"/>
    <col min="15876" max="15876" width="6.5546875" style="1" customWidth="1"/>
    <col min="15877" max="15877" width="5.33203125" style="1" customWidth="1"/>
    <col min="15878" max="15878" width="4.33203125" style="1" customWidth="1"/>
    <col min="15879" max="15879" width="6.109375" style="1" customWidth="1"/>
    <col min="15880" max="15880" width="4.5546875" style="1" customWidth="1"/>
    <col min="15881" max="15881" width="4.109375" style="1" customWidth="1"/>
    <col min="15882" max="15883" width="6.33203125" style="1" customWidth="1"/>
    <col min="15884" max="15884" width="7.88671875" style="1" customWidth="1"/>
    <col min="15885" max="16126" width="9.109375" style="1"/>
    <col min="16127" max="16127" width="8.33203125" style="1" customWidth="1"/>
    <col min="16128" max="16128" width="17.88671875" style="1" customWidth="1"/>
    <col min="16129" max="16129" width="7.109375" style="1" customWidth="1"/>
    <col min="16130" max="16130" width="4.33203125" style="1" customWidth="1"/>
    <col min="16131" max="16131" width="4.88671875" style="1" customWidth="1"/>
    <col min="16132" max="16132" width="6.5546875" style="1" customWidth="1"/>
    <col min="16133" max="16133" width="5.33203125" style="1" customWidth="1"/>
    <col min="16134" max="16134" width="4.33203125" style="1" customWidth="1"/>
    <col min="16135" max="16135" width="6.109375" style="1" customWidth="1"/>
    <col min="16136" max="16136" width="4.5546875" style="1" customWidth="1"/>
    <col min="16137" max="16137" width="4.109375" style="1" customWidth="1"/>
    <col min="16138" max="16139" width="6.33203125" style="1" customWidth="1"/>
    <col min="16140" max="16140" width="7.88671875" style="1" customWidth="1"/>
    <col min="16141" max="16384" width="9.109375" style="1"/>
  </cols>
  <sheetData>
    <row r="1" spans="1:85" s="10" customFormat="1" ht="13.95" customHeight="1" x14ac:dyDescent="0.3">
      <c r="A1" s="90" t="s">
        <v>52</v>
      </c>
      <c r="B1" s="90"/>
      <c r="D1" s="90" t="s">
        <v>40</v>
      </c>
      <c r="E1" s="90"/>
      <c r="F1" s="90"/>
      <c r="G1" s="90"/>
      <c r="H1" s="90"/>
      <c r="I1" s="90"/>
      <c r="J1" s="90"/>
      <c r="K1" s="90"/>
      <c r="L1" s="90"/>
      <c r="M1" s="90"/>
      <c r="N1" s="90"/>
      <c r="P1" s="90" t="s">
        <v>41</v>
      </c>
      <c r="Q1" s="90"/>
      <c r="R1" s="90"/>
      <c r="S1" s="90"/>
      <c r="T1" s="90"/>
      <c r="U1" s="90"/>
      <c r="V1" s="90"/>
      <c r="W1" s="90"/>
      <c r="X1" s="90"/>
      <c r="Y1" s="90"/>
      <c r="Z1" s="90"/>
      <c r="AB1" s="90" t="s">
        <v>42</v>
      </c>
      <c r="AC1" s="90"/>
      <c r="AD1" s="90"/>
      <c r="AE1" s="90"/>
      <c r="AF1" s="90"/>
      <c r="AG1" s="90"/>
      <c r="AH1" s="90"/>
      <c r="AI1" s="90"/>
      <c r="AJ1" s="90"/>
      <c r="AK1" s="90"/>
      <c r="AL1" s="90"/>
      <c r="AN1" s="90" t="s">
        <v>43</v>
      </c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78"/>
      <c r="AZ1" s="13"/>
      <c r="BA1" s="90" t="s">
        <v>45</v>
      </c>
      <c r="BB1" s="90"/>
      <c r="BC1" s="90"/>
      <c r="BD1" s="90"/>
      <c r="BE1" s="90"/>
      <c r="BF1" s="90"/>
      <c r="BG1" s="90"/>
      <c r="BH1" s="90"/>
      <c r="BI1" s="90"/>
      <c r="BJ1" s="90"/>
      <c r="BK1" s="90"/>
    </row>
    <row r="2" spans="1:85" s="10" customFormat="1" ht="13.95" customHeight="1" x14ac:dyDescent="0.3">
      <c r="B2" s="11"/>
      <c r="AZ2" s="13"/>
    </row>
    <row r="3" spans="1:85" s="10" customFormat="1" ht="13.95" customHeight="1" x14ac:dyDescent="0.3">
      <c r="A3" s="10" t="s">
        <v>111</v>
      </c>
      <c r="B3" s="11" t="s">
        <v>1</v>
      </c>
      <c r="C3" s="10" t="s">
        <v>2</v>
      </c>
      <c r="D3" s="10" t="s">
        <v>6</v>
      </c>
      <c r="E3" s="10" t="s">
        <v>7</v>
      </c>
      <c r="F3" s="10" t="s">
        <v>8</v>
      </c>
      <c r="G3" s="10" t="s">
        <v>9</v>
      </c>
      <c r="H3" s="12" t="s">
        <v>10</v>
      </c>
      <c r="I3" s="10" t="s">
        <v>11</v>
      </c>
      <c r="J3" s="10" t="s">
        <v>3</v>
      </c>
      <c r="K3" s="10" t="s">
        <v>4</v>
      </c>
      <c r="L3" s="10" t="s">
        <v>5</v>
      </c>
      <c r="M3" s="10" t="s">
        <v>12</v>
      </c>
      <c r="N3" s="10" t="s">
        <v>13</v>
      </c>
      <c r="P3" s="10" t="s">
        <v>6</v>
      </c>
      <c r="Q3" s="10" t="s">
        <v>7</v>
      </c>
      <c r="R3" s="10" t="s">
        <v>8</v>
      </c>
      <c r="S3" s="10" t="s">
        <v>9</v>
      </c>
      <c r="T3" s="12" t="s">
        <v>10</v>
      </c>
      <c r="U3" s="10" t="s">
        <v>11</v>
      </c>
      <c r="V3" s="10" t="s">
        <v>3</v>
      </c>
      <c r="W3" s="10" t="s">
        <v>4</v>
      </c>
      <c r="X3" s="10" t="s">
        <v>5</v>
      </c>
      <c r="Y3" s="10" t="s">
        <v>12</v>
      </c>
      <c r="Z3" s="10" t="s">
        <v>13</v>
      </c>
      <c r="AB3" s="10" t="s">
        <v>6</v>
      </c>
      <c r="AC3" s="10" t="s">
        <v>7</v>
      </c>
      <c r="AD3" s="10" t="s">
        <v>8</v>
      </c>
      <c r="AE3" s="10" t="s">
        <v>9</v>
      </c>
      <c r="AF3" s="12" t="s">
        <v>10</v>
      </c>
      <c r="AG3" s="10" t="s">
        <v>11</v>
      </c>
      <c r="AH3" s="10" t="s">
        <v>3</v>
      </c>
      <c r="AI3" s="10" t="s">
        <v>4</v>
      </c>
      <c r="AJ3" s="10" t="s">
        <v>5</v>
      </c>
      <c r="AK3" s="10" t="s">
        <v>12</v>
      </c>
      <c r="AL3" s="10" t="s">
        <v>13</v>
      </c>
      <c r="AN3" s="10" t="s">
        <v>6</v>
      </c>
      <c r="AO3" s="10" t="s">
        <v>7</v>
      </c>
      <c r="AP3" s="10" t="s">
        <v>8</v>
      </c>
      <c r="AQ3" s="10" t="s">
        <v>9</v>
      </c>
      <c r="AR3" s="12" t="s">
        <v>10</v>
      </c>
      <c r="AS3" s="10" t="s">
        <v>11</v>
      </c>
      <c r="AT3" s="10" t="s">
        <v>3</v>
      </c>
      <c r="AU3" s="10" t="s">
        <v>4</v>
      </c>
      <c r="AV3" s="10" t="s">
        <v>5</v>
      </c>
      <c r="AW3" s="10" t="s">
        <v>12</v>
      </c>
      <c r="AX3" s="10" t="s">
        <v>13</v>
      </c>
      <c r="AZ3" s="13"/>
      <c r="BA3" s="10" t="s">
        <v>6</v>
      </c>
      <c r="BB3" s="10" t="s">
        <v>7</v>
      </c>
      <c r="BC3" s="10" t="s">
        <v>8</v>
      </c>
      <c r="BD3" s="10" t="s">
        <v>9</v>
      </c>
      <c r="BE3" s="12" t="s">
        <v>10</v>
      </c>
      <c r="BF3" s="10" t="s">
        <v>11</v>
      </c>
      <c r="BG3" s="10" t="s">
        <v>3</v>
      </c>
      <c r="BH3" s="10" t="s">
        <v>4</v>
      </c>
      <c r="BI3" s="10" t="s">
        <v>5</v>
      </c>
      <c r="BJ3" s="10" t="s">
        <v>12</v>
      </c>
      <c r="BK3" s="10" t="s">
        <v>13</v>
      </c>
      <c r="BM3" s="10" t="s">
        <v>436</v>
      </c>
      <c r="BN3" s="10" t="s">
        <v>430</v>
      </c>
      <c r="BO3" s="10" t="s">
        <v>431</v>
      </c>
      <c r="BP3" s="10" t="s">
        <v>432</v>
      </c>
      <c r="BQ3" s="10" t="s">
        <v>433</v>
      </c>
      <c r="BR3" s="10" t="s">
        <v>434</v>
      </c>
      <c r="BS3" s="10" t="s">
        <v>435</v>
      </c>
    </row>
    <row r="4" spans="1:85" s="10" customFormat="1" ht="13.95" customHeight="1" x14ac:dyDescent="0.3">
      <c r="A4" s="1"/>
      <c r="B4" s="6" t="s">
        <v>60</v>
      </c>
      <c r="C4" s="1" t="s">
        <v>49</v>
      </c>
      <c r="D4" s="1">
        <v>96</v>
      </c>
      <c r="E4" s="1">
        <v>95</v>
      </c>
      <c r="F4" s="1">
        <f t="shared" ref="F4:F14" si="0">SUM(D4,E4)</f>
        <v>191</v>
      </c>
      <c r="G4" s="1">
        <v>90</v>
      </c>
      <c r="H4" s="1">
        <v>93</v>
      </c>
      <c r="I4" s="1">
        <f t="shared" ref="I4:I14" si="1">SUM(H4,G4)</f>
        <v>183</v>
      </c>
      <c r="J4" s="1">
        <v>93</v>
      </c>
      <c r="K4" s="1">
        <v>91</v>
      </c>
      <c r="L4" s="1">
        <f t="shared" ref="L4:L14" si="2">SUM(K4,J4)</f>
        <v>184</v>
      </c>
      <c r="M4" s="10">
        <f t="shared" ref="M4:M14" si="3">SUM(K4,J4,H4,G4,E4,D4)</f>
        <v>558</v>
      </c>
      <c r="N4" s="10">
        <f>M4+M7+M9+M10</f>
        <v>2225</v>
      </c>
      <c r="P4" s="1">
        <v>98</v>
      </c>
      <c r="Q4" s="1">
        <v>96</v>
      </c>
      <c r="R4" s="1">
        <f t="shared" ref="R4:R14" si="4">SUM(P4,Q4)</f>
        <v>194</v>
      </c>
      <c r="S4" s="1">
        <v>95</v>
      </c>
      <c r="T4" s="1">
        <v>88</v>
      </c>
      <c r="U4" s="1">
        <f t="shared" ref="U4:U14" si="5">SUM(T4,S4)</f>
        <v>183</v>
      </c>
      <c r="V4" s="1">
        <v>92</v>
      </c>
      <c r="W4" s="1">
        <v>91</v>
      </c>
      <c r="X4" s="1">
        <f t="shared" ref="X4:X14" si="6">SUM(W4,V4)</f>
        <v>183</v>
      </c>
      <c r="Y4" s="10">
        <f t="shared" ref="Y4:Y14" si="7">SUM(W4,V4,T4,S4,Q4,P4)</f>
        <v>560</v>
      </c>
      <c r="Z4" s="10">
        <f>SUM(Y4,Y7,Y8,Y9,Y10)-MIN(Y4,Y7,Y8,Y9,Y10)</f>
        <v>2235</v>
      </c>
      <c r="AB4" s="67">
        <v>99</v>
      </c>
      <c r="AC4" s="68">
        <v>100</v>
      </c>
      <c r="AD4" s="1">
        <f t="shared" ref="AD4:AD10" si="8">SUM(AB4,AC4)</f>
        <v>199</v>
      </c>
      <c r="AE4" s="67">
        <v>97</v>
      </c>
      <c r="AF4" s="67">
        <v>94</v>
      </c>
      <c r="AG4" s="1">
        <f t="shared" ref="AG4:AG10" si="9">SUM(AF4,AE4)</f>
        <v>191</v>
      </c>
      <c r="AH4" s="67">
        <v>95</v>
      </c>
      <c r="AI4" s="67">
        <v>91</v>
      </c>
      <c r="AJ4" s="1">
        <f t="shared" ref="AJ4:AJ10" si="10">SUM(AI4,AH4)</f>
        <v>186</v>
      </c>
      <c r="AK4" s="10">
        <f t="shared" ref="AK4:AK10" si="11">SUM(AI4,AH4,AF4,AE4,AC4,AB4)</f>
        <v>576</v>
      </c>
      <c r="AL4" s="10">
        <f>SUM(AK4,AK7,AK8,AK9,AK10)-MIN(AK4,AK7,AK8,AK9,AK10)</f>
        <v>2258</v>
      </c>
      <c r="AN4" s="47">
        <v>95</v>
      </c>
      <c r="AO4" s="47">
        <v>95</v>
      </c>
      <c r="AP4" s="1">
        <f t="shared" ref="AP4:AP14" si="12">SUM(AN4,AO4)</f>
        <v>190</v>
      </c>
      <c r="AQ4" s="47">
        <v>89</v>
      </c>
      <c r="AR4" s="47">
        <v>93</v>
      </c>
      <c r="AS4" s="1">
        <f t="shared" ref="AS4:AS14" si="13">SUM(AR4,AQ4)</f>
        <v>182</v>
      </c>
      <c r="AT4" s="47">
        <v>91</v>
      </c>
      <c r="AU4" s="47">
        <v>93</v>
      </c>
      <c r="AV4" s="1">
        <f t="shared" ref="AV4:AV14" si="14">SUM(AU4,AT4)</f>
        <v>184</v>
      </c>
      <c r="AW4" s="10">
        <f t="shared" ref="AW4:AW14" si="15">SUM(AU4,AT4,AR4,AQ4,AO4,AN4)</f>
        <v>556</v>
      </c>
      <c r="AX4" s="10">
        <f>SUM(AW4,AW7,AW8,AW9,AW10)-MIN(AW4,AW7,AW8,AW9,AW10)</f>
        <v>2228</v>
      </c>
      <c r="AY4" s="13"/>
      <c r="AZ4" s="13">
        <v>142</v>
      </c>
      <c r="BA4" s="13">
        <f>VLOOKUP(AZ4,'Orion Essential 3P Data'!$E$2:$IM$95,226,FALSE)</f>
        <v>96</v>
      </c>
      <c r="BB4" s="13">
        <f>VLOOKUP(AZ4,'Orion Essential 3P Data'!$E$2:$IM$95,229,FALSE)</f>
        <v>96</v>
      </c>
      <c r="BC4" s="1">
        <f t="shared" ref="BC4:BC14" si="16">SUM(BA4,BB4)</f>
        <v>192</v>
      </c>
      <c r="BD4" s="13">
        <f>VLOOKUP(AZ4,'Orion Essential 3P Data'!$E$2:$IM$95,232,FALSE)</f>
        <v>88</v>
      </c>
      <c r="BE4" s="13">
        <f>VLOOKUP(AZ4,'Orion Essential 3P Data'!$E$2:$IM$95,235,FALSE)</f>
        <v>88</v>
      </c>
      <c r="BF4" s="1">
        <f t="shared" ref="BF4:BF14" si="17">SUM(BE4,BD4)</f>
        <v>176</v>
      </c>
      <c r="BG4" s="13">
        <f>VLOOKUP(AZ4,'Orion Essential 3P Data'!$E$2:$IM$95,238,FALSE)</f>
        <v>85</v>
      </c>
      <c r="BH4" s="13">
        <f>VLOOKUP(AZ4,'Orion Essential 3P Data'!$E$2:$IM$95,241,FALSE)</f>
        <v>94</v>
      </c>
      <c r="BI4" s="1">
        <f t="shared" ref="BI4:BI14" si="18">SUM(BH4,BG4)</f>
        <v>179</v>
      </c>
      <c r="BJ4" s="10">
        <f t="shared" ref="BJ4:BJ14" si="19">SUM(BH4,BG4,BE4,BD4,BB4,BA4)</f>
        <v>547</v>
      </c>
      <c r="BK4" s="10">
        <f>SUM(BJ4,BJ5,BJ7,BJ8,BJ9)-MIN(BJ4,BJ5,BJ7,BJ8,BJ9)</f>
        <v>2220</v>
      </c>
      <c r="BM4" s="13">
        <f>SUM(BN4:BS4)</f>
        <v>16</v>
      </c>
      <c r="BN4" s="13">
        <f>VLOOKUP(AZ4,'Orion Essential 3P Data'!$E$2:$IM$95,228,FALSE)</f>
        <v>5</v>
      </c>
      <c r="BO4" s="13">
        <f>VLOOKUP(AZ4,'Orion Essential 3P Data'!$E$2:$IM$95,231,FALSE)</f>
        <v>5</v>
      </c>
      <c r="BP4" s="13">
        <f>VLOOKUP(AZ4,'Orion Essential 3P Data'!$E$2:$IM$95,234,FALSE)</f>
        <v>1</v>
      </c>
      <c r="BQ4" s="13">
        <f>VLOOKUP(AZ4,'Orion Essential 3P Data'!$E$2:$IM$95,237,FALSE)</f>
        <v>1</v>
      </c>
      <c r="BR4" s="13">
        <f>VLOOKUP(AZ4,'Orion Essential 3P Data'!$E$2:$IM$95,240,FALSE)</f>
        <v>2</v>
      </c>
      <c r="BS4" s="13">
        <f>VLOOKUP(AZ4,'Orion Essential 3P Data'!$E$2:$IM$95,243,FALSE)</f>
        <v>2</v>
      </c>
      <c r="BT4" s="68"/>
      <c r="BU4" s="1"/>
      <c r="BV4" s="1"/>
      <c r="BW4" s="1"/>
      <c r="BX4" s="1"/>
      <c r="BY4" s="1"/>
      <c r="BZ4" s="1"/>
      <c r="CA4" s="1"/>
      <c r="CB4" s="47"/>
      <c r="CC4" s="47"/>
      <c r="CD4" s="47"/>
      <c r="CE4" s="47"/>
      <c r="CF4" s="47"/>
      <c r="CG4" s="47"/>
    </row>
    <row r="5" spans="1:85" s="10" customFormat="1" ht="13.95" customHeight="1" x14ac:dyDescent="0.3">
      <c r="A5" s="1"/>
      <c r="B5" s="6" t="s">
        <v>87</v>
      </c>
      <c r="C5" s="1" t="s">
        <v>49</v>
      </c>
      <c r="D5" s="1">
        <v>93</v>
      </c>
      <c r="E5" s="1">
        <v>92</v>
      </c>
      <c r="F5" s="1">
        <f t="shared" si="0"/>
        <v>185</v>
      </c>
      <c r="G5" s="1">
        <v>87</v>
      </c>
      <c r="H5" s="1">
        <v>90</v>
      </c>
      <c r="I5" s="1">
        <f t="shared" si="1"/>
        <v>177</v>
      </c>
      <c r="J5" s="1">
        <v>92</v>
      </c>
      <c r="K5" s="1">
        <v>95</v>
      </c>
      <c r="L5" s="1">
        <f t="shared" si="2"/>
        <v>187</v>
      </c>
      <c r="M5" s="13">
        <f t="shared" si="3"/>
        <v>549</v>
      </c>
      <c r="N5" s="1"/>
      <c r="P5" s="1">
        <v>97</v>
      </c>
      <c r="Q5" s="1">
        <v>95</v>
      </c>
      <c r="R5" s="1">
        <f t="shared" si="4"/>
        <v>192</v>
      </c>
      <c r="S5" s="1">
        <v>88</v>
      </c>
      <c r="T5" s="1">
        <v>89</v>
      </c>
      <c r="U5" s="1">
        <f t="shared" si="5"/>
        <v>177</v>
      </c>
      <c r="V5" s="1">
        <v>94</v>
      </c>
      <c r="W5" s="1">
        <v>92</v>
      </c>
      <c r="X5" s="1">
        <f t="shared" si="6"/>
        <v>186</v>
      </c>
      <c r="Y5" s="13">
        <f t="shared" si="7"/>
        <v>555</v>
      </c>
      <c r="Z5" s="1"/>
      <c r="AB5" s="67">
        <v>94</v>
      </c>
      <c r="AC5" s="67">
        <v>94</v>
      </c>
      <c r="AD5" s="1">
        <f t="shared" si="8"/>
        <v>188</v>
      </c>
      <c r="AE5" s="67">
        <v>89</v>
      </c>
      <c r="AF5" s="67">
        <v>82</v>
      </c>
      <c r="AG5" s="1">
        <f t="shared" si="9"/>
        <v>171</v>
      </c>
      <c r="AH5" s="67">
        <v>89</v>
      </c>
      <c r="AI5" s="67">
        <v>86</v>
      </c>
      <c r="AJ5" s="1">
        <f t="shared" si="10"/>
        <v>175</v>
      </c>
      <c r="AK5" s="13">
        <f t="shared" si="11"/>
        <v>534</v>
      </c>
      <c r="AL5" s="1"/>
      <c r="AN5" s="47">
        <v>91</v>
      </c>
      <c r="AO5" s="47">
        <v>89</v>
      </c>
      <c r="AP5" s="1">
        <f t="shared" si="12"/>
        <v>180</v>
      </c>
      <c r="AQ5" s="47">
        <v>88</v>
      </c>
      <c r="AR5" s="47">
        <v>85</v>
      </c>
      <c r="AS5" s="1">
        <f t="shared" si="13"/>
        <v>173</v>
      </c>
      <c r="AT5" s="47">
        <v>97</v>
      </c>
      <c r="AU5" s="47">
        <v>91</v>
      </c>
      <c r="AV5" s="1">
        <f t="shared" si="14"/>
        <v>188</v>
      </c>
      <c r="AW5" s="13">
        <f t="shared" si="15"/>
        <v>541</v>
      </c>
      <c r="AX5" s="1"/>
      <c r="AY5" s="1"/>
      <c r="AZ5" s="13">
        <v>143</v>
      </c>
      <c r="BA5" s="13">
        <f>VLOOKUP(AZ5,'Orion Essential 3P Data'!$E$2:$IM$95,226,FALSE)</f>
        <v>92</v>
      </c>
      <c r="BB5" s="13">
        <f>VLOOKUP(AZ5,'Orion Essential 3P Data'!$E$2:$IM$95,229,FALSE)</f>
        <v>95</v>
      </c>
      <c r="BC5" s="1">
        <f t="shared" si="16"/>
        <v>187</v>
      </c>
      <c r="BD5" s="13">
        <f>VLOOKUP(AZ5,'Orion Essential 3P Data'!$E$2:$IM$95,232,FALSE)</f>
        <v>81</v>
      </c>
      <c r="BE5" s="13">
        <f>VLOOKUP(AZ5,'Orion Essential 3P Data'!$E$2:$IM$95,235,FALSE)</f>
        <v>83</v>
      </c>
      <c r="BF5" s="1">
        <f t="shared" si="17"/>
        <v>164</v>
      </c>
      <c r="BG5" s="13">
        <f>VLOOKUP(AZ5,'Orion Essential 3P Data'!$E$2:$IM$95,238,FALSE)</f>
        <v>91</v>
      </c>
      <c r="BH5" s="13">
        <f>VLOOKUP(AZ5,'Orion Essential 3P Data'!$E$2:$IM$95,241,FALSE)</f>
        <v>94</v>
      </c>
      <c r="BI5" s="1">
        <f t="shared" si="18"/>
        <v>185</v>
      </c>
      <c r="BJ5" s="10">
        <f t="shared" si="19"/>
        <v>536</v>
      </c>
      <c r="BK5" s="1"/>
      <c r="BM5" s="13">
        <f>SUM(BN5:BS5)</f>
        <v>11</v>
      </c>
      <c r="BN5" s="13">
        <f>VLOOKUP(AZ5,'Orion Essential 3P Data'!$E$2:$IM$95,228,FALSE)</f>
        <v>2</v>
      </c>
      <c r="BO5" s="13">
        <f>VLOOKUP(AZ5,'Orion Essential 3P Data'!$E$2:$IM$95,231,FALSE)</f>
        <v>3</v>
      </c>
      <c r="BP5" s="13">
        <f>VLOOKUP(AZ5,'Orion Essential 3P Data'!$E$2:$IM$95,234,FALSE)</f>
        <v>1</v>
      </c>
      <c r="BQ5" s="13">
        <f>VLOOKUP(AZ5,'Orion Essential 3P Data'!$E$2:$IM$95,237,FALSE)</f>
        <v>1</v>
      </c>
      <c r="BR5" s="13">
        <f>VLOOKUP(AZ5,'Orion Essential 3P Data'!$E$2:$IM$95,240,FALSE)</f>
        <v>2</v>
      </c>
      <c r="BS5" s="13">
        <f>VLOOKUP(AZ5,'Orion Essential 3P Data'!$E$2:$IM$95,243,FALSE)</f>
        <v>2</v>
      </c>
      <c r="BT5" s="67"/>
      <c r="BU5" s="1"/>
      <c r="BV5" s="1"/>
      <c r="BW5" s="1"/>
      <c r="BX5" s="1"/>
      <c r="BY5" s="1"/>
      <c r="BZ5" s="1"/>
      <c r="CA5" s="1"/>
    </row>
    <row r="6" spans="1:85" s="10" customFormat="1" ht="13.95" customHeight="1" x14ac:dyDescent="0.3">
      <c r="A6" s="1"/>
      <c r="B6" s="6" t="s">
        <v>77</v>
      </c>
      <c r="C6" s="1" t="s">
        <v>49</v>
      </c>
      <c r="D6" s="1">
        <v>89</v>
      </c>
      <c r="E6" s="1">
        <v>96</v>
      </c>
      <c r="F6" s="1">
        <f t="shared" si="0"/>
        <v>185</v>
      </c>
      <c r="G6" s="1">
        <v>82</v>
      </c>
      <c r="H6" s="1">
        <v>83</v>
      </c>
      <c r="I6" s="1">
        <f t="shared" si="1"/>
        <v>165</v>
      </c>
      <c r="J6" s="1">
        <v>93</v>
      </c>
      <c r="K6" s="1">
        <v>94</v>
      </c>
      <c r="L6" s="1">
        <f t="shared" si="2"/>
        <v>187</v>
      </c>
      <c r="M6" s="13">
        <f t="shared" si="3"/>
        <v>537</v>
      </c>
      <c r="N6" s="1"/>
      <c r="P6" s="1">
        <v>94</v>
      </c>
      <c r="Q6" s="1">
        <v>96</v>
      </c>
      <c r="R6" s="1">
        <f t="shared" si="4"/>
        <v>190</v>
      </c>
      <c r="S6" s="1">
        <v>82</v>
      </c>
      <c r="T6" s="1">
        <v>86</v>
      </c>
      <c r="U6" s="1">
        <f t="shared" si="5"/>
        <v>168</v>
      </c>
      <c r="V6" s="1">
        <v>90</v>
      </c>
      <c r="W6" s="1">
        <v>84</v>
      </c>
      <c r="X6" s="1">
        <f t="shared" si="6"/>
        <v>174</v>
      </c>
      <c r="Y6" s="13">
        <f t="shared" si="7"/>
        <v>532</v>
      </c>
      <c r="Z6" s="1"/>
      <c r="AB6" s="67">
        <v>96</v>
      </c>
      <c r="AC6" s="67">
        <v>97</v>
      </c>
      <c r="AD6" s="1">
        <f t="shared" si="8"/>
        <v>193</v>
      </c>
      <c r="AE6" s="67">
        <v>89</v>
      </c>
      <c r="AF6" s="67">
        <v>81</v>
      </c>
      <c r="AG6" s="1">
        <f t="shared" si="9"/>
        <v>170</v>
      </c>
      <c r="AH6" s="67">
        <v>92</v>
      </c>
      <c r="AI6" s="67">
        <v>93</v>
      </c>
      <c r="AJ6" s="1">
        <f t="shared" si="10"/>
        <v>185</v>
      </c>
      <c r="AK6" s="13">
        <f t="shared" si="11"/>
        <v>548</v>
      </c>
      <c r="AL6" s="1"/>
      <c r="AN6" s="47">
        <v>90</v>
      </c>
      <c r="AO6" s="47">
        <v>88</v>
      </c>
      <c r="AP6" s="1">
        <f t="shared" si="12"/>
        <v>178</v>
      </c>
      <c r="AQ6" s="47">
        <v>87</v>
      </c>
      <c r="AR6" s="47">
        <v>76</v>
      </c>
      <c r="AS6" s="1">
        <f t="shared" si="13"/>
        <v>163</v>
      </c>
      <c r="AT6" s="47">
        <v>94</v>
      </c>
      <c r="AU6" s="47">
        <v>89</v>
      </c>
      <c r="AV6" s="1">
        <f t="shared" si="14"/>
        <v>183</v>
      </c>
      <c r="AW6" s="13">
        <f t="shared" si="15"/>
        <v>524</v>
      </c>
      <c r="AX6" s="1"/>
      <c r="AY6" s="1"/>
      <c r="AZ6" s="13">
        <v>134</v>
      </c>
      <c r="BA6" s="13">
        <f>VLOOKUP(AZ6,'Orion Essential 3P Data'!$E$2:$IM$95,226,FALSE)</f>
        <v>93</v>
      </c>
      <c r="BB6" s="13">
        <f>VLOOKUP(AZ6,'Orion Essential 3P Data'!$E$2:$IM$95,229,FALSE)</f>
        <v>97</v>
      </c>
      <c r="BC6" s="1">
        <f t="shared" si="16"/>
        <v>190</v>
      </c>
      <c r="BD6" s="13">
        <f>VLOOKUP(AZ6,'Orion Essential 3P Data'!$E$2:$IM$95,232,FALSE)</f>
        <v>82</v>
      </c>
      <c r="BE6" s="13">
        <f>VLOOKUP(AZ6,'Orion Essential 3P Data'!$E$2:$IM$95,235,FALSE)</f>
        <v>85</v>
      </c>
      <c r="BF6" s="1">
        <f t="shared" si="17"/>
        <v>167</v>
      </c>
      <c r="BG6" s="13">
        <f>VLOOKUP(AZ6,'Orion Essential 3P Data'!$E$2:$IM$95,238,FALSE)</f>
        <v>92</v>
      </c>
      <c r="BH6" s="13">
        <f>VLOOKUP(AZ6,'Orion Essential 3P Data'!$E$2:$IM$95,241,FALSE)</f>
        <v>89</v>
      </c>
      <c r="BI6" s="1">
        <f t="shared" si="18"/>
        <v>181</v>
      </c>
      <c r="BJ6" s="13">
        <f t="shared" si="19"/>
        <v>538</v>
      </c>
      <c r="BK6" s="1"/>
      <c r="BM6" s="13">
        <f t="shared" ref="BM6:BM14" si="20">SUM(BN6:BS6)</f>
        <v>9</v>
      </c>
      <c r="BN6" s="13">
        <f>VLOOKUP(AZ6,'Orion Essential 3P Data'!$E$2:$IM$95,228,FALSE)</f>
        <v>1</v>
      </c>
      <c r="BO6" s="13">
        <f>VLOOKUP(AZ6,'Orion Essential 3P Data'!$E$2:$IM$95,231,FALSE)</f>
        <v>3</v>
      </c>
      <c r="BP6" s="13">
        <f>VLOOKUP(AZ6,'Orion Essential 3P Data'!$E$2:$IM$95,234,FALSE)</f>
        <v>0</v>
      </c>
      <c r="BQ6" s="13">
        <f>VLOOKUP(AZ6,'Orion Essential 3P Data'!$E$2:$IM$95,237,FALSE)</f>
        <v>2</v>
      </c>
      <c r="BR6" s="13">
        <f>VLOOKUP(AZ6,'Orion Essential 3P Data'!$E$2:$IM$95,240,FALSE)</f>
        <v>0</v>
      </c>
      <c r="BS6" s="13">
        <f>VLOOKUP(AZ6,'Orion Essential 3P Data'!$E$2:$IM$95,243,FALSE)</f>
        <v>3</v>
      </c>
      <c r="BT6" s="67"/>
      <c r="BU6" s="1"/>
      <c r="BV6" s="1"/>
      <c r="BW6" s="1"/>
      <c r="BX6" s="1"/>
      <c r="BY6" s="1"/>
      <c r="BZ6" s="1"/>
      <c r="CA6" s="1"/>
      <c r="CB6" s="47"/>
      <c r="CC6" s="47"/>
      <c r="CD6" s="47"/>
      <c r="CE6" s="47"/>
      <c r="CF6" s="47"/>
      <c r="CG6" s="47"/>
    </row>
    <row r="7" spans="1:85" s="10" customFormat="1" ht="13.95" customHeight="1" x14ac:dyDescent="0.3">
      <c r="A7" s="1"/>
      <c r="B7" s="6" t="s">
        <v>78</v>
      </c>
      <c r="C7" s="1" t="s">
        <v>49</v>
      </c>
      <c r="D7" s="1">
        <v>97</v>
      </c>
      <c r="E7" s="1">
        <v>93</v>
      </c>
      <c r="F7" s="1">
        <f t="shared" si="0"/>
        <v>190</v>
      </c>
      <c r="G7" s="1">
        <v>95</v>
      </c>
      <c r="H7" s="1">
        <v>87</v>
      </c>
      <c r="I7" s="1">
        <f t="shared" si="1"/>
        <v>182</v>
      </c>
      <c r="J7" s="1">
        <v>93</v>
      </c>
      <c r="K7" s="1">
        <v>91</v>
      </c>
      <c r="L7" s="1">
        <f t="shared" si="2"/>
        <v>184</v>
      </c>
      <c r="M7" s="10">
        <f t="shared" si="3"/>
        <v>556</v>
      </c>
      <c r="N7" s="1"/>
      <c r="P7" s="1">
        <v>95</v>
      </c>
      <c r="Q7" s="1">
        <v>97</v>
      </c>
      <c r="R7" s="1">
        <f t="shared" si="4"/>
        <v>192</v>
      </c>
      <c r="S7" s="1">
        <v>95</v>
      </c>
      <c r="T7" s="1">
        <v>91</v>
      </c>
      <c r="U7" s="1">
        <f t="shared" si="5"/>
        <v>186</v>
      </c>
      <c r="V7" s="1">
        <v>92</v>
      </c>
      <c r="W7" s="1">
        <v>94</v>
      </c>
      <c r="X7" s="1">
        <f t="shared" si="6"/>
        <v>186</v>
      </c>
      <c r="Y7" s="10">
        <f t="shared" si="7"/>
        <v>564</v>
      </c>
      <c r="Z7" s="1"/>
      <c r="AB7" s="67">
        <v>97</v>
      </c>
      <c r="AC7" s="67">
        <v>97</v>
      </c>
      <c r="AD7" s="1">
        <f t="shared" si="8"/>
        <v>194</v>
      </c>
      <c r="AE7" s="67">
        <v>95</v>
      </c>
      <c r="AF7" s="67">
        <v>92</v>
      </c>
      <c r="AG7" s="1">
        <f t="shared" si="9"/>
        <v>187</v>
      </c>
      <c r="AH7" s="67">
        <v>93</v>
      </c>
      <c r="AI7" s="67">
        <v>95</v>
      </c>
      <c r="AJ7" s="1">
        <f t="shared" si="10"/>
        <v>188</v>
      </c>
      <c r="AK7" s="10">
        <f t="shared" si="11"/>
        <v>569</v>
      </c>
      <c r="AL7" s="1"/>
      <c r="AN7" s="47">
        <v>98</v>
      </c>
      <c r="AO7" s="47">
        <v>97</v>
      </c>
      <c r="AP7" s="1">
        <f t="shared" si="12"/>
        <v>195</v>
      </c>
      <c r="AQ7" s="47">
        <v>86</v>
      </c>
      <c r="AR7" s="47">
        <v>88</v>
      </c>
      <c r="AS7" s="1">
        <f t="shared" si="13"/>
        <v>174</v>
      </c>
      <c r="AT7" s="47">
        <v>94</v>
      </c>
      <c r="AU7" s="47">
        <v>92</v>
      </c>
      <c r="AV7" s="1">
        <f t="shared" si="14"/>
        <v>186</v>
      </c>
      <c r="AW7" s="10">
        <f t="shared" si="15"/>
        <v>555</v>
      </c>
      <c r="AX7" s="1"/>
      <c r="AY7" s="1"/>
      <c r="AZ7" s="13">
        <v>144</v>
      </c>
      <c r="BA7" s="13">
        <f>VLOOKUP(AZ7,'Orion Essential 3P Data'!$E$2:$IM$95,226,FALSE)</f>
        <v>97</v>
      </c>
      <c r="BB7" s="13">
        <f>VLOOKUP(AZ7,'Orion Essential 3P Data'!$E$2:$IM$95,229,FALSE)</f>
        <v>96</v>
      </c>
      <c r="BC7" s="1">
        <f t="shared" si="16"/>
        <v>193</v>
      </c>
      <c r="BD7" s="13">
        <f>VLOOKUP(AZ7,'Orion Essential 3P Data'!$E$2:$IM$95,232,FALSE)</f>
        <v>94</v>
      </c>
      <c r="BE7" s="13">
        <f>VLOOKUP(AZ7,'Orion Essential 3P Data'!$E$2:$IM$95,235,FALSE)</f>
        <v>91</v>
      </c>
      <c r="BF7" s="1">
        <f t="shared" si="17"/>
        <v>185</v>
      </c>
      <c r="BG7" s="13">
        <f>VLOOKUP(AZ7,'Orion Essential 3P Data'!$E$2:$IM$95,238,FALSE)</f>
        <v>92</v>
      </c>
      <c r="BH7" s="13">
        <f>VLOOKUP(AZ7,'Orion Essential 3P Data'!$E$2:$IM$95,241,FALSE)</f>
        <v>90</v>
      </c>
      <c r="BI7" s="1">
        <f t="shared" si="18"/>
        <v>182</v>
      </c>
      <c r="BJ7" s="10">
        <f t="shared" si="19"/>
        <v>560</v>
      </c>
      <c r="BK7" s="1"/>
      <c r="BM7" s="13">
        <f t="shared" si="20"/>
        <v>17</v>
      </c>
      <c r="BN7" s="13">
        <f>VLOOKUP(AZ7,'Orion Essential 3P Data'!$E$2:$IM$95,228,FALSE)</f>
        <v>6</v>
      </c>
      <c r="BO7" s="13">
        <f>VLOOKUP(AZ7,'Orion Essential 3P Data'!$E$2:$IM$95,231,FALSE)</f>
        <v>1</v>
      </c>
      <c r="BP7" s="13">
        <f>VLOOKUP(AZ7,'Orion Essential 3P Data'!$E$2:$IM$95,234,FALSE)</f>
        <v>3</v>
      </c>
      <c r="BQ7" s="13">
        <f>VLOOKUP(AZ7,'Orion Essential 3P Data'!$E$2:$IM$95,237,FALSE)</f>
        <v>2</v>
      </c>
      <c r="BR7" s="13">
        <f>VLOOKUP(AZ7,'Orion Essential 3P Data'!$E$2:$IM$95,240,FALSE)</f>
        <v>2</v>
      </c>
      <c r="BS7" s="13">
        <f>VLOOKUP(AZ7,'Orion Essential 3P Data'!$E$2:$IM$95,243,FALSE)</f>
        <v>3</v>
      </c>
      <c r="BT7" s="67"/>
      <c r="BU7" s="1"/>
      <c r="BV7" s="1"/>
      <c r="BW7" s="1"/>
      <c r="BX7" s="1"/>
      <c r="BY7" s="1"/>
      <c r="BZ7" s="1"/>
      <c r="CA7" s="1"/>
      <c r="CB7" s="47"/>
      <c r="CC7" s="47"/>
      <c r="CD7" s="47"/>
      <c r="CE7" s="47"/>
      <c r="CF7" s="47"/>
      <c r="CG7" s="47"/>
    </row>
    <row r="8" spans="1:85" s="10" customFormat="1" ht="13.95" customHeight="1" x14ac:dyDescent="0.3">
      <c r="A8" s="1"/>
      <c r="B8" s="6" t="s">
        <v>79</v>
      </c>
      <c r="C8" s="1" t="s">
        <v>49</v>
      </c>
      <c r="D8" s="1">
        <v>95</v>
      </c>
      <c r="E8" s="1">
        <v>95</v>
      </c>
      <c r="F8" s="1">
        <f t="shared" si="0"/>
        <v>190</v>
      </c>
      <c r="G8" s="1">
        <v>88</v>
      </c>
      <c r="H8" s="1">
        <v>89</v>
      </c>
      <c r="I8" s="1">
        <f t="shared" si="1"/>
        <v>177</v>
      </c>
      <c r="J8" s="1">
        <v>94</v>
      </c>
      <c r="K8" s="1">
        <v>93</v>
      </c>
      <c r="L8" s="1">
        <f t="shared" si="2"/>
        <v>187</v>
      </c>
      <c r="M8" s="10">
        <f t="shared" si="3"/>
        <v>554</v>
      </c>
      <c r="N8" s="1"/>
      <c r="P8" s="1">
        <v>99</v>
      </c>
      <c r="Q8" s="1">
        <v>96</v>
      </c>
      <c r="R8" s="1">
        <f t="shared" si="4"/>
        <v>195</v>
      </c>
      <c r="S8" s="1">
        <v>86</v>
      </c>
      <c r="T8" s="1">
        <v>82</v>
      </c>
      <c r="U8" s="1">
        <f t="shared" si="5"/>
        <v>168</v>
      </c>
      <c r="V8" s="1">
        <v>94</v>
      </c>
      <c r="W8" s="1">
        <v>93</v>
      </c>
      <c r="X8" s="1">
        <f t="shared" si="6"/>
        <v>187</v>
      </c>
      <c r="Y8" s="10">
        <f t="shared" si="7"/>
        <v>550</v>
      </c>
      <c r="Z8" s="1"/>
      <c r="AB8" s="67">
        <v>96</v>
      </c>
      <c r="AC8" s="67">
        <v>96</v>
      </c>
      <c r="AD8" s="1">
        <f t="shared" si="8"/>
        <v>192</v>
      </c>
      <c r="AE8" s="67">
        <v>87</v>
      </c>
      <c r="AF8" s="67">
        <v>92</v>
      </c>
      <c r="AG8" s="1">
        <f t="shared" si="9"/>
        <v>179</v>
      </c>
      <c r="AH8" s="67">
        <v>94</v>
      </c>
      <c r="AI8" s="67">
        <v>93</v>
      </c>
      <c r="AJ8" s="1">
        <f t="shared" si="10"/>
        <v>187</v>
      </c>
      <c r="AK8" s="10">
        <f t="shared" si="11"/>
        <v>558</v>
      </c>
      <c r="AL8" s="1"/>
      <c r="AN8" s="47">
        <v>95</v>
      </c>
      <c r="AO8" s="47">
        <v>96</v>
      </c>
      <c r="AP8" s="1">
        <f t="shared" si="12"/>
        <v>191</v>
      </c>
      <c r="AQ8" s="47">
        <v>95</v>
      </c>
      <c r="AR8" s="47">
        <v>91</v>
      </c>
      <c r="AS8" s="1">
        <f t="shared" si="13"/>
        <v>186</v>
      </c>
      <c r="AT8" s="47">
        <v>90</v>
      </c>
      <c r="AU8" s="47">
        <v>88</v>
      </c>
      <c r="AV8" s="1">
        <f t="shared" si="14"/>
        <v>178</v>
      </c>
      <c r="AW8" s="10">
        <f t="shared" si="15"/>
        <v>555</v>
      </c>
      <c r="AX8" s="1"/>
      <c r="AY8" s="1"/>
      <c r="AZ8" s="13">
        <v>129</v>
      </c>
      <c r="BA8" s="13">
        <f>VLOOKUP(AZ8,'Orion Essential 3P Data'!$E$2:$IM$95,226,FALSE)</f>
        <v>94</v>
      </c>
      <c r="BB8" s="13">
        <f>VLOOKUP(AZ8,'Orion Essential 3P Data'!$E$2:$IM$95,229,FALSE)</f>
        <v>94</v>
      </c>
      <c r="BC8" s="1">
        <f t="shared" si="16"/>
        <v>188</v>
      </c>
      <c r="BD8" s="13">
        <f>VLOOKUP(AZ8,'Orion Essential 3P Data'!$E$2:$IM$95,232,FALSE)</f>
        <v>98</v>
      </c>
      <c r="BE8" s="13">
        <f>VLOOKUP(AZ8,'Orion Essential 3P Data'!$E$2:$IM$95,235,FALSE)</f>
        <v>91</v>
      </c>
      <c r="BF8" s="1">
        <f t="shared" si="17"/>
        <v>189</v>
      </c>
      <c r="BG8" s="13">
        <f>VLOOKUP(AZ8,'Orion Essential 3P Data'!$E$2:$IM$95,238,FALSE)</f>
        <v>95</v>
      </c>
      <c r="BH8" s="13">
        <f>VLOOKUP(AZ8,'Orion Essential 3P Data'!$E$2:$IM$95,241,FALSE)</f>
        <v>90</v>
      </c>
      <c r="BI8" s="1">
        <f t="shared" si="18"/>
        <v>185</v>
      </c>
      <c r="BJ8" s="10">
        <f t="shared" si="19"/>
        <v>562</v>
      </c>
      <c r="BK8" s="1"/>
      <c r="BM8" s="13">
        <f t="shared" si="20"/>
        <v>13</v>
      </c>
      <c r="BN8" s="13">
        <f>VLOOKUP(AZ8,'Orion Essential 3P Data'!$E$2:$IM$95,228,FALSE)</f>
        <v>3</v>
      </c>
      <c r="BO8" s="13">
        <f>VLOOKUP(AZ8,'Orion Essential 3P Data'!$E$2:$IM$95,231,FALSE)</f>
        <v>1</v>
      </c>
      <c r="BP8" s="13">
        <f>VLOOKUP(AZ8,'Orion Essential 3P Data'!$E$2:$IM$95,234,FALSE)</f>
        <v>5</v>
      </c>
      <c r="BQ8" s="13">
        <f>VLOOKUP(AZ8,'Orion Essential 3P Data'!$E$2:$IM$95,237,FALSE)</f>
        <v>0</v>
      </c>
      <c r="BR8" s="13">
        <f>VLOOKUP(AZ8,'Orion Essential 3P Data'!$E$2:$IM$95,240,FALSE)</f>
        <v>3</v>
      </c>
      <c r="BS8" s="13">
        <f>VLOOKUP(AZ8,'Orion Essential 3P Data'!$E$2:$IM$95,243,FALSE)</f>
        <v>1</v>
      </c>
      <c r="BT8" s="67"/>
      <c r="BU8" s="1"/>
      <c r="BV8" s="1"/>
      <c r="BW8" s="1"/>
      <c r="BX8" s="1"/>
      <c r="BY8" s="1"/>
      <c r="BZ8" s="1"/>
      <c r="CA8" s="1"/>
      <c r="CB8" s="47"/>
      <c r="CC8" s="47"/>
      <c r="CD8" s="47"/>
      <c r="CE8" s="47"/>
      <c r="CF8" s="47"/>
      <c r="CG8" s="47"/>
    </row>
    <row r="9" spans="1:85" s="10" customFormat="1" ht="13.95" customHeight="1" x14ac:dyDescent="0.3">
      <c r="A9" s="1"/>
      <c r="B9" s="6" t="s">
        <v>80</v>
      </c>
      <c r="C9" s="1" t="s">
        <v>49</v>
      </c>
      <c r="D9" s="1">
        <v>96</v>
      </c>
      <c r="E9" s="1">
        <v>98</v>
      </c>
      <c r="F9" s="1">
        <f t="shared" ref="F9" si="21">SUM(D9,E9)</f>
        <v>194</v>
      </c>
      <c r="G9" s="1">
        <v>89</v>
      </c>
      <c r="H9" s="1">
        <v>87</v>
      </c>
      <c r="I9" s="1">
        <f t="shared" ref="I9" si="22">SUM(H9,G9)</f>
        <v>176</v>
      </c>
      <c r="J9" s="1">
        <v>91</v>
      </c>
      <c r="K9" s="1">
        <v>93</v>
      </c>
      <c r="L9" s="1">
        <f t="shared" ref="L9" si="23">SUM(K9,J9)</f>
        <v>184</v>
      </c>
      <c r="M9" s="10">
        <f t="shared" ref="M9" si="24">SUM(K9,J9,H9,G9,E9,D9)</f>
        <v>554</v>
      </c>
      <c r="N9" s="1"/>
      <c r="P9" s="1">
        <v>98</v>
      </c>
      <c r="Q9" s="1">
        <v>98</v>
      </c>
      <c r="R9" s="1">
        <f t="shared" si="4"/>
        <v>196</v>
      </c>
      <c r="S9" s="1">
        <v>93</v>
      </c>
      <c r="T9" s="1">
        <v>92</v>
      </c>
      <c r="U9" s="1">
        <f t="shared" si="5"/>
        <v>185</v>
      </c>
      <c r="V9" s="1">
        <v>89</v>
      </c>
      <c r="W9" s="1">
        <v>91</v>
      </c>
      <c r="X9" s="1">
        <f t="shared" si="6"/>
        <v>180</v>
      </c>
      <c r="Y9" s="10">
        <f t="shared" si="7"/>
        <v>561</v>
      </c>
      <c r="Z9" s="1"/>
      <c r="AB9" s="67">
        <v>97</v>
      </c>
      <c r="AC9" s="67">
        <v>95</v>
      </c>
      <c r="AD9" s="1">
        <f t="shared" si="8"/>
        <v>192</v>
      </c>
      <c r="AE9" s="67">
        <v>87</v>
      </c>
      <c r="AF9" s="67">
        <v>93</v>
      </c>
      <c r="AG9" s="1">
        <f t="shared" si="9"/>
        <v>180</v>
      </c>
      <c r="AH9" s="67">
        <v>90</v>
      </c>
      <c r="AI9" s="67">
        <v>93</v>
      </c>
      <c r="AJ9" s="1">
        <f t="shared" si="10"/>
        <v>183</v>
      </c>
      <c r="AK9" s="10">
        <f t="shared" si="11"/>
        <v>555</v>
      </c>
      <c r="AL9" s="1"/>
      <c r="AN9" s="47">
        <v>96</v>
      </c>
      <c r="AO9" s="47">
        <v>94</v>
      </c>
      <c r="AP9" s="1">
        <f t="shared" si="12"/>
        <v>190</v>
      </c>
      <c r="AQ9" s="47">
        <v>86</v>
      </c>
      <c r="AR9" s="47">
        <v>89</v>
      </c>
      <c r="AS9" s="1">
        <f t="shared" si="13"/>
        <v>175</v>
      </c>
      <c r="AT9" s="47">
        <v>85</v>
      </c>
      <c r="AU9" s="47">
        <v>88</v>
      </c>
      <c r="AV9" s="1">
        <f t="shared" si="14"/>
        <v>173</v>
      </c>
      <c r="AW9" s="10">
        <f t="shared" si="15"/>
        <v>538</v>
      </c>
      <c r="AX9" s="1"/>
      <c r="AY9" s="1"/>
      <c r="AZ9" s="13">
        <v>127</v>
      </c>
      <c r="BA9" s="13">
        <f>VLOOKUP(AZ9,'Orion Essential 3P Data'!$E$2:$IM$95,226,FALSE)</f>
        <v>95</v>
      </c>
      <c r="BB9" s="13">
        <f>VLOOKUP(AZ9,'Orion Essential 3P Data'!$E$2:$IM$95,229,FALSE)</f>
        <v>96</v>
      </c>
      <c r="BC9" s="1">
        <f t="shared" si="16"/>
        <v>191</v>
      </c>
      <c r="BD9" s="13">
        <f>VLOOKUP(AZ9,'Orion Essential 3P Data'!$E$2:$IM$95,232,FALSE)</f>
        <v>91</v>
      </c>
      <c r="BE9" s="13">
        <f>VLOOKUP(AZ9,'Orion Essential 3P Data'!$E$2:$IM$95,235,FALSE)</f>
        <v>87</v>
      </c>
      <c r="BF9" s="1">
        <f t="shared" si="17"/>
        <v>178</v>
      </c>
      <c r="BG9" s="13">
        <f>VLOOKUP(AZ9,'Orion Essential 3P Data'!$E$2:$IM$95,238,FALSE)</f>
        <v>90</v>
      </c>
      <c r="BH9" s="13">
        <f>VLOOKUP(AZ9,'Orion Essential 3P Data'!$E$2:$IM$95,241,FALSE)</f>
        <v>92</v>
      </c>
      <c r="BI9" s="1">
        <f t="shared" si="18"/>
        <v>182</v>
      </c>
      <c r="BJ9" s="10">
        <f t="shared" si="19"/>
        <v>551</v>
      </c>
      <c r="BK9" s="1"/>
      <c r="BM9" s="13">
        <f t="shared" si="20"/>
        <v>10</v>
      </c>
      <c r="BN9" s="13">
        <f>VLOOKUP(AZ9,'Orion Essential 3P Data'!$E$2:$IM$95,228,FALSE)</f>
        <v>4</v>
      </c>
      <c r="BO9" s="13">
        <f>VLOOKUP(AZ9,'Orion Essential 3P Data'!$E$2:$IM$95,231,FALSE)</f>
        <v>2</v>
      </c>
      <c r="BP9" s="13">
        <f>VLOOKUP(AZ9,'Orion Essential 3P Data'!$E$2:$IM$95,234,FALSE)</f>
        <v>1</v>
      </c>
      <c r="BQ9" s="13">
        <f>VLOOKUP(AZ9,'Orion Essential 3P Data'!$E$2:$IM$95,237,FALSE)</f>
        <v>0</v>
      </c>
      <c r="BR9" s="13">
        <f>VLOOKUP(AZ9,'Orion Essential 3P Data'!$E$2:$IM$95,240,FALSE)</f>
        <v>2</v>
      </c>
      <c r="BS9" s="13">
        <f>VLOOKUP(AZ9,'Orion Essential 3P Data'!$E$2:$IM$95,243,FALSE)</f>
        <v>1</v>
      </c>
      <c r="BT9" s="67"/>
      <c r="BU9" s="1"/>
      <c r="BV9" s="1"/>
      <c r="BW9" s="1"/>
      <c r="BX9" s="1"/>
      <c r="BY9" s="1"/>
      <c r="BZ9" s="1"/>
      <c r="CA9" s="1"/>
      <c r="CB9" s="47"/>
      <c r="CC9" s="47"/>
      <c r="CD9" s="47"/>
      <c r="CE9" s="47"/>
      <c r="CF9" s="47"/>
      <c r="CG9" s="47"/>
    </row>
    <row r="10" spans="1:85" s="10" customFormat="1" ht="13.95" customHeight="1" x14ac:dyDescent="0.3">
      <c r="A10" s="1"/>
      <c r="B10" s="6" t="s">
        <v>164</v>
      </c>
      <c r="C10" s="1" t="s">
        <v>49</v>
      </c>
      <c r="D10" s="1">
        <v>99</v>
      </c>
      <c r="E10" s="1">
        <v>97</v>
      </c>
      <c r="F10" s="1">
        <f t="shared" si="0"/>
        <v>196</v>
      </c>
      <c r="G10" s="1">
        <v>89</v>
      </c>
      <c r="H10" s="1">
        <v>89</v>
      </c>
      <c r="I10" s="1">
        <f t="shared" si="1"/>
        <v>178</v>
      </c>
      <c r="J10" s="1">
        <v>90</v>
      </c>
      <c r="K10" s="1">
        <v>93</v>
      </c>
      <c r="L10" s="1">
        <f t="shared" si="2"/>
        <v>183</v>
      </c>
      <c r="M10" s="10">
        <f t="shared" si="3"/>
        <v>557</v>
      </c>
      <c r="N10" s="1"/>
      <c r="P10" s="1">
        <v>94</v>
      </c>
      <c r="Q10" s="1">
        <v>95</v>
      </c>
      <c r="R10" s="1">
        <f t="shared" si="4"/>
        <v>189</v>
      </c>
      <c r="S10" s="1">
        <v>88</v>
      </c>
      <c r="T10" s="1">
        <v>91</v>
      </c>
      <c r="U10" s="1">
        <f t="shared" si="5"/>
        <v>179</v>
      </c>
      <c r="V10" s="1">
        <v>92</v>
      </c>
      <c r="W10" s="1">
        <v>89</v>
      </c>
      <c r="X10" s="1">
        <f t="shared" si="6"/>
        <v>181</v>
      </c>
      <c r="Y10" s="10">
        <f t="shared" si="7"/>
        <v>549</v>
      </c>
      <c r="Z10" s="1"/>
      <c r="AB10" s="67">
        <v>96</v>
      </c>
      <c r="AC10" s="67">
        <v>96</v>
      </c>
      <c r="AD10" s="1">
        <f t="shared" si="8"/>
        <v>192</v>
      </c>
      <c r="AE10" s="67">
        <v>85</v>
      </c>
      <c r="AF10" s="67">
        <v>91</v>
      </c>
      <c r="AG10" s="1">
        <f t="shared" si="9"/>
        <v>176</v>
      </c>
      <c r="AH10" s="67">
        <v>89</v>
      </c>
      <c r="AI10" s="67">
        <v>97</v>
      </c>
      <c r="AJ10" s="1">
        <f t="shared" si="10"/>
        <v>186</v>
      </c>
      <c r="AK10" s="10">
        <f t="shared" si="11"/>
        <v>554</v>
      </c>
      <c r="AL10" s="1"/>
      <c r="AN10" s="47">
        <v>97</v>
      </c>
      <c r="AO10" s="47">
        <v>96</v>
      </c>
      <c r="AP10" s="1">
        <f t="shared" si="12"/>
        <v>193</v>
      </c>
      <c r="AQ10" s="47">
        <v>94</v>
      </c>
      <c r="AR10" s="47">
        <v>89</v>
      </c>
      <c r="AS10" s="1">
        <f t="shared" si="13"/>
        <v>183</v>
      </c>
      <c r="AT10" s="47">
        <v>95</v>
      </c>
      <c r="AU10" s="47">
        <v>91</v>
      </c>
      <c r="AV10" s="1">
        <f t="shared" si="14"/>
        <v>186</v>
      </c>
      <c r="AW10" s="10">
        <f t="shared" si="15"/>
        <v>562</v>
      </c>
      <c r="AX10" s="1"/>
      <c r="AY10" s="1"/>
      <c r="AZ10" s="13">
        <v>146</v>
      </c>
      <c r="BA10" s="13">
        <f>VLOOKUP(AZ10,'Orion Essential 3P Data'!$E$2:$IM$95,226,FALSE)</f>
        <v>96</v>
      </c>
      <c r="BB10" s="13">
        <f>VLOOKUP(AZ10,'Orion Essential 3P Data'!$E$2:$IM$95,229,FALSE)</f>
        <v>97</v>
      </c>
      <c r="BC10" s="1">
        <f t="shared" si="16"/>
        <v>193</v>
      </c>
      <c r="BD10" s="13">
        <f>VLOOKUP(AZ10,'Orion Essential 3P Data'!$E$2:$IM$95,232,FALSE)</f>
        <v>88</v>
      </c>
      <c r="BE10" s="13">
        <f>VLOOKUP(AZ10,'Orion Essential 3P Data'!$E$2:$IM$95,235,FALSE)</f>
        <v>88</v>
      </c>
      <c r="BF10" s="1">
        <f t="shared" si="17"/>
        <v>176</v>
      </c>
      <c r="BG10" s="13">
        <f>VLOOKUP(AZ10,'Orion Essential 3P Data'!$E$2:$IM$95,238,FALSE)</f>
        <v>93</v>
      </c>
      <c r="BH10" s="13">
        <f>VLOOKUP(AZ10,'Orion Essential 3P Data'!$E$2:$IM$95,241,FALSE)</f>
        <v>89</v>
      </c>
      <c r="BI10" s="1">
        <f t="shared" si="18"/>
        <v>182</v>
      </c>
      <c r="BJ10" s="13">
        <f t="shared" si="19"/>
        <v>551</v>
      </c>
      <c r="BK10" s="1"/>
      <c r="BM10" s="13">
        <f t="shared" si="20"/>
        <v>15</v>
      </c>
      <c r="BN10" s="13">
        <f>VLOOKUP(AZ10,'Orion Essential 3P Data'!$E$2:$IM$95,228,FALSE)</f>
        <v>2</v>
      </c>
      <c r="BO10" s="13">
        <f>VLOOKUP(AZ10,'Orion Essential 3P Data'!$E$2:$IM$95,231,FALSE)</f>
        <v>6</v>
      </c>
      <c r="BP10" s="13">
        <f>VLOOKUP(AZ10,'Orion Essential 3P Data'!$E$2:$IM$95,234,FALSE)</f>
        <v>0</v>
      </c>
      <c r="BQ10" s="13">
        <f>VLOOKUP(AZ10,'Orion Essential 3P Data'!$E$2:$IM$95,237,FALSE)</f>
        <v>1</v>
      </c>
      <c r="BR10" s="13">
        <f>VLOOKUP(AZ10,'Orion Essential 3P Data'!$E$2:$IM$95,240,FALSE)</f>
        <v>3</v>
      </c>
      <c r="BS10" s="13">
        <f>VLOOKUP(AZ10,'Orion Essential 3P Data'!$E$2:$IM$95,243,FALSE)</f>
        <v>3</v>
      </c>
      <c r="BT10" s="67"/>
      <c r="BU10" s="1"/>
      <c r="BV10" s="1"/>
      <c r="BW10" s="1"/>
      <c r="BX10" s="1"/>
      <c r="BY10" s="1"/>
      <c r="BZ10" s="1"/>
      <c r="CA10" s="1"/>
      <c r="CB10" s="47"/>
      <c r="CC10" s="47"/>
      <c r="CD10" s="47"/>
      <c r="CE10" s="47"/>
      <c r="CF10" s="47"/>
      <c r="CG10" s="47"/>
    </row>
    <row r="11" spans="1:85" s="10" customFormat="1" ht="13.95" customHeight="1" x14ac:dyDescent="0.3">
      <c r="A11" s="1"/>
      <c r="B11" s="6" t="s">
        <v>165</v>
      </c>
      <c r="C11" s="1" t="s">
        <v>49</v>
      </c>
      <c r="D11" s="1">
        <v>98</v>
      </c>
      <c r="E11" s="1">
        <v>98</v>
      </c>
      <c r="F11" s="1">
        <f t="shared" ref="F11:F13" si="25">SUM(D11,E11)</f>
        <v>196</v>
      </c>
      <c r="G11" s="1">
        <v>90</v>
      </c>
      <c r="H11" s="1">
        <v>86</v>
      </c>
      <c r="I11" s="1">
        <f t="shared" ref="I11:I13" si="26">SUM(H11,G11)</f>
        <v>176</v>
      </c>
      <c r="J11" s="1">
        <v>87</v>
      </c>
      <c r="K11" s="1">
        <v>90</v>
      </c>
      <c r="L11" s="1">
        <f t="shared" ref="L11:L13" si="27">SUM(K11,J11)</f>
        <v>177</v>
      </c>
      <c r="M11" s="13">
        <f t="shared" ref="M11:M13" si="28">SUM(K11,J11,H11,G11,E11,D11)</f>
        <v>549</v>
      </c>
      <c r="N11" s="1"/>
      <c r="P11" s="1">
        <v>99</v>
      </c>
      <c r="Q11" s="1">
        <v>97</v>
      </c>
      <c r="R11" s="1">
        <f t="shared" si="4"/>
        <v>196</v>
      </c>
      <c r="S11" s="1">
        <v>89</v>
      </c>
      <c r="T11" s="1">
        <v>92</v>
      </c>
      <c r="U11" s="1">
        <f t="shared" si="5"/>
        <v>181</v>
      </c>
      <c r="V11" s="1">
        <v>87</v>
      </c>
      <c r="W11" s="1">
        <v>91</v>
      </c>
      <c r="X11" s="1">
        <f t="shared" si="6"/>
        <v>178</v>
      </c>
      <c r="Y11" s="13">
        <f t="shared" si="7"/>
        <v>555</v>
      </c>
      <c r="Z11" s="1"/>
      <c r="AB11" s="67">
        <v>98</v>
      </c>
      <c r="AC11" s="67">
        <v>97</v>
      </c>
      <c r="AD11" s="1">
        <f t="shared" ref="AD11:AD14" si="29">SUM(AB11,AC11)</f>
        <v>195</v>
      </c>
      <c r="AE11" s="67">
        <v>86</v>
      </c>
      <c r="AF11" s="67">
        <v>85</v>
      </c>
      <c r="AG11" s="1">
        <f t="shared" ref="AG11:AG14" si="30">SUM(AF11,AE11)</f>
        <v>171</v>
      </c>
      <c r="AH11" s="67">
        <v>88</v>
      </c>
      <c r="AI11" s="67">
        <v>94</v>
      </c>
      <c r="AJ11" s="1">
        <f t="shared" ref="AJ11:AJ14" si="31">SUM(AI11,AH11)</f>
        <v>182</v>
      </c>
      <c r="AK11" s="13">
        <f t="shared" ref="AK11:AK14" si="32">SUM(AI11,AH11,AF11,AE11,AC11,AB11)</f>
        <v>548</v>
      </c>
      <c r="AL11" s="1"/>
      <c r="AN11" s="47">
        <v>94</v>
      </c>
      <c r="AO11" s="47">
        <v>94</v>
      </c>
      <c r="AP11" s="1">
        <f t="shared" ref="AP11:AP13" si="33">SUM(AN11,AO11)</f>
        <v>188</v>
      </c>
      <c r="AQ11" s="47">
        <v>84</v>
      </c>
      <c r="AR11" s="47">
        <v>78</v>
      </c>
      <c r="AS11" s="1">
        <f t="shared" ref="AS11:AS13" si="34">SUM(AR11,AQ11)</f>
        <v>162</v>
      </c>
      <c r="AT11" s="47">
        <v>95</v>
      </c>
      <c r="AU11" s="47">
        <v>92</v>
      </c>
      <c r="AV11" s="1">
        <f t="shared" ref="AV11:AV13" si="35">SUM(AU11,AT11)</f>
        <v>187</v>
      </c>
      <c r="AW11" s="13">
        <f t="shared" ref="AW11:AW13" si="36">SUM(AU11,AT11,AR11,AQ11,AO11,AN11)</f>
        <v>537</v>
      </c>
      <c r="AX11" s="1"/>
      <c r="AY11" s="1"/>
      <c r="AZ11" s="13">
        <v>149</v>
      </c>
      <c r="BA11" s="13">
        <f>VLOOKUP(AZ11,'Orion Essential 3P Data'!$E$2:$IM$95,226,FALSE)</f>
        <v>98</v>
      </c>
      <c r="BB11" s="13">
        <f>VLOOKUP(AZ11,'Orion Essential 3P Data'!$E$2:$IM$95,229,FALSE)</f>
        <v>95</v>
      </c>
      <c r="BC11" s="1">
        <f t="shared" ref="BC11:BC13" si="37">SUM(BA11,BB11)</f>
        <v>193</v>
      </c>
      <c r="BD11" s="13">
        <f>VLOOKUP(AZ11,'Orion Essential 3P Data'!$E$2:$IM$95,232,FALSE)</f>
        <v>81</v>
      </c>
      <c r="BE11" s="13">
        <f>VLOOKUP(AZ11,'Orion Essential 3P Data'!$E$2:$IM$95,235,FALSE)</f>
        <v>84</v>
      </c>
      <c r="BF11" s="1">
        <f t="shared" ref="BF11:BF13" si="38">SUM(BE11,BD11)</f>
        <v>165</v>
      </c>
      <c r="BG11" s="13">
        <f>VLOOKUP(AZ11,'Orion Essential 3P Data'!$E$2:$IM$95,238,FALSE)</f>
        <v>87</v>
      </c>
      <c r="BH11" s="13">
        <f>VLOOKUP(AZ11,'Orion Essential 3P Data'!$E$2:$IM$95,241,FALSE)</f>
        <v>92</v>
      </c>
      <c r="BI11" s="1">
        <f t="shared" ref="BI11:BI13" si="39">SUM(BH11,BG11)</f>
        <v>179</v>
      </c>
      <c r="BJ11" s="13">
        <f t="shared" ref="BJ11:BJ13" si="40">SUM(BH11,BG11,BE11,BD11,BB11,BA11)</f>
        <v>537</v>
      </c>
      <c r="BK11" s="1"/>
      <c r="BM11" s="13">
        <f t="shared" si="20"/>
        <v>13</v>
      </c>
      <c r="BN11" s="13">
        <f>VLOOKUP(AZ11,'Orion Essential 3P Data'!$E$2:$IM$95,228,FALSE)</f>
        <v>6</v>
      </c>
      <c r="BO11" s="13">
        <f>VLOOKUP(AZ11,'Orion Essential 3P Data'!$E$2:$IM$95,231,FALSE)</f>
        <v>4</v>
      </c>
      <c r="BP11" s="13">
        <f>VLOOKUP(AZ11,'Orion Essential 3P Data'!$E$2:$IM$95,234,FALSE)</f>
        <v>0</v>
      </c>
      <c r="BQ11" s="13">
        <f>VLOOKUP(AZ11,'Orion Essential 3P Data'!$E$2:$IM$95,237,FALSE)</f>
        <v>1</v>
      </c>
      <c r="BR11" s="13">
        <f>VLOOKUP(AZ11,'Orion Essential 3P Data'!$E$2:$IM$95,240,FALSE)</f>
        <v>2</v>
      </c>
      <c r="BS11" s="13">
        <f>VLOOKUP(AZ11,'Orion Essential 3P Data'!$E$2:$IM$95,243,FALSE)</f>
        <v>0</v>
      </c>
      <c r="BT11" s="67"/>
      <c r="BU11" s="1"/>
      <c r="BV11" s="1"/>
      <c r="BW11" s="1"/>
      <c r="BX11" s="1"/>
      <c r="BY11" s="1"/>
      <c r="BZ11" s="1"/>
      <c r="CA11" s="1"/>
      <c r="CB11" s="47"/>
      <c r="CC11" s="47"/>
      <c r="CD11" s="47"/>
      <c r="CE11" s="47"/>
      <c r="CF11" s="47"/>
      <c r="CG11" s="47"/>
    </row>
    <row r="12" spans="1:85" s="10" customFormat="1" ht="13.95" customHeight="1" x14ac:dyDescent="0.3">
      <c r="A12" s="1"/>
      <c r="B12" s="6" t="s">
        <v>166</v>
      </c>
      <c r="C12" s="1" t="s">
        <v>49</v>
      </c>
      <c r="D12" s="1">
        <v>93</v>
      </c>
      <c r="E12" s="1">
        <v>95</v>
      </c>
      <c r="F12" s="1">
        <f t="shared" si="25"/>
        <v>188</v>
      </c>
      <c r="G12" s="1">
        <v>88</v>
      </c>
      <c r="H12" s="1">
        <v>83</v>
      </c>
      <c r="I12" s="1">
        <f t="shared" si="26"/>
        <v>171</v>
      </c>
      <c r="J12" s="1">
        <v>92</v>
      </c>
      <c r="K12" s="1">
        <v>92</v>
      </c>
      <c r="L12" s="1">
        <f t="shared" si="27"/>
        <v>184</v>
      </c>
      <c r="M12" s="13">
        <f t="shared" si="28"/>
        <v>543</v>
      </c>
      <c r="N12" s="1"/>
      <c r="P12" s="1">
        <v>96</v>
      </c>
      <c r="Q12" s="1">
        <v>94</v>
      </c>
      <c r="R12" s="1">
        <f t="shared" si="4"/>
        <v>190</v>
      </c>
      <c r="S12" s="1">
        <v>84</v>
      </c>
      <c r="T12" s="1">
        <v>89</v>
      </c>
      <c r="U12" s="1">
        <f t="shared" si="5"/>
        <v>173</v>
      </c>
      <c r="V12" s="1">
        <v>92</v>
      </c>
      <c r="W12" s="1">
        <v>91</v>
      </c>
      <c r="X12" s="1">
        <f t="shared" si="6"/>
        <v>183</v>
      </c>
      <c r="Y12" s="13">
        <f t="shared" si="7"/>
        <v>546</v>
      </c>
      <c r="Z12" s="1"/>
      <c r="AB12" s="67">
        <v>91</v>
      </c>
      <c r="AC12" s="67">
        <v>95</v>
      </c>
      <c r="AD12" s="1">
        <f t="shared" si="29"/>
        <v>186</v>
      </c>
      <c r="AE12" s="67">
        <v>90</v>
      </c>
      <c r="AF12" s="67">
        <v>89</v>
      </c>
      <c r="AG12" s="1">
        <f t="shared" si="30"/>
        <v>179</v>
      </c>
      <c r="AH12" s="67">
        <v>90</v>
      </c>
      <c r="AI12" s="67">
        <v>88</v>
      </c>
      <c r="AJ12" s="1">
        <f t="shared" si="31"/>
        <v>178</v>
      </c>
      <c r="AK12" s="13">
        <f t="shared" si="32"/>
        <v>543</v>
      </c>
      <c r="AL12" s="1"/>
      <c r="AP12" s="1">
        <f t="shared" si="33"/>
        <v>0</v>
      </c>
      <c r="AS12" s="1">
        <f t="shared" si="34"/>
        <v>0</v>
      </c>
      <c r="AV12" s="1">
        <f t="shared" si="35"/>
        <v>0</v>
      </c>
      <c r="AW12" s="13">
        <f t="shared" si="36"/>
        <v>0</v>
      </c>
      <c r="AX12" s="1"/>
      <c r="AY12" s="1"/>
      <c r="AZ12" s="13">
        <v>145</v>
      </c>
      <c r="BA12" s="13">
        <f>VLOOKUP(AZ12,'Orion Essential 3P Data'!$E$2:$IM$95,226,FALSE)</f>
        <v>89</v>
      </c>
      <c r="BB12" s="13">
        <f>VLOOKUP(AZ12,'Orion Essential 3P Data'!$E$2:$IM$95,229,FALSE)</f>
        <v>90</v>
      </c>
      <c r="BC12" s="1">
        <f t="shared" si="37"/>
        <v>179</v>
      </c>
      <c r="BD12" s="13">
        <f>VLOOKUP(AZ12,'Orion Essential 3P Data'!$E$2:$IM$95,232,FALSE)</f>
        <v>86</v>
      </c>
      <c r="BE12" s="13">
        <f>VLOOKUP(AZ12,'Orion Essential 3P Data'!$E$2:$IM$95,235,FALSE)</f>
        <v>80</v>
      </c>
      <c r="BF12" s="1">
        <f t="shared" si="38"/>
        <v>166</v>
      </c>
      <c r="BG12" s="13">
        <f>VLOOKUP(AZ12,'Orion Essential 3P Data'!$E$2:$IM$95,238,FALSE)</f>
        <v>84</v>
      </c>
      <c r="BH12" s="13">
        <f>VLOOKUP(AZ12,'Orion Essential 3P Data'!$E$2:$IM$95,241,FALSE)</f>
        <v>82</v>
      </c>
      <c r="BI12" s="1">
        <f t="shared" si="39"/>
        <v>166</v>
      </c>
      <c r="BJ12" s="13">
        <f t="shared" si="40"/>
        <v>511</v>
      </c>
      <c r="BK12" s="1"/>
      <c r="BM12" s="13">
        <f t="shared" si="20"/>
        <v>4</v>
      </c>
      <c r="BN12" s="13">
        <f>VLOOKUP(AZ12,'Orion Essential 3P Data'!$E$2:$IM$95,228,FALSE)</f>
        <v>0</v>
      </c>
      <c r="BO12" s="13">
        <f>VLOOKUP(AZ12,'Orion Essential 3P Data'!$E$2:$IM$95,231,FALSE)</f>
        <v>2</v>
      </c>
      <c r="BP12" s="13">
        <f>VLOOKUP(AZ12,'Orion Essential 3P Data'!$E$2:$IM$95,234,FALSE)</f>
        <v>0</v>
      </c>
      <c r="BQ12" s="13">
        <f>VLOOKUP(AZ12,'Orion Essential 3P Data'!$E$2:$IM$95,237,FALSE)</f>
        <v>1</v>
      </c>
      <c r="BR12" s="13">
        <f>VLOOKUP(AZ12,'Orion Essential 3P Data'!$E$2:$IM$95,240,FALSE)</f>
        <v>0</v>
      </c>
      <c r="BS12" s="13">
        <f>VLOOKUP(AZ12,'Orion Essential 3P Data'!$E$2:$IM$95,243,FALSE)</f>
        <v>1</v>
      </c>
      <c r="BT12" s="67"/>
      <c r="BU12" s="1"/>
      <c r="BV12" s="1"/>
      <c r="BW12" s="1"/>
      <c r="BX12" s="1"/>
      <c r="BY12" s="1"/>
      <c r="BZ12" s="1"/>
      <c r="CA12" s="1"/>
      <c r="CB12" s="47"/>
      <c r="CC12" s="47"/>
      <c r="CD12" s="47"/>
      <c r="CE12" s="47"/>
      <c r="CF12" s="47"/>
      <c r="CG12" s="47"/>
    </row>
    <row r="13" spans="1:85" s="10" customFormat="1" ht="13.95" customHeight="1" x14ac:dyDescent="0.3">
      <c r="A13" s="1"/>
      <c r="B13" s="6" t="s">
        <v>167</v>
      </c>
      <c r="C13" s="1" t="s">
        <v>49</v>
      </c>
      <c r="D13" s="1">
        <v>93</v>
      </c>
      <c r="E13" s="1">
        <v>95</v>
      </c>
      <c r="F13" s="1">
        <f t="shared" si="25"/>
        <v>188</v>
      </c>
      <c r="G13" s="1">
        <v>85</v>
      </c>
      <c r="H13" s="1">
        <v>89</v>
      </c>
      <c r="I13" s="1">
        <f t="shared" si="26"/>
        <v>174</v>
      </c>
      <c r="J13" s="1">
        <v>88</v>
      </c>
      <c r="K13" s="1">
        <v>90</v>
      </c>
      <c r="L13" s="1">
        <f t="shared" si="27"/>
        <v>178</v>
      </c>
      <c r="M13" s="13">
        <f t="shared" si="28"/>
        <v>540</v>
      </c>
      <c r="N13" s="1"/>
      <c r="P13" s="1">
        <v>92</v>
      </c>
      <c r="Q13" s="1">
        <v>92</v>
      </c>
      <c r="R13" s="1">
        <f t="shared" si="4"/>
        <v>184</v>
      </c>
      <c r="S13" s="1">
        <v>91</v>
      </c>
      <c r="T13" s="1">
        <v>84</v>
      </c>
      <c r="U13" s="1">
        <f t="shared" si="5"/>
        <v>175</v>
      </c>
      <c r="V13" s="1">
        <v>89</v>
      </c>
      <c r="W13" s="1">
        <v>87</v>
      </c>
      <c r="X13" s="1">
        <f t="shared" si="6"/>
        <v>176</v>
      </c>
      <c r="Y13" s="13">
        <f t="shared" si="7"/>
        <v>535</v>
      </c>
      <c r="Z13" s="1"/>
      <c r="AB13" s="67">
        <v>96</v>
      </c>
      <c r="AC13" s="67">
        <v>91</v>
      </c>
      <c r="AD13" s="1">
        <f t="shared" si="29"/>
        <v>187</v>
      </c>
      <c r="AE13" s="67">
        <v>84</v>
      </c>
      <c r="AF13" s="67">
        <v>87</v>
      </c>
      <c r="AG13" s="1">
        <f t="shared" si="30"/>
        <v>171</v>
      </c>
      <c r="AH13" s="67">
        <v>86</v>
      </c>
      <c r="AI13" s="67">
        <v>87</v>
      </c>
      <c r="AJ13" s="1">
        <f t="shared" si="31"/>
        <v>173</v>
      </c>
      <c r="AK13" s="13">
        <f t="shared" si="32"/>
        <v>531</v>
      </c>
      <c r="AL13" s="1"/>
      <c r="AN13" s="47">
        <v>94</v>
      </c>
      <c r="AO13" s="47">
        <v>93</v>
      </c>
      <c r="AP13" s="1">
        <f t="shared" si="33"/>
        <v>187</v>
      </c>
      <c r="AQ13" s="47">
        <v>90</v>
      </c>
      <c r="AR13" s="47">
        <v>93</v>
      </c>
      <c r="AS13" s="1">
        <f t="shared" si="34"/>
        <v>183</v>
      </c>
      <c r="AT13" s="47">
        <v>93</v>
      </c>
      <c r="AU13" s="47">
        <v>87</v>
      </c>
      <c r="AV13" s="1">
        <f t="shared" si="35"/>
        <v>180</v>
      </c>
      <c r="AW13" s="13">
        <f t="shared" si="36"/>
        <v>550</v>
      </c>
      <c r="AX13" s="1"/>
      <c r="AY13" s="1"/>
      <c r="AZ13" s="13">
        <v>148</v>
      </c>
      <c r="BA13" s="13">
        <f>VLOOKUP(AZ13,'Orion Essential 3P Data'!$E$2:$IM$95,226,FALSE)</f>
        <v>98</v>
      </c>
      <c r="BB13" s="13">
        <f>VLOOKUP(AZ13,'Orion Essential 3P Data'!$E$2:$IM$95,229,FALSE)</f>
        <v>95</v>
      </c>
      <c r="BC13" s="1">
        <f t="shared" si="37"/>
        <v>193</v>
      </c>
      <c r="BD13" s="13">
        <f>VLOOKUP(AZ13,'Orion Essential 3P Data'!$E$2:$IM$95,232,FALSE)</f>
        <v>92</v>
      </c>
      <c r="BE13" s="13">
        <f>VLOOKUP(AZ13,'Orion Essential 3P Data'!$E$2:$IM$95,235,FALSE)</f>
        <v>79</v>
      </c>
      <c r="BF13" s="1">
        <f t="shared" si="38"/>
        <v>171</v>
      </c>
      <c r="BG13" s="13">
        <f>VLOOKUP(AZ13,'Orion Essential 3P Data'!$E$2:$IM$95,238,FALSE)</f>
        <v>93</v>
      </c>
      <c r="BH13" s="13">
        <f>VLOOKUP(AZ13,'Orion Essential 3P Data'!$E$2:$IM$95,241,FALSE)</f>
        <v>95</v>
      </c>
      <c r="BI13" s="1">
        <f t="shared" si="39"/>
        <v>188</v>
      </c>
      <c r="BJ13" s="13">
        <f t="shared" si="40"/>
        <v>552</v>
      </c>
      <c r="BK13" s="1"/>
      <c r="BM13" s="13">
        <f t="shared" si="20"/>
        <v>14</v>
      </c>
      <c r="BN13" s="13">
        <f>VLOOKUP(AZ13,'Orion Essential 3P Data'!$E$2:$IM$95,228,FALSE)</f>
        <v>3</v>
      </c>
      <c r="BO13" s="13">
        <f>VLOOKUP(AZ13,'Orion Essential 3P Data'!$E$2:$IM$95,231,FALSE)</f>
        <v>4</v>
      </c>
      <c r="BP13" s="13">
        <f>VLOOKUP(AZ13,'Orion Essential 3P Data'!$E$2:$IM$95,234,FALSE)</f>
        <v>2</v>
      </c>
      <c r="BQ13" s="13">
        <f>VLOOKUP(AZ13,'Orion Essential 3P Data'!$E$2:$IM$95,237,FALSE)</f>
        <v>0</v>
      </c>
      <c r="BR13" s="13">
        <f>VLOOKUP(AZ13,'Orion Essential 3P Data'!$E$2:$IM$95,240,FALSE)</f>
        <v>2</v>
      </c>
      <c r="BS13" s="13">
        <f>VLOOKUP(AZ13,'Orion Essential 3P Data'!$E$2:$IM$95,243,FALSE)</f>
        <v>3</v>
      </c>
      <c r="BT13" s="67"/>
      <c r="BU13" s="1"/>
      <c r="BV13" s="1"/>
      <c r="BW13" s="1"/>
      <c r="BX13" s="1"/>
      <c r="BY13" s="1"/>
      <c r="BZ13" s="1"/>
      <c r="CA13" s="1"/>
      <c r="CB13" s="47"/>
      <c r="CC13" s="47"/>
      <c r="CD13" s="47"/>
      <c r="CE13" s="47"/>
      <c r="CF13" s="47"/>
      <c r="CG13" s="47"/>
    </row>
    <row r="14" spans="1:85" s="10" customFormat="1" ht="13.95" customHeight="1" x14ac:dyDescent="0.3">
      <c r="A14" s="1"/>
      <c r="B14" s="6" t="s">
        <v>168</v>
      </c>
      <c r="C14" s="1" t="s">
        <v>49</v>
      </c>
      <c r="D14" s="1">
        <v>93</v>
      </c>
      <c r="E14" s="1">
        <v>89</v>
      </c>
      <c r="F14" s="1">
        <f t="shared" si="0"/>
        <v>182</v>
      </c>
      <c r="G14" s="1">
        <v>83</v>
      </c>
      <c r="H14" s="1">
        <v>85</v>
      </c>
      <c r="I14" s="1">
        <f t="shared" si="1"/>
        <v>168</v>
      </c>
      <c r="J14" s="1">
        <v>85</v>
      </c>
      <c r="K14" s="1">
        <v>83</v>
      </c>
      <c r="L14" s="1">
        <f t="shared" si="2"/>
        <v>168</v>
      </c>
      <c r="M14" s="13">
        <f t="shared" si="3"/>
        <v>518</v>
      </c>
      <c r="N14" s="1"/>
      <c r="P14" s="1">
        <v>93</v>
      </c>
      <c r="Q14" s="1">
        <v>96</v>
      </c>
      <c r="R14" s="1">
        <f t="shared" si="4"/>
        <v>189</v>
      </c>
      <c r="S14" s="1">
        <v>90</v>
      </c>
      <c r="T14" s="1">
        <v>86</v>
      </c>
      <c r="U14" s="1">
        <f t="shared" si="5"/>
        <v>176</v>
      </c>
      <c r="V14" s="1">
        <v>91</v>
      </c>
      <c r="W14" s="1">
        <v>91</v>
      </c>
      <c r="X14" s="1">
        <f t="shared" si="6"/>
        <v>182</v>
      </c>
      <c r="Y14" s="13">
        <f t="shared" si="7"/>
        <v>547</v>
      </c>
      <c r="Z14" s="1"/>
      <c r="AB14" s="67">
        <v>96</v>
      </c>
      <c r="AC14" s="67">
        <v>97</v>
      </c>
      <c r="AD14" s="1">
        <f t="shared" si="29"/>
        <v>193</v>
      </c>
      <c r="AE14" s="67">
        <v>87</v>
      </c>
      <c r="AF14" s="67">
        <v>85</v>
      </c>
      <c r="AG14" s="1">
        <f t="shared" si="30"/>
        <v>172</v>
      </c>
      <c r="AH14" s="67">
        <v>90</v>
      </c>
      <c r="AI14" s="67">
        <v>86</v>
      </c>
      <c r="AJ14" s="1">
        <f t="shared" si="31"/>
        <v>176</v>
      </c>
      <c r="AK14" s="13">
        <f t="shared" si="32"/>
        <v>541</v>
      </c>
      <c r="AL14" s="1"/>
      <c r="AN14" s="47">
        <v>95</v>
      </c>
      <c r="AO14" s="47">
        <v>91</v>
      </c>
      <c r="AP14" s="1">
        <f t="shared" si="12"/>
        <v>186</v>
      </c>
      <c r="AQ14" s="47">
        <v>84</v>
      </c>
      <c r="AR14" s="47">
        <v>90</v>
      </c>
      <c r="AS14" s="1">
        <f t="shared" si="13"/>
        <v>174</v>
      </c>
      <c r="AT14" s="47">
        <v>90</v>
      </c>
      <c r="AU14" s="47">
        <v>89</v>
      </c>
      <c r="AV14" s="1">
        <f t="shared" si="14"/>
        <v>179</v>
      </c>
      <c r="AW14" s="13">
        <f t="shared" si="15"/>
        <v>539</v>
      </c>
      <c r="AX14" s="1"/>
      <c r="AY14" s="1"/>
      <c r="AZ14" s="13">
        <v>147</v>
      </c>
      <c r="BA14" s="13">
        <f>VLOOKUP(AZ14,'Orion Essential 3P Data'!$E$2:$IM$95,226,FALSE)</f>
        <v>97</v>
      </c>
      <c r="BB14" s="13">
        <f>VLOOKUP(AZ14,'Orion Essential 3P Data'!$E$2:$IM$95,229,FALSE)</f>
        <v>94</v>
      </c>
      <c r="BC14" s="1">
        <f t="shared" si="16"/>
        <v>191</v>
      </c>
      <c r="BD14" s="13">
        <f>VLOOKUP(AZ14,'Orion Essential 3P Data'!$E$2:$IM$95,232,FALSE)</f>
        <v>80</v>
      </c>
      <c r="BE14" s="13">
        <f>VLOOKUP(AZ14,'Orion Essential 3P Data'!$E$2:$IM$95,235,FALSE)</f>
        <v>89</v>
      </c>
      <c r="BF14" s="1">
        <f t="shared" si="17"/>
        <v>169</v>
      </c>
      <c r="BG14" s="13">
        <f>VLOOKUP(AZ14,'Orion Essential 3P Data'!$E$2:$IM$95,238,FALSE)</f>
        <v>87</v>
      </c>
      <c r="BH14" s="13">
        <f>VLOOKUP(AZ14,'Orion Essential 3P Data'!$E$2:$IM$95,241,FALSE)</f>
        <v>87</v>
      </c>
      <c r="BI14" s="1">
        <f t="shared" si="18"/>
        <v>174</v>
      </c>
      <c r="BJ14" s="13">
        <f t="shared" si="19"/>
        <v>534</v>
      </c>
      <c r="BK14" s="1"/>
      <c r="BM14" s="13">
        <f t="shared" si="20"/>
        <v>8</v>
      </c>
      <c r="BN14" s="13">
        <f>VLOOKUP(AZ14,'Orion Essential 3P Data'!$E$2:$IM$95,228,FALSE)</f>
        <v>3</v>
      </c>
      <c r="BO14" s="13">
        <f>VLOOKUP(AZ14,'Orion Essential 3P Data'!$E$2:$IM$95,231,FALSE)</f>
        <v>3</v>
      </c>
      <c r="BP14" s="13">
        <f>VLOOKUP(AZ14,'Orion Essential 3P Data'!$E$2:$IM$95,234,FALSE)</f>
        <v>0</v>
      </c>
      <c r="BQ14" s="13">
        <f>VLOOKUP(AZ14,'Orion Essential 3P Data'!$E$2:$IM$95,237,FALSE)</f>
        <v>1</v>
      </c>
      <c r="BR14" s="13">
        <f>VLOOKUP(AZ14,'Orion Essential 3P Data'!$E$2:$IM$95,240,FALSE)</f>
        <v>1</v>
      </c>
      <c r="BS14" s="13">
        <f>VLOOKUP(AZ14,'Orion Essential 3P Data'!$E$2:$IM$95,243,FALSE)</f>
        <v>0</v>
      </c>
      <c r="BT14" s="67"/>
      <c r="BU14" s="1"/>
      <c r="BV14" s="1"/>
      <c r="BW14" s="1"/>
      <c r="BX14" s="1"/>
      <c r="BY14" s="1"/>
      <c r="BZ14" s="1"/>
      <c r="CA14" s="1"/>
    </row>
    <row r="15" spans="1:85" s="10" customFormat="1" ht="13.95" customHeight="1" x14ac:dyDescent="0.3">
      <c r="B15" s="11"/>
      <c r="AZ15" s="13"/>
      <c r="BY15" s="47"/>
      <c r="BZ15" s="47"/>
      <c r="CA15" s="47"/>
      <c r="CB15" s="47"/>
      <c r="CC15" s="47"/>
      <c r="CD15" s="47"/>
      <c r="CE15" s="47"/>
      <c r="CF15" s="47"/>
      <c r="CG15" s="47"/>
    </row>
    <row r="16" spans="1:85" ht="13.95" customHeight="1" x14ac:dyDescent="0.3">
      <c r="A16" s="10" t="s">
        <v>51</v>
      </c>
      <c r="B16" s="11" t="s">
        <v>1</v>
      </c>
      <c r="C16" s="10" t="s">
        <v>2</v>
      </c>
      <c r="D16" s="10" t="s">
        <v>6</v>
      </c>
      <c r="E16" s="10" t="s">
        <v>7</v>
      </c>
      <c r="F16" s="10" t="s">
        <v>8</v>
      </c>
      <c r="G16" s="10" t="s">
        <v>9</v>
      </c>
      <c r="H16" s="12" t="s">
        <v>10</v>
      </c>
      <c r="I16" s="10" t="s">
        <v>11</v>
      </c>
      <c r="J16" s="10" t="s">
        <v>3</v>
      </c>
      <c r="K16" s="10" t="s">
        <v>4</v>
      </c>
      <c r="L16" s="10" t="s">
        <v>5</v>
      </c>
      <c r="M16" s="10" t="s">
        <v>12</v>
      </c>
      <c r="N16" s="10" t="s">
        <v>13</v>
      </c>
      <c r="P16" s="10" t="s">
        <v>6</v>
      </c>
      <c r="Q16" s="10" t="s">
        <v>7</v>
      </c>
      <c r="R16" s="10" t="s">
        <v>8</v>
      </c>
      <c r="S16" s="10" t="s">
        <v>9</v>
      </c>
      <c r="T16" s="12" t="s">
        <v>10</v>
      </c>
      <c r="U16" s="10" t="s">
        <v>11</v>
      </c>
      <c r="V16" s="10" t="s">
        <v>3</v>
      </c>
      <c r="W16" s="10" t="s">
        <v>4</v>
      </c>
      <c r="X16" s="10" t="s">
        <v>5</v>
      </c>
      <c r="Y16" s="10" t="s">
        <v>12</v>
      </c>
      <c r="Z16" s="10" t="s">
        <v>13</v>
      </c>
      <c r="AB16" s="10" t="s">
        <v>6</v>
      </c>
      <c r="AC16" s="10" t="s">
        <v>7</v>
      </c>
      <c r="AD16" s="10" t="s">
        <v>8</v>
      </c>
      <c r="AE16" s="10" t="s">
        <v>9</v>
      </c>
      <c r="AF16" s="12" t="s">
        <v>10</v>
      </c>
      <c r="AG16" s="10" t="s">
        <v>11</v>
      </c>
      <c r="AH16" s="10" t="s">
        <v>3</v>
      </c>
      <c r="AI16" s="10" t="s">
        <v>4</v>
      </c>
      <c r="AJ16" s="10" t="s">
        <v>5</v>
      </c>
      <c r="AK16" s="10" t="s">
        <v>12</v>
      </c>
      <c r="AL16" s="10" t="s">
        <v>13</v>
      </c>
      <c r="AN16" s="10" t="s">
        <v>6</v>
      </c>
      <c r="AO16" s="10" t="s">
        <v>7</v>
      </c>
      <c r="AP16" s="10" t="s">
        <v>8</v>
      </c>
      <c r="AQ16" s="10" t="s">
        <v>9</v>
      </c>
      <c r="AR16" s="12" t="s">
        <v>10</v>
      </c>
      <c r="AS16" s="10" t="s">
        <v>11</v>
      </c>
      <c r="AT16" s="10" t="s">
        <v>3</v>
      </c>
      <c r="AU16" s="10" t="s">
        <v>4</v>
      </c>
      <c r="AV16" s="10" t="s">
        <v>5</v>
      </c>
      <c r="AW16" s="10" t="s">
        <v>12</v>
      </c>
      <c r="AX16" s="10" t="s">
        <v>13</v>
      </c>
      <c r="AY16" s="10"/>
      <c r="BA16" s="10" t="s">
        <v>6</v>
      </c>
      <c r="BB16" s="10" t="s">
        <v>7</v>
      </c>
      <c r="BC16" s="10" t="s">
        <v>8</v>
      </c>
      <c r="BD16" s="10" t="s">
        <v>9</v>
      </c>
      <c r="BE16" s="12" t="s">
        <v>10</v>
      </c>
      <c r="BF16" s="10" t="s">
        <v>11</v>
      </c>
      <c r="BG16" s="10" t="s">
        <v>3</v>
      </c>
      <c r="BH16" s="10" t="s">
        <v>4</v>
      </c>
      <c r="BI16" s="10" t="s">
        <v>5</v>
      </c>
      <c r="BJ16" s="10" t="s">
        <v>12</v>
      </c>
      <c r="BK16" s="10" t="s">
        <v>13</v>
      </c>
      <c r="BM16" s="10" t="s">
        <v>436</v>
      </c>
      <c r="BN16" s="10" t="s">
        <v>430</v>
      </c>
      <c r="BO16" s="10" t="s">
        <v>431</v>
      </c>
      <c r="BP16" s="10" t="s">
        <v>432</v>
      </c>
      <c r="BQ16" s="10" t="s">
        <v>433</v>
      </c>
      <c r="BR16" s="10" t="s">
        <v>434</v>
      </c>
      <c r="BS16" s="10" t="s">
        <v>435</v>
      </c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</row>
    <row r="17" spans="1:83" ht="13.95" customHeight="1" x14ac:dyDescent="0.3">
      <c r="B17" s="44" t="s">
        <v>61</v>
      </c>
      <c r="C17" s="13" t="s">
        <v>15</v>
      </c>
      <c r="D17" s="5">
        <v>98</v>
      </c>
      <c r="E17" s="5">
        <v>97</v>
      </c>
      <c r="F17" s="1">
        <f t="shared" ref="F17:F29" si="41">SUM(E17,D17)</f>
        <v>195</v>
      </c>
      <c r="G17" s="5">
        <v>82</v>
      </c>
      <c r="H17" s="5">
        <v>89</v>
      </c>
      <c r="I17" s="1">
        <f t="shared" ref="I17:I29" si="42">SUM(H17,G17)</f>
        <v>171</v>
      </c>
      <c r="J17" s="1">
        <v>92</v>
      </c>
      <c r="K17" s="1">
        <v>87</v>
      </c>
      <c r="L17" s="1">
        <f t="shared" ref="L17:L29" si="43">SUM(K17,J17)</f>
        <v>179</v>
      </c>
      <c r="M17" s="10">
        <f t="shared" ref="M17:M29" si="44">SUM(K17,J17,H17,G17,E17,D17)</f>
        <v>545</v>
      </c>
      <c r="N17" s="10">
        <f>SUM(M17,M18,M19,M20,M21)-MIN(M17,M18,M19,M20,M21)</f>
        <v>2117</v>
      </c>
      <c r="P17" s="47">
        <v>98</v>
      </c>
      <c r="Q17" s="47">
        <v>94</v>
      </c>
      <c r="R17" s="1">
        <f t="shared" ref="R17:R30" si="45">SUM(Q17,P17)</f>
        <v>192</v>
      </c>
      <c r="S17" s="47">
        <v>89</v>
      </c>
      <c r="T17" s="47">
        <v>86</v>
      </c>
      <c r="U17" s="1">
        <f t="shared" ref="U17:U30" si="46">SUM(T17,S17)</f>
        <v>175</v>
      </c>
      <c r="V17" s="47">
        <v>90</v>
      </c>
      <c r="W17" s="47">
        <v>90</v>
      </c>
      <c r="X17" s="1">
        <f t="shared" ref="X17:X30" si="47">SUM(W17,V17)</f>
        <v>180</v>
      </c>
      <c r="Y17" s="10">
        <f t="shared" ref="Y17:Y30" si="48">SUM(W17,V17,T17,S17,Q17,P17)</f>
        <v>547</v>
      </c>
      <c r="Z17" s="10">
        <f>SUM(Y17,Y18,Y19,Y20,Y21)-MIN(Y17,Y18,Y19,Y20,Y21)</f>
        <v>2042</v>
      </c>
      <c r="AB17" s="5">
        <v>97</v>
      </c>
      <c r="AC17" s="5">
        <v>97</v>
      </c>
      <c r="AD17" s="1">
        <f t="shared" ref="AD17:AD29" si="49">SUM(AC17,AB17)</f>
        <v>194</v>
      </c>
      <c r="AE17" s="5">
        <v>88</v>
      </c>
      <c r="AF17" s="5">
        <v>94</v>
      </c>
      <c r="AG17" s="1">
        <f t="shared" ref="AG17:AG29" si="50">SUM(AF17,AE17)</f>
        <v>182</v>
      </c>
      <c r="AH17" s="1">
        <v>83</v>
      </c>
      <c r="AI17" s="1">
        <v>90</v>
      </c>
      <c r="AJ17" s="1">
        <f t="shared" ref="AJ17:AJ29" si="51">SUM(AI17,AH17)</f>
        <v>173</v>
      </c>
      <c r="AK17" s="10">
        <f t="shared" ref="AK17:AK29" si="52">SUM(AI17,AH17,AF17,AE17,AC17,AB17)</f>
        <v>549</v>
      </c>
      <c r="AL17" s="10">
        <f>SUM(AK17,AK18,AK19,AK21,AK23)-MIN(AK17,AK18,AK19,AK21,AK23)</f>
        <v>2116</v>
      </c>
      <c r="AN17" s="47">
        <v>98</v>
      </c>
      <c r="AO17" s="47">
        <v>94</v>
      </c>
      <c r="AP17" s="1">
        <f t="shared" ref="AP17:AP29" si="53">SUM(AO17,AN17)</f>
        <v>192</v>
      </c>
      <c r="AQ17" s="47">
        <v>84</v>
      </c>
      <c r="AR17" s="47">
        <v>89</v>
      </c>
      <c r="AS17" s="1">
        <f t="shared" ref="AS17:AS29" si="54">SUM(AR17,AQ17)</f>
        <v>173</v>
      </c>
      <c r="AT17" s="47">
        <v>94</v>
      </c>
      <c r="AU17" s="47">
        <v>92</v>
      </c>
      <c r="AV17" s="1">
        <f t="shared" ref="AV17:AV29" si="55">SUM(AU17,AT17)</f>
        <v>186</v>
      </c>
      <c r="AW17" s="10">
        <f t="shared" ref="AW17:AW29" si="56">SUM(AU17,AT17,AR17,AQ17,AO17,AN17)</f>
        <v>551</v>
      </c>
      <c r="AX17" s="10">
        <f>SUM(AW17,AW18,AW19,AW21,AW23)-MIN(AW17,AW18,AW19,AW21,AW23)</f>
        <v>2098</v>
      </c>
      <c r="AY17" s="10"/>
      <c r="AZ17" s="13">
        <v>103</v>
      </c>
      <c r="BA17" s="13">
        <f>VLOOKUP(AZ17,'Orion Essential 3P Data'!$E$2:$IM$95,226,FALSE)</f>
        <v>97</v>
      </c>
      <c r="BB17" s="13">
        <f>VLOOKUP(AZ17,'Orion Essential 3P Data'!$E$2:$IM$95,229,FALSE)</f>
        <v>99</v>
      </c>
      <c r="BC17" s="1">
        <f t="shared" ref="BC17:BC29" si="57">SUM(BB17,BA17)</f>
        <v>196</v>
      </c>
      <c r="BD17" s="13">
        <f>VLOOKUP(AZ17,'Orion Essential 3P Data'!$E$2:$IM$95,232,FALSE)</f>
        <v>90</v>
      </c>
      <c r="BE17" s="13">
        <f>VLOOKUP(AZ17,'Orion Essential 3P Data'!$E$2:$IM$95,235,FALSE)</f>
        <v>92</v>
      </c>
      <c r="BF17" s="1">
        <f t="shared" ref="BF17:BF29" si="58">SUM(BE17,BD17)</f>
        <v>182</v>
      </c>
      <c r="BG17" s="13">
        <f>VLOOKUP(AZ17,'Orion Essential 3P Data'!$E$2:$IM$95,238,FALSE)</f>
        <v>93</v>
      </c>
      <c r="BH17" s="13">
        <f>VLOOKUP(AZ17,'Orion Essential 3P Data'!$E$2:$IM$95,241,FALSE)</f>
        <v>97</v>
      </c>
      <c r="BI17" s="1">
        <f t="shared" ref="BI17:BI29" si="59">SUM(BH17,BG17)</f>
        <v>190</v>
      </c>
      <c r="BJ17" s="10">
        <f t="shared" ref="BJ17:BJ29" si="60">SUM(BH17,BG17,BE17,BD17,BB17,BA17)</f>
        <v>568</v>
      </c>
      <c r="BK17" s="10">
        <f>SUM(BJ17,BJ18,BJ19,BJ21,BJ27)-MIN(BJ17,BJ18,BJ19,BJ21,BJ27)</f>
        <v>2158</v>
      </c>
      <c r="BM17" s="13">
        <f t="shared" ref="BM17:BM30" si="61">SUM(BN17:BS17)</f>
        <v>13</v>
      </c>
      <c r="BN17" s="13">
        <f>VLOOKUP(AZ17,'Orion Essential 3P Data'!$E$2:$IM$95,228,FALSE)</f>
        <v>4</v>
      </c>
      <c r="BO17" s="13">
        <f>VLOOKUP(AZ17,'Orion Essential 3P Data'!$E$2:$IM$95,231,FALSE)</f>
        <v>5</v>
      </c>
      <c r="BP17" s="13">
        <f>VLOOKUP(AZ17,'Orion Essential 3P Data'!$E$2:$IM$95,234,FALSE)</f>
        <v>1</v>
      </c>
      <c r="BQ17" s="13">
        <f>VLOOKUP(AZ17,'Orion Essential 3P Data'!$E$2:$IM$95,237,FALSE)</f>
        <v>0</v>
      </c>
      <c r="BR17" s="13">
        <f>VLOOKUP(AZ17,'Orion Essential 3P Data'!$E$2:$IM$95,240,FALSE)</f>
        <v>1</v>
      </c>
      <c r="BS17" s="13">
        <f>VLOOKUP(AZ17,'Orion Essential 3P Data'!$E$2:$IM$95,243,FALSE)</f>
        <v>2</v>
      </c>
    </row>
    <row r="18" spans="1:83" ht="13.95" customHeight="1" x14ac:dyDescent="0.3">
      <c r="B18" s="44" t="s">
        <v>62</v>
      </c>
      <c r="C18" s="13" t="s">
        <v>15</v>
      </c>
      <c r="D18">
        <v>90</v>
      </c>
      <c r="E18">
        <v>91</v>
      </c>
      <c r="F18" s="1">
        <f t="shared" si="41"/>
        <v>181</v>
      </c>
      <c r="G18">
        <v>82</v>
      </c>
      <c r="H18">
        <v>84</v>
      </c>
      <c r="I18" s="1">
        <f t="shared" si="42"/>
        <v>166</v>
      </c>
      <c r="J18" s="1">
        <v>88</v>
      </c>
      <c r="K18" s="1">
        <v>90</v>
      </c>
      <c r="L18" s="1">
        <f t="shared" si="43"/>
        <v>178</v>
      </c>
      <c r="M18" s="10">
        <f t="shared" si="44"/>
        <v>525</v>
      </c>
      <c r="P18" s="47">
        <v>91</v>
      </c>
      <c r="Q18" s="47">
        <v>93</v>
      </c>
      <c r="R18" s="1">
        <f t="shared" si="45"/>
        <v>184</v>
      </c>
      <c r="S18" s="47">
        <v>78</v>
      </c>
      <c r="T18" s="47">
        <v>69</v>
      </c>
      <c r="U18" s="1">
        <f t="shared" si="46"/>
        <v>147</v>
      </c>
      <c r="V18" s="47">
        <v>85</v>
      </c>
      <c r="W18" s="47">
        <v>88</v>
      </c>
      <c r="X18" s="1">
        <f t="shared" si="47"/>
        <v>173</v>
      </c>
      <c r="Y18" s="10">
        <f t="shared" si="48"/>
        <v>504</v>
      </c>
      <c r="AB18" s="5">
        <v>93</v>
      </c>
      <c r="AC18" s="5">
        <v>92</v>
      </c>
      <c r="AD18" s="1">
        <f t="shared" si="49"/>
        <v>185</v>
      </c>
      <c r="AE18" s="5">
        <v>82</v>
      </c>
      <c r="AF18" s="5">
        <v>87</v>
      </c>
      <c r="AG18" s="1">
        <f t="shared" si="50"/>
        <v>169</v>
      </c>
      <c r="AH18" s="1">
        <v>73</v>
      </c>
      <c r="AI18" s="1">
        <v>85</v>
      </c>
      <c r="AJ18" s="1">
        <f t="shared" si="51"/>
        <v>158</v>
      </c>
      <c r="AK18" s="10">
        <f t="shared" si="52"/>
        <v>512</v>
      </c>
      <c r="AN18" s="47">
        <v>94</v>
      </c>
      <c r="AO18" s="47">
        <v>97</v>
      </c>
      <c r="AP18" s="1">
        <f t="shared" si="53"/>
        <v>191</v>
      </c>
      <c r="AQ18" s="47">
        <v>75</v>
      </c>
      <c r="AR18" s="47">
        <v>73</v>
      </c>
      <c r="AS18" s="1">
        <f t="shared" si="54"/>
        <v>148</v>
      </c>
      <c r="AT18" s="47">
        <v>86</v>
      </c>
      <c r="AU18" s="47">
        <v>89</v>
      </c>
      <c r="AV18" s="1">
        <f t="shared" si="55"/>
        <v>175</v>
      </c>
      <c r="AW18" s="10">
        <f t="shared" si="56"/>
        <v>514</v>
      </c>
      <c r="AZ18" s="13">
        <v>101</v>
      </c>
      <c r="BA18" s="13">
        <f>VLOOKUP(AZ18,'Orion Essential 3P Data'!$E$2:$IM$95,226,FALSE)</f>
        <v>92</v>
      </c>
      <c r="BB18" s="13">
        <f>VLOOKUP(AZ18,'Orion Essential 3P Data'!$E$2:$IM$95,229,FALSE)</f>
        <v>93</v>
      </c>
      <c r="BC18" s="1">
        <f t="shared" si="57"/>
        <v>185</v>
      </c>
      <c r="BD18" s="13">
        <f>VLOOKUP(AZ18,'Orion Essential 3P Data'!$E$2:$IM$95,232,FALSE)</f>
        <v>84</v>
      </c>
      <c r="BE18" s="13">
        <f>VLOOKUP(AZ18,'Orion Essential 3P Data'!$E$2:$IM$95,235,FALSE)</f>
        <v>81</v>
      </c>
      <c r="BF18" s="1">
        <f t="shared" si="58"/>
        <v>165</v>
      </c>
      <c r="BG18" s="13">
        <f>VLOOKUP(AZ18,'Orion Essential 3P Data'!$E$2:$IM$95,238,FALSE)</f>
        <v>88</v>
      </c>
      <c r="BH18" s="13">
        <f>VLOOKUP(AZ18,'Orion Essential 3P Data'!$E$2:$IM$95,241,FALSE)</f>
        <v>88</v>
      </c>
      <c r="BI18" s="1">
        <f t="shared" si="59"/>
        <v>176</v>
      </c>
      <c r="BJ18" s="10">
        <f t="shared" si="60"/>
        <v>526</v>
      </c>
      <c r="BM18" s="13">
        <f t="shared" si="61"/>
        <v>5</v>
      </c>
      <c r="BN18" s="13">
        <f>VLOOKUP(AZ18,'Orion Essential 3P Data'!$E$2:$IM$95,228,FALSE)</f>
        <v>2</v>
      </c>
      <c r="BO18" s="13">
        <f>VLOOKUP(AZ18,'Orion Essential 3P Data'!$E$2:$IM$95,231,FALSE)</f>
        <v>2</v>
      </c>
      <c r="BP18" s="13">
        <f>VLOOKUP(AZ18,'Orion Essential 3P Data'!$E$2:$IM$95,234,FALSE)</f>
        <v>0</v>
      </c>
      <c r="BQ18" s="13">
        <f>VLOOKUP(AZ18,'Orion Essential 3P Data'!$E$2:$IM$95,237,FALSE)</f>
        <v>0</v>
      </c>
      <c r="BR18" s="13">
        <f>VLOOKUP(AZ18,'Orion Essential 3P Data'!$E$2:$IM$95,240,FALSE)</f>
        <v>1</v>
      </c>
      <c r="BS18" s="13">
        <f>VLOOKUP(AZ18,'Orion Essential 3P Data'!$E$2:$IM$95,243,FALSE)</f>
        <v>0</v>
      </c>
      <c r="BT18" s="47"/>
    </row>
    <row r="19" spans="1:83" ht="13.95" customHeight="1" x14ac:dyDescent="0.3">
      <c r="B19" s="44" t="s">
        <v>81</v>
      </c>
      <c r="C19" s="13" t="s">
        <v>15</v>
      </c>
      <c r="D19">
        <v>88</v>
      </c>
      <c r="E19">
        <v>95</v>
      </c>
      <c r="F19" s="1">
        <f t="shared" si="41"/>
        <v>183</v>
      </c>
      <c r="G19">
        <v>84</v>
      </c>
      <c r="H19">
        <v>86</v>
      </c>
      <c r="I19" s="1">
        <f t="shared" si="42"/>
        <v>170</v>
      </c>
      <c r="J19" s="1">
        <v>87</v>
      </c>
      <c r="K19" s="1">
        <v>88</v>
      </c>
      <c r="L19" s="1">
        <f t="shared" si="43"/>
        <v>175</v>
      </c>
      <c r="M19" s="10">
        <f t="shared" si="44"/>
        <v>528</v>
      </c>
      <c r="P19" s="47">
        <v>81</v>
      </c>
      <c r="Q19" s="47">
        <v>90</v>
      </c>
      <c r="R19" s="1">
        <f t="shared" si="45"/>
        <v>171</v>
      </c>
      <c r="S19" s="47">
        <v>87</v>
      </c>
      <c r="T19" s="47">
        <v>86</v>
      </c>
      <c r="U19" s="1">
        <f t="shared" si="46"/>
        <v>173</v>
      </c>
      <c r="V19" s="47">
        <v>82</v>
      </c>
      <c r="W19" s="47">
        <v>74</v>
      </c>
      <c r="X19" s="1">
        <f t="shared" si="47"/>
        <v>156</v>
      </c>
      <c r="Y19" s="10">
        <f t="shared" si="48"/>
        <v>500</v>
      </c>
      <c r="AB19" s="1">
        <v>90</v>
      </c>
      <c r="AC19" s="1">
        <v>87</v>
      </c>
      <c r="AD19" s="1">
        <f t="shared" si="49"/>
        <v>177</v>
      </c>
      <c r="AE19" s="1">
        <v>87</v>
      </c>
      <c r="AF19" s="1">
        <v>84</v>
      </c>
      <c r="AG19" s="1">
        <f t="shared" si="50"/>
        <v>171</v>
      </c>
      <c r="AH19" s="1">
        <v>91</v>
      </c>
      <c r="AI19" s="1">
        <v>94</v>
      </c>
      <c r="AJ19" s="1">
        <f t="shared" si="51"/>
        <v>185</v>
      </c>
      <c r="AK19" s="10">
        <f t="shared" si="52"/>
        <v>533</v>
      </c>
      <c r="AN19" s="47">
        <v>95</v>
      </c>
      <c r="AO19" s="47">
        <v>94</v>
      </c>
      <c r="AP19" s="1">
        <f t="shared" si="53"/>
        <v>189</v>
      </c>
      <c r="AQ19" s="47">
        <v>86</v>
      </c>
      <c r="AR19" s="47">
        <v>84</v>
      </c>
      <c r="AS19" s="1">
        <f t="shared" si="54"/>
        <v>170</v>
      </c>
      <c r="AT19" s="47">
        <v>83</v>
      </c>
      <c r="AU19" s="47">
        <v>81</v>
      </c>
      <c r="AV19" s="1">
        <f t="shared" si="55"/>
        <v>164</v>
      </c>
      <c r="AW19" s="10">
        <f t="shared" si="56"/>
        <v>523</v>
      </c>
      <c r="AZ19" s="13">
        <v>102</v>
      </c>
      <c r="BA19" s="13">
        <f>VLOOKUP(AZ19,'Orion Essential 3P Data'!$E$2:$IM$95,226,FALSE)</f>
        <v>91</v>
      </c>
      <c r="BB19" s="13">
        <f>VLOOKUP(AZ19,'Orion Essential 3P Data'!$E$2:$IM$95,229,FALSE)</f>
        <v>92</v>
      </c>
      <c r="BC19" s="1">
        <f t="shared" si="57"/>
        <v>183</v>
      </c>
      <c r="BD19" s="13">
        <f>VLOOKUP(AZ19,'Orion Essential 3P Data'!$E$2:$IM$95,232,FALSE)</f>
        <v>90</v>
      </c>
      <c r="BE19" s="13">
        <f>VLOOKUP(AZ19,'Orion Essential 3P Data'!$E$2:$IM$95,235,FALSE)</f>
        <v>81</v>
      </c>
      <c r="BF19" s="1">
        <f t="shared" si="58"/>
        <v>171</v>
      </c>
      <c r="BG19" s="13">
        <f>VLOOKUP(AZ19,'Orion Essential 3P Data'!$E$2:$IM$95,238,FALSE)</f>
        <v>86</v>
      </c>
      <c r="BH19" s="13">
        <f>VLOOKUP(AZ19,'Orion Essential 3P Data'!$E$2:$IM$95,241,FALSE)</f>
        <v>92</v>
      </c>
      <c r="BI19" s="1">
        <f t="shared" si="59"/>
        <v>178</v>
      </c>
      <c r="BJ19" s="10">
        <f t="shared" si="60"/>
        <v>532</v>
      </c>
      <c r="BM19" s="13">
        <f t="shared" si="61"/>
        <v>8</v>
      </c>
      <c r="BN19" s="13">
        <f>VLOOKUP(AZ19,'Orion Essential 3P Data'!$E$2:$IM$95,228,FALSE)</f>
        <v>2</v>
      </c>
      <c r="BO19" s="13">
        <f>VLOOKUP(AZ19,'Orion Essential 3P Data'!$E$2:$IM$95,231,FALSE)</f>
        <v>2</v>
      </c>
      <c r="BP19" s="13">
        <f>VLOOKUP(AZ19,'Orion Essential 3P Data'!$E$2:$IM$95,234,FALSE)</f>
        <v>2</v>
      </c>
      <c r="BQ19" s="13">
        <f>VLOOKUP(AZ19,'Orion Essential 3P Data'!$E$2:$IM$95,237,FALSE)</f>
        <v>1</v>
      </c>
      <c r="BR19" s="13">
        <f>VLOOKUP(AZ19,'Orion Essential 3P Data'!$E$2:$IM$95,240,FALSE)</f>
        <v>0</v>
      </c>
      <c r="BS19" s="13">
        <f>VLOOKUP(AZ19,'Orion Essential 3P Data'!$E$2:$IM$95,243,FALSE)</f>
        <v>1</v>
      </c>
      <c r="BT19" s="47"/>
    </row>
    <row r="20" spans="1:83" ht="13.95" customHeight="1" x14ac:dyDescent="0.3">
      <c r="B20" s="44" t="s">
        <v>96</v>
      </c>
      <c r="C20" s="13" t="s">
        <v>15</v>
      </c>
      <c r="D20">
        <v>86</v>
      </c>
      <c r="E20">
        <v>89</v>
      </c>
      <c r="F20" s="1">
        <f t="shared" si="41"/>
        <v>175</v>
      </c>
      <c r="G20">
        <v>72</v>
      </c>
      <c r="H20">
        <v>85</v>
      </c>
      <c r="I20" s="1">
        <f t="shared" si="42"/>
        <v>157</v>
      </c>
      <c r="J20" s="1">
        <v>85</v>
      </c>
      <c r="K20" s="1">
        <v>80</v>
      </c>
      <c r="L20" s="1">
        <f t="shared" si="43"/>
        <v>165</v>
      </c>
      <c r="M20" s="10">
        <f t="shared" si="44"/>
        <v>497</v>
      </c>
      <c r="P20" s="47">
        <v>79</v>
      </c>
      <c r="Q20" s="47">
        <v>80</v>
      </c>
      <c r="R20" s="1">
        <f t="shared" si="45"/>
        <v>159</v>
      </c>
      <c r="S20" s="47">
        <v>86</v>
      </c>
      <c r="T20" s="47">
        <v>81</v>
      </c>
      <c r="U20" s="1">
        <f t="shared" si="46"/>
        <v>167</v>
      </c>
      <c r="V20" s="47">
        <v>80</v>
      </c>
      <c r="W20" s="47">
        <v>85</v>
      </c>
      <c r="X20" s="1">
        <f t="shared" si="47"/>
        <v>165</v>
      </c>
      <c r="Y20" s="10">
        <f t="shared" si="48"/>
        <v>491</v>
      </c>
      <c r="AB20" s="5"/>
      <c r="AC20" s="5"/>
      <c r="AD20" s="1">
        <f t="shared" si="49"/>
        <v>0</v>
      </c>
      <c r="AE20" s="5"/>
      <c r="AF20" s="5"/>
      <c r="AG20" s="1">
        <f t="shared" si="50"/>
        <v>0</v>
      </c>
      <c r="AJ20" s="1">
        <f t="shared" si="51"/>
        <v>0</v>
      </c>
      <c r="AK20" s="13">
        <f t="shared" si="52"/>
        <v>0</v>
      </c>
      <c r="AP20" s="1">
        <f t="shared" si="53"/>
        <v>0</v>
      </c>
      <c r="AS20" s="1">
        <f t="shared" si="54"/>
        <v>0</v>
      </c>
      <c r="AV20" s="1">
        <f t="shared" si="55"/>
        <v>0</v>
      </c>
      <c r="AW20" s="13">
        <f t="shared" si="56"/>
        <v>0</v>
      </c>
      <c r="AZ20" s="13">
        <v>105</v>
      </c>
      <c r="BA20" s="13">
        <f>VLOOKUP(AZ20,'Orion Essential 3P Data'!$E$2:$IM$95,226,FALSE)</f>
        <v>96</v>
      </c>
      <c r="BB20" s="13">
        <f>VLOOKUP(AZ20,'Orion Essential 3P Data'!$E$2:$IM$95,229,FALSE)</f>
        <v>90</v>
      </c>
      <c r="BC20" s="1">
        <f t="shared" si="57"/>
        <v>186</v>
      </c>
      <c r="BD20" s="13">
        <f>VLOOKUP(AZ20,'Orion Essential 3P Data'!$E$2:$IM$95,232,FALSE)</f>
        <v>90</v>
      </c>
      <c r="BE20" s="13">
        <f>VLOOKUP(AZ20,'Orion Essential 3P Data'!$E$2:$IM$95,235,FALSE)</f>
        <v>80</v>
      </c>
      <c r="BF20" s="1">
        <f t="shared" si="58"/>
        <v>170</v>
      </c>
      <c r="BG20" s="13">
        <f>VLOOKUP(AZ20,'Orion Essential 3P Data'!$E$2:$IM$95,238,FALSE)</f>
        <v>86</v>
      </c>
      <c r="BH20" s="13">
        <f>VLOOKUP(AZ20,'Orion Essential 3P Data'!$E$2:$IM$95,241,FALSE)</f>
        <v>89</v>
      </c>
      <c r="BI20" s="1">
        <f t="shared" si="59"/>
        <v>175</v>
      </c>
      <c r="BJ20" s="13">
        <f t="shared" si="60"/>
        <v>531</v>
      </c>
      <c r="BM20" s="13">
        <f t="shared" si="61"/>
        <v>6</v>
      </c>
      <c r="BN20" s="13">
        <f>VLOOKUP(AZ20,'Orion Essential 3P Data'!$E$2:$IM$95,228,FALSE)</f>
        <v>1</v>
      </c>
      <c r="BO20" s="13">
        <f>VLOOKUP(AZ20,'Orion Essential 3P Data'!$E$2:$IM$95,231,FALSE)</f>
        <v>2</v>
      </c>
      <c r="BP20" s="13">
        <f>VLOOKUP(AZ20,'Orion Essential 3P Data'!$E$2:$IM$95,234,FALSE)</f>
        <v>1</v>
      </c>
      <c r="BQ20" s="13">
        <f>VLOOKUP(AZ20,'Orion Essential 3P Data'!$E$2:$IM$95,237,FALSE)</f>
        <v>0</v>
      </c>
      <c r="BR20" s="13">
        <f>VLOOKUP(AZ20,'Orion Essential 3P Data'!$E$2:$IM$95,240,FALSE)</f>
        <v>0</v>
      </c>
      <c r="BS20" s="13">
        <f>VLOOKUP(AZ20,'Orion Essential 3P Data'!$E$2:$IM$95,243,FALSE)</f>
        <v>2</v>
      </c>
      <c r="BT20" s="47"/>
      <c r="CB20" s="47"/>
      <c r="CC20" s="47"/>
      <c r="CD20" s="47"/>
      <c r="CE20" s="47"/>
    </row>
    <row r="21" spans="1:83" ht="13.95" customHeight="1" x14ac:dyDescent="0.3">
      <c r="B21" s="44" t="s">
        <v>97</v>
      </c>
      <c r="C21" s="13" t="s">
        <v>15</v>
      </c>
      <c r="D21">
        <v>95</v>
      </c>
      <c r="E21">
        <v>91</v>
      </c>
      <c r="F21" s="1">
        <f t="shared" si="41"/>
        <v>186</v>
      </c>
      <c r="G21">
        <v>85</v>
      </c>
      <c r="H21">
        <v>82</v>
      </c>
      <c r="I21" s="1">
        <f t="shared" si="42"/>
        <v>167</v>
      </c>
      <c r="J21" s="1">
        <v>82</v>
      </c>
      <c r="K21" s="1">
        <v>84</v>
      </c>
      <c r="L21" s="1">
        <f t="shared" si="43"/>
        <v>166</v>
      </c>
      <c r="M21" s="10">
        <f t="shared" si="44"/>
        <v>519</v>
      </c>
      <c r="P21" s="47">
        <v>88</v>
      </c>
      <c r="Q21" s="47">
        <v>93</v>
      </c>
      <c r="R21" s="1">
        <f t="shared" si="45"/>
        <v>181</v>
      </c>
      <c r="S21" s="47">
        <v>69</v>
      </c>
      <c r="T21" s="47">
        <v>80</v>
      </c>
      <c r="U21" s="1">
        <f t="shared" si="46"/>
        <v>149</v>
      </c>
      <c r="V21" s="47">
        <v>79</v>
      </c>
      <c r="W21" s="47">
        <v>81</v>
      </c>
      <c r="X21" s="1">
        <f t="shared" si="47"/>
        <v>160</v>
      </c>
      <c r="Y21" s="10">
        <f t="shared" si="48"/>
        <v>490</v>
      </c>
      <c r="AB21" s="5">
        <v>90</v>
      </c>
      <c r="AC21" s="5">
        <v>90</v>
      </c>
      <c r="AD21" s="1">
        <f t="shared" si="49"/>
        <v>180</v>
      </c>
      <c r="AE21" s="5">
        <v>79</v>
      </c>
      <c r="AF21" s="5">
        <v>86</v>
      </c>
      <c r="AG21" s="1">
        <f t="shared" si="50"/>
        <v>165</v>
      </c>
      <c r="AH21" s="1">
        <v>85</v>
      </c>
      <c r="AI21" s="1">
        <v>86</v>
      </c>
      <c r="AJ21" s="1">
        <f t="shared" si="51"/>
        <v>171</v>
      </c>
      <c r="AK21" s="10">
        <f t="shared" si="52"/>
        <v>516</v>
      </c>
      <c r="AN21" s="47">
        <v>93</v>
      </c>
      <c r="AO21" s="47">
        <v>93</v>
      </c>
      <c r="AP21" s="1">
        <f t="shared" si="53"/>
        <v>186</v>
      </c>
      <c r="AQ21" s="47">
        <v>73</v>
      </c>
      <c r="AR21" s="47">
        <v>86</v>
      </c>
      <c r="AS21" s="1">
        <f t="shared" si="54"/>
        <v>159</v>
      </c>
      <c r="AT21" s="47">
        <v>87</v>
      </c>
      <c r="AU21" s="47">
        <v>78</v>
      </c>
      <c r="AV21" s="1">
        <f t="shared" si="55"/>
        <v>165</v>
      </c>
      <c r="AW21" s="10">
        <f t="shared" si="56"/>
        <v>510</v>
      </c>
      <c r="AZ21" s="13">
        <v>104</v>
      </c>
      <c r="BA21" s="13">
        <f>VLOOKUP(AZ21,'Orion Essential 3P Data'!$E$2:$IM$95,226,FALSE)</f>
        <v>90</v>
      </c>
      <c r="BB21" s="13">
        <f>VLOOKUP(AZ21,'Orion Essential 3P Data'!$E$2:$IM$95,229,FALSE)</f>
        <v>95</v>
      </c>
      <c r="BC21" s="1">
        <f t="shared" si="57"/>
        <v>185</v>
      </c>
      <c r="BD21" s="13">
        <f>VLOOKUP(AZ21,'Orion Essential 3P Data'!$E$2:$IM$95,232,FALSE)</f>
        <v>76</v>
      </c>
      <c r="BE21" s="13">
        <f>VLOOKUP(AZ21,'Orion Essential 3P Data'!$E$2:$IM$95,235,FALSE)</f>
        <v>78</v>
      </c>
      <c r="BF21" s="1">
        <f t="shared" si="58"/>
        <v>154</v>
      </c>
      <c r="BG21" s="13">
        <f>VLOOKUP(AZ21,'Orion Essential 3P Data'!$E$2:$IM$95,238,FALSE)</f>
        <v>86</v>
      </c>
      <c r="BH21" s="13">
        <f>VLOOKUP(AZ21,'Orion Essential 3P Data'!$E$2:$IM$95,241,FALSE)</f>
        <v>89</v>
      </c>
      <c r="BI21" s="1">
        <f t="shared" si="59"/>
        <v>175</v>
      </c>
      <c r="BJ21" s="10">
        <f t="shared" si="60"/>
        <v>514</v>
      </c>
      <c r="BM21" s="13">
        <f t="shared" si="61"/>
        <v>9</v>
      </c>
      <c r="BN21" s="13">
        <f>VLOOKUP(AZ21,'Orion Essential 3P Data'!$E$2:$IM$95,228,FALSE)</f>
        <v>2</v>
      </c>
      <c r="BO21" s="13">
        <f>VLOOKUP(AZ21,'Orion Essential 3P Data'!$E$2:$IM$95,231,FALSE)</f>
        <v>5</v>
      </c>
      <c r="BP21" s="13">
        <f>VLOOKUP(AZ21,'Orion Essential 3P Data'!$E$2:$IM$95,234,FALSE)</f>
        <v>0</v>
      </c>
      <c r="BQ21" s="13">
        <f>VLOOKUP(AZ21,'Orion Essential 3P Data'!$E$2:$IM$95,237,FALSE)</f>
        <v>0</v>
      </c>
      <c r="BR21" s="13">
        <f>VLOOKUP(AZ21,'Orion Essential 3P Data'!$E$2:$IM$95,240,FALSE)</f>
        <v>0</v>
      </c>
      <c r="BS21" s="13">
        <f>VLOOKUP(AZ21,'Orion Essential 3P Data'!$E$2:$IM$95,243,FALSE)</f>
        <v>2</v>
      </c>
      <c r="BT21" s="47"/>
      <c r="CB21" s="47"/>
      <c r="CC21" s="47"/>
      <c r="CD21" s="47"/>
      <c r="CE21" s="47"/>
    </row>
    <row r="22" spans="1:83" ht="13.95" customHeight="1" x14ac:dyDescent="0.3">
      <c r="B22" s="14" t="s">
        <v>73</v>
      </c>
      <c r="C22" s="13" t="s">
        <v>15</v>
      </c>
      <c r="D22">
        <v>89</v>
      </c>
      <c r="E22">
        <v>83</v>
      </c>
      <c r="F22" s="1">
        <f t="shared" si="41"/>
        <v>172</v>
      </c>
      <c r="G22">
        <v>66</v>
      </c>
      <c r="H22">
        <v>60</v>
      </c>
      <c r="I22" s="1">
        <f t="shared" si="42"/>
        <v>126</v>
      </c>
      <c r="J22" s="1">
        <v>72</v>
      </c>
      <c r="K22" s="1">
        <v>75</v>
      </c>
      <c r="L22" s="1">
        <f t="shared" si="43"/>
        <v>147</v>
      </c>
      <c r="M22" s="13">
        <f t="shared" si="44"/>
        <v>445</v>
      </c>
      <c r="P22" s="47">
        <v>92</v>
      </c>
      <c r="Q22" s="47">
        <v>85</v>
      </c>
      <c r="R22" s="1">
        <f t="shared" si="45"/>
        <v>177</v>
      </c>
      <c r="S22" s="47">
        <v>83</v>
      </c>
      <c r="T22" s="47">
        <v>73</v>
      </c>
      <c r="U22" s="1">
        <f t="shared" si="46"/>
        <v>156</v>
      </c>
      <c r="V22" s="47">
        <v>72</v>
      </c>
      <c r="W22" s="47">
        <v>76</v>
      </c>
      <c r="X22" s="1">
        <f t="shared" si="47"/>
        <v>148</v>
      </c>
      <c r="Y22" s="13">
        <f t="shared" si="48"/>
        <v>481</v>
      </c>
      <c r="AD22" s="1">
        <f t="shared" si="49"/>
        <v>0</v>
      </c>
      <c r="AE22" s="5"/>
      <c r="AF22" s="5"/>
      <c r="AG22" s="1">
        <f t="shared" si="50"/>
        <v>0</v>
      </c>
      <c r="AJ22" s="1">
        <f t="shared" si="51"/>
        <v>0</v>
      </c>
      <c r="AK22" s="13">
        <f t="shared" si="52"/>
        <v>0</v>
      </c>
      <c r="AN22" s="47">
        <v>91</v>
      </c>
      <c r="AO22" s="47">
        <v>87</v>
      </c>
      <c r="AP22" s="1">
        <f t="shared" si="53"/>
        <v>178</v>
      </c>
      <c r="AQ22" s="47">
        <v>60</v>
      </c>
      <c r="AR22" s="47">
        <v>67</v>
      </c>
      <c r="AS22" s="1">
        <f t="shared" si="54"/>
        <v>127</v>
      </c>
      <c r="AT22" s="47">
        <v>79</v>
      </c>
      <c r="AU22" s="47">
        <v>78</v>
      </c>
      <c r="AV22" s="1">
        <f t="shared" si="55"/>
        <v>157</v>
      </c>
      <c r="AW22" s="13">
        <f t="shared" si="56"/>
        <v>462</v>
      </c>
      <c r="AZ22" s="13">
        <v>106</v>
      </c>
      <c r="BA22" s="13">
        <f>VLOOKUP(AZ22,'Orion Essential 3P Data'!$E$2:$IM$95,226,FALSE)</f>
        <v>0</v>
      </c>
      <c r="BB22" s="13">
        <f>VLOOKUP(AZ22,'Orion Essential 3P Data'!$E$2:$IM$95,229,FALSE)</f>
        <v>0</v>
      </c>
      <c r="BC22" s="1">
        <f t="shared" si="57"/>
        <v>0</v>
      </c>
      <c r="BD22" s="13">
        <f>VLOOKUP(AZ22,'Orion Essential 3P Data'!$E$2:$IM$95,232,FALSE)</f>
        <v>0</v>
      </c>
      <c r="BE22" s="13">
        <f>VLOOKUP(AZ22,'Orion Essential 3P Data'!$E$2:$IM$95,235,FALSE)</f>
        <v>0</v>
      </c>
      <c r="BF22" s="1">
        <f t="shared" si="58"/>
        <v>0</v>
      </c>
      <c r="BG22" s="13">
        <f>VLOOKUP(AZ22,'Orion Essential 3P Data'!$E$2:$IM$95,238,FALSE)</f>
        <v>0</v>
      </c>
      <c r="BH22" s="13">
        <f>VLOOKUP(AZ22,'Orion Essential 3P Data'!$E$2:$IM$95,241,FALSE)</f>
        <v>0</v>
      </c>
      <c r="BI22" s="1">
        <f t="shared" si="59"/>
        <v>0</v>
      </c>
      <c r="BJ22" s="13">
        <f t="shared" si="60"/>
        <v>0</v>
      </c>
      <c r="BM22" s="13">
        <f t="shared" si="61"/>
        <v>0</v>
      </c>
      <c r="BN22" s="13">
        <f>VLOOKUP(AZ22,'Orion Essential 3P Data'!$E$2:$IM$95,228,FALSE)</f>
        <v>0</v>
      </c>
      <c r="BO22" s="13">
        <f>VLOOKUP(AZ22,'Orion Essential 3P Data'!$E$2:$IM$95,231,FALSE)</f>
        <v>0</v>
      </c>
      <c r="BP22" s="13">
        <f>VLOOKUP(AZ22,'Orion Essential 3P Data'!$E$2:$IM$95,234,FALSE)</f>
        <v>0</v>
      </c>
      <c r="BQ22" s="13">
        <f>VLOOKUP(AZ22,'Orion Essential 3P Data'!$E$2:$IM$95,237,FALSE)</f>
        <v>0</v>
      </c>
      <c r="BR22" s="13">
        <f>VLOOKUP(AZ22,'Orion Essential 3P Data'!$E$2:$IM$95,240,FALSE)</f>
        <v>0</v>
      </c>
      <c r="BS22" s="13">
        <f>VLOOKUP(AZ22,'Orion Essential 3P Data'!$E$2:$IM$95,243,FALSE)</f>
        <v>0</v>
      </c>
      <c r="BT22" s="47"/>
      <c r="CB22" s="47"/>
      <c r="CC22" s="47"/>
      <c r="CD22" s="47"/>
      <c r="CE22" s="47"/>
    </row>
    <row r="23" spans="1:83" ht="13.95" customHeight="1" x14ac:dyDescent="0.3">
      <c r="B23" s="44" t="s">
        <v>100</v>
      </c>
      <c r="C23" s="13" t="s">
        <v>15</v>
      </c>
      <c r="D23">
        <v>89</v>
      </c>
      <c r="E23">
        <v>95</v>
      </c>
      <c r="F23" s="1">
        <f t="shared" si="41"/>
        <v>184</v>
      </c>
      <c r="G23">
        <v>67</v>
      </c>
      <c r="H23">
        <v>54</v>
      </c>
      <c r="I23" s="1">
        <f t="shared" si="42"/>
        <v>121</v>
      </c>
      <c r="J23" s="1">
        <v>67</v>
      </c>
      <c r="K23" s="1">
        <v>77</v>
      </c>
      <c r="L23" s="1">
        <f t="shared" si="43"/>
        <v>144</v>
      </c>
      <c r="M23" s="13">
        <f t="shared" si="44"/>
        <v>449</v>
      </c>
      <c r="P23" s="5">
        <v>92</v>
      </c>
      <c r="Q23" s="5">
        <v>91</v>
      </c>
      <c r="R23" s="1">
        <f t="shared" si="45"/>
        <v>183</v>
      </c>
      <c r="S23" s="5">
        <v>61</v>
      </c>
      <c r="T23" s="5">
        <v>67</v>
      </c>
      <c r="U23" s="1">
        <f t="shared" si="46"/>
        <v>128</v>
      </c>
      <c r="V23" s="1">
        <v>84</v>
      </c>
      <c r="W23" s="1">
        <v>77</v>
      </c>
      <c r="X23" s="1">
        <f t="shared" si="47"/>
        <v>161</v>
      </c>
      <c r="Y23" s="13">
        <f t="shared" si="48"/>
        <v>472</v>
      </c>
      <c r="AB23" s="5">
        <v>93</v>
      </c>
      <c r="AC23" s="5">
        <v>94</v>
      </c>
      <c r="AD23" s="1">
        <f t="shared" si="49"/>
        <v>187</v>
      </c>
      <c r="AE23" s="5">
        <v>81</v>
      </c>
      <c r="AF23" s="5">
        <v>77</v>
      </c>
      <c r="AG23" s="1">
        <f t="shared" si="50"/>
        <v>158</v>
      </c>
      <c r="AH23" s="1">
        <v>88</v>
      </c>
      <c r="AI23" s="1">
        <v>85</v>
      </c>
      <c r="AJ23" s="1">
        <f t="shared" si="51"/>
        <v>173</v>
      </c>
      <c r="AK23" s="10">
        <f t="shared" si="52"/>
        <v>518</v>
      </c>
      <c r="AN23" s="47">
        <v>88</v>
      </c>
      <c r="AO23" s="47">
        <v>89</v>
      </c>
      <c r="AP23" s="1">
        <f t="shared" si="53"/>
        <v>177</v>
      </c>
      <c r="AQ23" s="47">
        <v>82</v>
      </c>
      <c r="AR23" s="47">
        <v>80</v>
      </c>
      <c r="AS23" s="1">
        <f t="shared" si="54"/>
        <v>162</v>
      </c>
      <c r="AT23" s="47">
        <v>89</v>
      </c>
      <c r="AU23" s="47">
        <v>76</v>
      </c>
      <c r="AV23" s="1">
        <f t="shared" si="55"/>
        <v>165</v>
      </c>
      <c r="AW23" s="10">
        <f t="shared" si="56"/>
        <v>504</v>
      </c>
      <c r="AZ23" s="13">
        <v>107</v>
      </c>
      <c r="BA23" s="13">
        <f>VLOOKUP(AZ23,'Orion Essential 3P Data'!$E$2:$IM$95,226,FALSE)</f>
        <v>92</v>
      </c>
      <c r="BB23" s="13">
        <f>VLOOKUP(AZ23,'Orion Essential 3P Data'!$E$2:$IM$95,229,FALSE)</f>
        <v>92</v>
      </c>
      <c r="BC23" s="1">
        <f t="shared" si="57"/>
        <v>184</v>
      </c>
      <c r="BD23" s="13">
        <f>VLOOKUP(AZ23,'Orion Essential 3P Data'!$E$2:$IM$95,232,FALSE)</f>
        <v>76</v>
      </c>
      <c r="BE23" s="13">
        <f>VLOOKUP(AZ23,'Orion Essential 3P Data'!$E$2:$IM$95,235,FALSE)</f>
        <v>80</v>
      </c>
      <c r="BF23" s="1">
        <f t="shared" si="58"/>
        <v>156</v>
      </c>
      <c r="BG23" s="13">
        <f>VLOOKUP(AZ23,'Orion Essential 3P Data'!$E$2:$IM$95,238,FALSE)</f>
        <v>87</v>
      </c>
      <c r="BH23" s="13">
        <f>VLOOKUP(AZ23,'Orion Essential 3P Data'!$E$2:$IM$95,241,FALSE)</f>
        <v>80</v>
      </c>
      <c r="BI23" s="1">
        <f t="shared" si="59"/>
        <v>167</v>
      </c>
      <c r="BJ23" s="13">
        <f t="shared" si="60"/>
        <v>507</v>
      </c>
      <c r="BM23" s="13">
        <f t="shared" si="61"/>
        <v>8</v>
      </c>
      <c r="BN23" s="13">
        <f>VLOOKUP(AZ23,'Orion Essential 3P Data'!$E$2:$IM$95,228,FALSE)</f>
        <v>0</v>
      </c>
      <c r="BO23" s="13">
        <f>VLOOKUP(AZ23,'Orion Essential 3P Data'!$E$2:$IM$95,231,FALSE)</f>
        <v>2</v>
      </c>
      <c r="BP23" s="13">
        <f>VLOOKUP(AZ23,'Orion Essential 3P Data'!$E$2:$IM$95,234,FALSE)</f>
        <v>2</v>
      </c>
      <c r="BQ23" s="13">
        <f>VLOOKUP(AZ23,'Orion Essential 3P Data'!$E$2:$IM$95,237,FALSE)</f>
        <v>1</v>
      </c>
      <c r="BR23" s="13">
        <f>VLOOKUP(AZ23,'Orion Essential 3P Data'!$E$2:$IM$95,240,FALSE)</f>
        <v>2</v>
      </c>
      <c r="BS23" s="13">
        <f>VLOOKUP(AZ23,'Orion Essential 3P Data'!$E$2:$IM$95,243,FALSE)</f>
        <v>1</v>
      </c>
      <c r="BT23" s="47"/>
    </row>
    <row r="24" spans="1:83" ht="13.95" customHeight="1" x14ac:dyDescent="0.3">
      <c r="B24" s="44" t="s">
        <v>101</v>
      </c>
      <c r="C24" s="13" t="s">
        <v>15</v>
      </c>
      <c r="D24">
        <v>84</v>
      </c>
      <c r="E24">
        <v>84</v>
      </c>
      <c r="F24" s="1">
        <f t="shared" si="41"/>
        <v>168</v>
      </c>
      <c r="G24">
        <v>42</v>
      </c>
      <c r="H24">
        <v>54</v>
      </c>
      <c r="I24" s="1">
        <f t="shared" si="42"/>
        <v>96</v>
      </c>
      <c r="J24" s="1">
        <v>64</v>
      </c>
      <c r="K24" s="1">
        <v>64</v>
      </c>
      <c r="L24" s="1">
        <f t="shared" si="43"/>
        <v>128</v>
      </c>
      <c r="M24" s="13">
        <f t="shared" si="44"/>
        <v>392</v>
      </c>
      <c r="P24" s="1">
        <v>84</v>
      </c>
      <c r="Q24" s="1">
        <v>89</v>
      </c>
      <c r="R24" s="1">
        <f t="shared" si="45"/>
        <v>173</v>
      </c>
      <c r="S24" s="1">
        <v>62</v>
      </c>
      <c r="T24" s="1">
        <v>48</v>
      </c>
      <c r="U24" s="1">
        <f t="shared" si="46"/>
        <v>110</v>
      </c>
      <c r="V24" s="1">
        <v>71</v>
      </c>
      <c r="W24" s="1">
        <v>68</v>
      </c>
      <c r="X24" s="1">
        <f t="shared" si="47"/>
        <v>139</v>
      </c>
      <c r="Y24" s="13">
        <f t="shared" si="48"/>
        <v>422</v>
      </c>
      <c r="AD24" s="1">
        <f t="shared" si="49"/>
        <v>0</v>
      </c>
      <c r="AG24" s="1">
        <f t="shared" si="50"/>
        <v>0</v>
      </c>
      <c r="AJ24" s="1">
        <f t="shared" si="51"/>
        <v>0</v>
      </c>
      <c r="AK24" s="13">
        <f t="shared" si="52"/>
        <v>0</v>
      </c>
      <c r="AP24" s="1">
        <f t="shared" si="53"/>
        <v>0</v>
      </c>
      <c r="AS24" s="1">
        <f t="shared" si="54"/>
        <v>0</v>
      </c>
      <c r="AV24" s="1">
        <f t="shared" si="55"/>
        <v>0</v>
      </c>
      <c r="AW24" s="13">
        <f t="shared" si="56"/>
        <v>0</v>
      </c>
      <c r="BA24" s="13">
        <v>0</v>
      </c>
      <c r="BB24" s="13">
        <v>0</v>
      </c>
      <c r="BC24" s="1">
        <v>0</v>
      </c>
      <c r="BD24" s="13">
        <v>0</v>
      </c>
      <c r="BE24" s="13">
        <v>0</v>
      </c>
      <c r="BF24" s="1">
        <v>0</v>
      </c>
      <c r="BG24" s="13">
        <v>0</v>
      </c>
      <c r="BH24" s="13">
        <v>0</v>
      </c>
      <c r="BI24" s="1">
        <v>0</v>
      </c>
      <c r="BJ24" s="13">
        <f t="shared" si="60"/>
        <v>0</v>
      </c>
      <c r="BM24" s="13" t="e">
        <f t="shared" si="61"/>
        <v>#N/A</v>
      </c>
      <c r="BN24" s="13" t="e">
        <f>VLOOKUP(AZ24,'Orion Essential 3P Data'!$E$2:$IM$95,228,FALSE)</f>
        <v>#N/A</v>
      </c>
      <c r="BO24" s="13" t="e">
        <f>VLOOKUP(AZ24,'Orion Essential 3P Data'!$E$2:$IM$95,231,FALSE)</f>
        <v>#N/A</v>
      </c>
      <c r="BP24" s="13" t="e">
        <f>VLOOKUP(AZ24,'Orion Essential 3P Data'!$E$2:$IM$95,234,FALSE)</f>
        <v>#N/A</v>
      </c>
      <c r="BQ24" s="13" t="e">
        <f>VLOOKUP(AZ24,'Orion Essential 3P Data'!$E$2:$IM$95,237,FALSE)</f>
        <v>#N/A</v>
      </c>
      <c r="BR24" s="13" t="e">
        <f>VLOOKUP(AZ24,'Orion Essential 3P Data'!$E$2:$IM$95,240,FALSE)</f>
        <v>#N/A</v>
      </c>
      <c r="BS24" s="13" t="e">
        <f>VLOOKUP(AZ24,'Orion Essential 3P Data'!$E$2:$IM$95,243,FALSE)</f>
        <v>#N/A</v>
      </c>
      <c r="BT24" s="47"/>
    </row>
    <row r="25" spans="1:83" ht="13.95" customHeight="1" x14ac:dyDescent="0.3">
      <c r="B25" s="14" t="s">
        <v>102</v>
      </c>
      <c r="C25" s="13" t="s">
        <v>15</v>
      </c>
      <c r="D25">
        <v>92</v>
      </c>
      <c r="E25">
        <v>83</v>
      </c>
      <c r="F25" s="1">
        <f t="shared" si="41"/>
        <v>175</v>
      </c>
      <c r="G25">
        <v>64</v>
      </c>
      <c r="H25">
        <v>74</v>
      </c>
      <c r="I25" s="1">
        <f t="shared" si="42"/>
        <v>138</v>
      </c>
      <c r="J25" s="1">
        <v>77</v>
      </c>
      <c r="K25" s="1">
        <v>60</v>
      </c>
      <c r="L25" s="1">
        <f t="shared" si="43"/>
        <v>137</v>
      </c>
      <c r="M25" s="13">
        <f t="shared" si="44"/>
        <v>450</v>
      </c>
      <c r="R25" s="1">
        <f t="shared" si="45"/>
        <v>0</v>
      </c>
      <c r="U25" s="1">
        <f t="shared" si="46"/>
        <v>0</v>
      </c>
      <c r="X25" s="1">
        <f t="shared" si="47"/>
        <v>0</v>
      </c>
      <c r="Y25" s="13">
        <f t="shared" si="48"/>
        <v>0</v>
      </c>
      <c r="AD25" s="1">
        <f t="shared" si="49"/>
        <v>0</v>
      </c>
      <c r="AG25" s="1">
        <f t="shared" si="50"/>
        <v>0</v>
      </c>
      <c r="AJ25" s="1">
        <f t="shared" si="51"/>
        <v>0</v>
      </c>
      <c r="AK25" s="13">
        <f t="shared" si="52"/>
        <v>0</v>
      </c>
      <c r="AP25" s="1">
        <f t="shared" si="53"/>
        <v>0</v>
      </c>
      <c r="AS25" s="1">
        <f t="shared" si="54"/>
        <v>0</v>
      </c>
      <c r="AV25" s="1">
        <f t="shared" si="55"/>
        <v>0</v>
      </c>
      <c r="AW25" s="13">
        <f t="shared" si="56"/>
        <v>0</v>
      </c>
      <c r="BA25" s="13">
        <v>0</v>
      </c>
      <c r="BB25" s="13">
        <v>0</v>
      </c>
      <c r="BC25" s="1">
        <v>0</v>
      </c>
      <c r="BD25" s="13">
        <v>0</v>
      </c>
      <c r="BE25" s="13">
        <v>0</v>
      </c>
      <c r="BF25" s="1">
        <v>0</v>
      </c>
      <c r="BG25" s="13">
        <v>0</v>
      </c>
      <c r="BH25" s="13">
        <v>0</v>
      </c>
      <c r="BI25" s="1">
        <v>0</v>
      </c>
      <c r="BJ25" s="13">
        <f t="shared" ref="BJ25:BJ26" si="62">SUM(BH25,BG25,BE25,BD25,BB25,BA25)</f>
        <v>0</v>
      </c>
      <c r="BM25" s="13" t="e">
        <f t="shared" si="61"/>
        <v>#N/A</v>
      </c>
      <c r="BN25" s="13" t="e">
        <f>VLOOKUP(AZ25,'Orion Essential 3P Data'!$E$2:$IM$95,228,FALSE)</f>
        <v>#N/A</v>
      </c>
      <c r="BO25" s="13" t="e">
        <f>VLOOKUP(AZ25,'Orion Essential 3P Data'!$E$2:$IM$95,231,FALSE)</f>
        <v>#N/A</v>
      </c>
      <c r="BP25" s="13" t="e">
        <f>VLOOKUP(AZ25,'Orion Essential 3P Data'!$E$2:$IM$95,234,FALSE)</f>
        <v>#N/A</v>
      </c>
      <c r="BQ25" s="13" t="e">
        <f>VLOOKUP(AZ25,'Orion Essential 3P Data'!$E$2:$IM$95,237,FALSE)</f>
        <v>#N/A</v>
      </c>
      <c r="BR25" s="13" t="e">
        <f>VLOOKUP(AZ25,'Orion Essential 3P Data'!$E$2:$IM$95,240,FALSE)</f>
        <v>#N/A</v>
      </c>
      <c r="BS25" s="13" t="e">
        <f>VLOOKUP(AZ25,'Orion Essential 3P Data'!$E$2:$IM$95,243,FALSE)</f>
        <v>#N/A</v>
      </c>
      <c r="BT25" s="47"/>
    </row>
    <row r="26" spans="1:83" ht="13.95" customHeight="1" x14ac:dyDescent="0.3">
      <c r="B26" s="44" t="s">
        <v>103</v>
      </c>
      <c r="C26" s="13" t="s">
        <v>15</v>
      </c>
      <c r="D26">
        <v>59</v>
      </c>
      <c r="E26">
        <v>78</v>
      </c>
      <c r="F26" s="1">
        <f t="shared" si="41"/>
        <v>137</v>
      </c>
      <c r="G26">
        <v>42</v>
      </c>
      <c r="H26">
        <v>44</v>
      </c>
      <c r="I26" s="1">
        <f t="shared" si="42"/>
        <v>86</v>
      </c>
      <c r="J26" s="1">
        <v>63</v>
      </c>
      <c r="K26" s="1">
        <v>45</v>
      </c>
      <c r="L26" s="1">
        <f t="shared" si="43"/>
        <v>108</v>
      </c>
      <c r="M26" s="13">
        <f t="shared" si="44"/>
        <v>331</v>
      </c>
      <c r="P26" s="47">
        <v>53</v>
      </c>
      <c r="Q26" s="47">
        <v>27</v>
      </c>
      <c r="R26" s="1">
        <f t="shared" si="45"/>
        <v>80</v>
      </c>
      <c r="S26" s="47">
        <v>25</v>
      </c>
      <c r="T26" s="47">
        <v>22</v>
      </c>
      <c r="U26" s="1">
        <f t="shared" si="46"/>
        <v>47</v>
      </c>
      <c r="V26" s="47">
        <v>60</v>
      </c>
      <c r="W26" s="47">
        <v>53</v>
      </c>
      <c r="X26" s="1">
        <f t="shared" si="47"/>
        <v>113</v>
      </c>
      <c r="Y26" s="13">
        <f t="shared" si="48"/>
        <v>240</v>
      </c>
      <c r="AB26" s="1">
        <v>80</v>
      </c>
      <c r="AC26" s="1">
        <v>83</v>
      </c>
      <c r="AD26" s="1">
        <f t="shared" si="49"/>
        <v>163</v>
      </c>
      <c r="AE26" s="1">
        <v>52</v>
      </c>
      <c r="AF26" s="1">
        <v>21</v>
      </c>
      <c r="AG26" s="1">
        <f t="shared" si="50"/>
        <v>73</v>
      </c>
      <c r="AH26" s="1">
        <v>8</v>
      </c>
      <c r="AI26" s="1">
        <v>75</v>
      </c>
      <c r="AJ26" s="1">
        <f t="shared" si="51"/>
        <v>83</v>
      </c>
      <c r="AK26" s="13">
        <f t="shared" si="52"/>
        <v>319</v>
      </c>
      <c r="AP26" s="1">
        <f t="shared" si="53"/>
        <v>0</v>
      </c>
      <c r="AS26" s="1">
        <f t="shared" si="54"/>
        <v>0</v>
      </c>
      <c r="AV26" s="1">
        <f t="shared" si="55"/>
        <v>0</v>
      </c>
      <c r="AW26" s="13">
        <f t="shared" si="56"/>
        <v>0</v>
      </c>
      <c r="AZ26" s="13"/>
      <c r="BA26" s="13">
        <v>0</v>
      </c>
      <c r="BB26" s="13">
        <v>0</v>
      </c>
      <c r="BC26" s="1">
        <v>0</v>
      </c>
      <c r="BD26" s="13">
        <v>0</v>
      </c>
      <c r="BE26" s="13">
        <v>0</v>
      </c>
      <c r="BF26" s="1">
        <v>0</v>
      </c>
      <c r="BG26" s="13">
        <v>0</v>
      </c>
      <c r="BH26" s="13">
        <v>0</v>
      </c>
      <c r="BI26" s="1">
        <v>0</v>
      </c>
      <c r="BJ26" s="13">
        <f t="shared" si="62"/>
        <v>0</v>
      </c>
      <c r="BM26" s="13" t="e">
        <f t="shared" si="61"/>
        <v>#N/A</v>
      </c>
      <c r="BN26" s="13" t="e">
        <f>VLOOKUP(AZ26,'Orion Essential 3P Data'!$E$2:$IM$95,228,FALSE)</f>
        <v>#N/A</v>
      </c>
      <c r="BO26" s="13" t="e">
        <f>VLOOKUP(AZ26,'Orion Essential 3P Data'!$E$2:$IM$95,231,FALSE)</f>
        <v>#N/A</v>
      </c>
      <c r="BP26" s="13" t="e">
        <f>VLOOKUP(AZ26,'Orion Essential 3P Data'!$E$2:$IM$95,234,FALSE)</f>
        <v>#N/A</v>
      </c>
      <c r="BQ26" s="13" t="e">
        <f>VLOOKUP(AZ26,'Orion Essential 3P Data'!$E$2:$IM$95,237,FALSE)</f>
        <v>#N/A</v>
      </c>
      <c r="BR26" s="13" t="e">
        <f>VLOOKUP(AZ26,'Orion Essential 3P Data'!$E$2:$IM$95,240,FALSE)</f>
        <v>#N/A</v>
      </c>
      <c r="BS26" s="13" t="e">
        <f>VLOOKUP(AZ26,'Orion Essential 3P Data'!$E$2:$IM$95,243,FALSE)</f>
        <v>#N/A</v>
      </c>
      <c r="BT26" s="47"/>
      <c r="CB26" s="47"/>
      <c r="CC26" s="47"/>
      <c r="CD26" s="47"/>
      <c r="CE26" s="47"/>
    </row>
    <row r="27" spans="1:83" ht="13.95" customHeight="1" x14ac:dyDescent="0.3">
      <c r="B27" s="14" t="s">
        <v>104</v>
      </c>
      <c r="C27" s="13" t="s">
        <v>15</v>
      </c>
      <c r="D27" s="1">
        <v>76</v>
      </c>
      <c r="E27" s="1">
        <v>74</v>
      </c>
      <c r="F27" s="1">
        <f t="shared" si="41"/>
        <v>150</v>
      </c>
      <c r="G27" s="1">
        <v>54</v>
      </c>
      <c r="H27" s="1">
        <v>70</v>
      </c>
      <c r="I27" s="1">
        <f t="shared" si="42"/>
        <v>124</v>
      </c>
      <c r="J27" s="1">
        <v>75</v>
      </c>
      <c r="K27" s="1">
        <v>79</v>
      </c>
      <c r="L27" s="1">
        <f t="shared" si="43"/>
        <v>154</v>
      </c>
      <c r="M27" s="13">
        <f t="shared" si="44"/>
        <v>428</v>
      </c>
      <c r="P27" s="47">
        <v>86</v>
      </c>
      <c r="Q27" s="47">
        <v>89</v>
      </c>
      <c r="R27" s="1">
        <f t="shared" si="45"/>
        <v>175</v>
      </c>
      <c r="S27" s="47">
        <v>54</v>
      </c>
      <c r="T27" s="47">
        <v>57</v>
      </c>
      <c r="U27" s="1">
        <f t="shared" si="46"/>
        <v>111</v>
      </c>
      <c r="V27" s="47">
        <v>78</v>
      </c>
      <c r="W27" s="47">
        <v>81</v>
      </c>
      <c r="X27" s="1">
        <f t="shared" si="47"/>
        <v>159</v>
      </c>
      <c r="Y27" s="13">
        <f t="shared" si="48"/>
        <v>445</v>
      </c>
      <c r="AB27" s="1">
        <v>85</v>
      </c>
      <c r="AC27" s="1">
        <v>90</v>
      </c>
      <c r="AD27" s="1">
        <f t="shared" si="49"/>
        <v>175</v>
      </c>
      <c r="AE27" s="1">
        <v>78</v>
      </c>
      <c r="AF27" s="1">
        <v>80</v>
      </c>
      <c r="AG27" s="1">
        <f t="shared" si="50"/>
        <v>158</v>
      </c>
      <c r="AH27" s="1">
        <v>84</v>
      </c>
      <c r="AI27" s="1">
        <v>84</v>
      </c>
      <c r="AJ27" s="1">
        <f t="shared" si="51"/>
        <v>168</v>
      </c>
      <c r="AK27" s="13">
        <f t="shared" si="52"/>
        <v>501</v>
      </c>
      <c r="AN27" s="47">
        <v>93</v>
      </c>
      <c r="AO27" s="47">
        <v>90</v>
      </c>
      <c r="AP27" s="1">
        <f t="shared" si="53"/>
        <v>183</v>
      </c>
      <c r="AQ27" s="47">
        <v>78</v>
      </c>
      <c r="AR27" s="47">
        <v>79</v>
      </c>
      <c r="AS27" s="1">
        <f t="shared" si="54"/>
        <v>157</v>
      </c>
      <c r="AT27" s="47">
        <v>79</v>
      </c>
      <c r="AU27" s="47">
        <v>88</v>
      </c>
      <c r="AV27" s="1">
        <f t="shared" si="55"/>
        <v>167</v>
      </c>
      <c r="AW27" s="13">
        <f t="shared" si="56"/>
        <v>507</v>
      </c>
      <c r="AZ27" s="13">
        <v>108</v>
      </c>
      <c r="BA27" s="13">
        <f>VLOOKUP(AZ27,'Orion Essential 3P Data'!$E$2:$IM$95,226,FALSE)</f>
        <v>91</v>
      </c>
      <c r="BB27" s="13">
        <f>VLOOKUP(AZ27,'Orion Essential 3P Data'!$E$2:$IM$95,229,FALSE)</f>
        <v>90</v>
      </c>
      <c r="BC27" s="1">
        <f t="shared" si="57"/>
        <v>181</v>
      </c>
      <c r="BD27" s="13">
        <f>VLOOKUP(AZ27,'Orion Essential 3P Data'!$E$2:$IM$95,232,FALSE)</f>
        <v>85</v>
      </c>
      <c r="BE27" s="13">
        <f>VLOOKUP(AZ27,'Orion Essential 3P Data'!$E$2:$IM$95,235,FALSE)</f>
        <v>86</v>
      </c>
      <c r="BF27" s="1">
        <f t="shared" si="58"/>
        <v>171</v>
      </c>
      <c r="BG27" s="13">
        <f>VLOOKUP(AZ27,'Orion Essential 3P Data'!$E$2:$IM$95,238,FALSE)</f>
        <v>92</v>
      </c>
      <c r="BH27" s="13">
        <f>VLOOKUP(AZ27,'Orion Essential 3P Data'!$E$2:$IM$95,241,FALSE)</f>
        <v>88</v>
      </c>
      <c r="BI27" s="1">
        <f t="shared" si="59"/>
        <v>180</v>
      </c>
      <c r="BJ27" s="10">
        <f t="shared" si="60"/>
        <v>532</v>
      </c>
      <c r="BM27" s="13">
        <f t="shared" si="61"/>
        <v>7</v>
      </c>
      <c r="BN27" s="13">
        <f>VLOOKUP(AZ27,'Orion Essential 3P Data'!$E$2:$IM$95,228,FALSE)</f>
        <v>1</v>
      </c>
      <c r="BO27" s="13">
        <f>VLOOKUP(AZ27,'Orion Essential 3P Data'!$E$2:$IM$95,231,FALSE)</f>
        <v>3</v>
      </c>
      <c r="BP27" s="13">
        <f>VLOOKUP(AZ27,'Orion Essential 3P Data'!$E$2:$IM$95,234,FALSE)</f>
        <v>1</v>
      </c>
      <c r="BQ27" s="13">
        <f>VLOOKUP(AZ27,'Orion Essential 3P Data'!$E$2:$IM$95,237,FALSE)</f>
        <v>0</v>
      </c>
      <c r="BR27" s="13">
        <f>VLOOKUP(AZ27,'Orion Essential 3P Data'!$E$2:$IM$95,240,FALSE)</f>
        <v>1</v>
      </c>
      <c r="BS27" s="13">
        <f>VLOOKUP(AZ27,'Orion Essential 3P Data'!$E$2:$IM$95,243,FALSE)</f>
        <v>1</v>
      </c>
      <c r="BT27" s="47"/>
    </row>
    <row r="28" spans="1:83" ht="13.95" customHeight="1" x14ac:dyDescent="0.3">
      <c r="B28" s="44" t="s">
        <v>105</v>
      </c>
      <c r="C28" s="13" t="s">
        <v>15</v>
      </c>
      <c r="D28">
        <v>70</v>
      </c>
      <c r="E28">
        <v>79</v>
      </c>
      <c r="F28" s="1">
        <f t="shared" si="41"/>
        <v>149</v>
      </c>
      <c r="G28">
        <v>3</v>
      </c>
      <c r="H28">
        <v>45</v>
      </c>
      <c r="I28" s="1">
        <f t="shared" si="42"/>
        <v>48</v>
      </c>
      <c r="J28" s="1">
        <v>20</v>
      </c>
      <c r="K28" s="1">
        <v>66</v>
      </c>
      <c r="L28" s="1">
        <f t="shared" si="43"/>
        <v>86</v>
      </c>
      <c r="M28" s="13">
        <f t="shared" si="44"/>
        <v>283</v>
      </c>
      <c r="P28" s="1">
        <v>84</v>
      </c>
      <c r="Q28" s="1">
        <v>77</v>
      </c>
      <c r="R28" s="1">
        <f t="shared" si="45"/>
        <v>161</v>
      </c>
      <c r="S28" s="5">
        <v>55</v>
      </c>
      <c r="T28" s="5">
        <v>45</v>
      </c>
      <c r="U28" s="1">
        <f t="shared" si="46"/>
        <v>100</v>
      </c>
      <c r="V28" s="1">
        <v>77</v>
      </c>
      <c r="W28" s="1">
        <v>68</v>
      </c>
      <c r="X28" s="1">
        <f t="shared" si="47"/>
        <v>145</v>
      </c>
      <c r="Y28" s="13">
        <f t="shared" si="48"/>
        <v>406</v>
      </c>
      <c r="AB28" s="1">
        <v>70</v>
      </c>
      <c r="AC28" s="1">
        <v>75</v>
      </c>
      <c r="AD28" s="1">
        <f t="shared" si="49"/>
        <v>145</v>
      </c>
      <c r="AE28" s="5">
        <v>65</v>
      </c>
      <c r="AF28" s="5">
        <v>56</v>
      </c>
      <c r="AG28" s="1">
        <f t="shared" si="50"/>
        <v>121</v>
      </c>
      <c r="AH28" s="1">
        <v>63</v>
      </c>
      <c r="AI28" s="1">
        <v>65</v>
      </c>
      <c r="AJ28" s="1">
        <f t="shared" si="51"/>
        <v>128</v>
      </c>
      <c r="AK28" s="13">
        <f t="shared" si="52"/>
        <v>394</v>
      </c>
      <c r="AP28" s="1">
        <f t="shared" si="53"/>
        <v>0</v>
      </c>
      <c r="AS28" s="1">
        <f t="shared" si="54"/>
        <v>0</v>
      </c>
      <c r="AV28" s="1">
        <f t="shared" si="55"/>
        <v>0</v>
      </c>
      <c r="AW28" s="13">
        <f t="shared" si="56"/>
        <v>0</v>
      </c>
      <c r="AZ28" s="13">
        <v>111</v>
      </c>
      <c r="BA28" s="13">
        <f>VLOOKUP(AZ28,'Orion Essential 3P Data'!$E$2:$IM$95,226,FALSE)</f>
        <v>83</v>
      </c>
      <c r="BB28" s="13">
        <f>VLOOKUP(AZ28,'Orion Essential 3P Data'!$E$2:$IM$95,229,FALSE)</f>
        <v>86</v>
      </c>
      <c r="BC28" s="1">
        <f t="shared" si="57"/>
        <v>169</v>
      </c>
      <c r="BD28" s="13">
        <f>VLOOKUP(AZ28,'Orion Essential 3P Data'!$E$2:$IM$95,232,FALSE)</f>
        <v>54</v>
      </c>
      <c r="BE28" s="13">
        <f>VLOOKUP(AZ28,'Orion Essential 3P Data'!$E$2:$IM$95,235,FALSE)</f>
        <v>45</v>
      </c>
      <c r="BF28" s="1">
        <f t="shared" si="58"/>
        <v>99</v>
      </c>
      <c r="BG28" s="13">
        <f>VLOOKUP(AZ28,'Orion Essential 3P Data'!$E$2:$IM$95,238,FALSE)</f>
        <v>76</v>
      </c>
      <c r="BH28" s="13">
        <f>VLOOKUP(AZ28,'Orion Essential 3P Data'!$E$2:$IM$95,241,FALSE)</f>
        <v>78</v>
      </c>
      <c r="BI28" s="1">
        <f t="shared" si="59"/>
        <v>154</v>
      </c>
      <c r="BJ28" s="13">
        <f t="shared" si="60"/>
        <v>422</v>
      </c>
      <c r="BM28" s="13">
        <f t="shared" si="61"/>
        <v>3</v>
      </c>
      <c r="BN28" s="13">
        <f>VLOOKUP(AZ28,'Orion Essential 3P Data'!$E$2:$IM$95,228,FALSE)</f>
        <v>0</v>
      </c>
      <c r="BO28" s="13">
        <f>VLOOKUP(AZ28,'Orion Essential 3P Data'!$E$2:$IM$95,231,FALSE)</f>
        <v>1</v>
      </c>
      <c r="BP28" s="13">
        <f>VLOOKUP(AZ28,'Orion Essential 3P Data'!$E$2:$IM$95,234,FALSE)</f>
        <v>0</v>
      </c>
      <c r="BQ28" s="13">
        <f>VLOOKUP(AZ28,'Orion Essential 3P Data'!$E$2:$IM$95,237,FALSE)</f>
        <v>0</v>
      </c>
      <c r="BR28" s="13">
        <f>VLOOKUP(AZ28,'Orion Essential 3P Data'!$E$2:$IM$95,240,FALSE)</f>
        <v>1</v>
      </c>
      <c r="BS28" s="13">
        <f>VLOOKUP(AZ28,'Orion Essential 3P Data'!$E$2:$IM$95,243,FALSE)</f>
        <v>1</v>
      </c>
      <c r="BT28" s="47"/>
      <c r="CB28" s="47"/>
      <c r="CC28" s="47"/>
      <c r="CD28" s="47"/>
      <c r="CE28" s="47"/>
    </row>
    <row r="29" spans="1:83" ht="13.95" customHeight="1" x14ac:dyDescent="0.3">
      <c r="B29" s="14" t="s">
        <v>106</v>
      </c>
      <c r="C29" s="13" t="s">
        <v>15</v>
      </c>
      <c r="D29">
        <v>85</v>
      </c>
      <c r="E29">
        <v>76</v>
      </c>
      <c r="F29" s="1">
        <f t="shared" si="41"/>
        <v>161</v>
      </c>
      <c r="G29">
        <v>48</v>
      </c>
      <c r="H29">
        <v>41</v>
      </c>
      <c r="I29" s="1">
        <f t="shared" si="42"/>
        <v>89</v>
      </c>
      <c r="J29" s="1">
        <v>72</v>
      </c>
      <c r="K29" s="1">
        <v>49</v>
      </c>
      <c r="L29" s="1">
        <f t="shared" si="43"/>
        <v>121</v>
      </c>
      <c r="M29" s="13">
        <f t="shared" si="44"/>
        <v>371</v>
      </c>
      <c r="P29" s="1">
        <v>82</v>
      </c>
      <c r="Q29" s="1">
        <v>81</v>
      </c>
      <c r="R29" s="1">
        <f t="shared" si="45"/>
        <v>163</v>
      </c>
      <c r="S29" s="5">
        <v>45</v>
      </c>
      <c r="T29" s="5">
        <v>48</v>
      </c>
      <c r="U29" s="1">
        <f t="shared" si="46"/>
        <v>93</v>
      </c>
      <c r="V29" s="1">
        <v>62</v>
      </c>
      <c r="W29" s="1">
        <v>72</v>
      </c>
      <c r="X29" s="1">
        <f t="shared" si="47"/>
        <v>134</v>
      </c>
      <c r="Y29" s="13">
        <f t="shared" si="48"/>
        <v>390</v>
      </c>
      <c r="AD29" s="1">
        <f t="shared" si="49"/>
        <v>0</v>
      </c>
      <c r="AE29" s="5"/>
      <c r="AF29" s="5"/>
      <c r="AG29" s="1">
        <f t="shared" si="50"/>
        <v>0</v>
      </c>
      <c r="AJ29" s="1">
        <f t="shared" si="51"/>
        <v>0</v>
      </c>
      <c r="AK29" s="13">
        <f t="shared" si="52"/>
        <v>0</v>
      </c>
      <c r="AN29" s="47">
        <v>74</v>
      </c>
      <c r="AO29" s="47">
        <v>68</v>
      </c>
      <c r="AP29" s="1">
        <f t="shared" si="53"/>
        <v>142</v>
      </c>
      <c r="AQ29" s="47">
        <v>22</v>
      </c>
      <c r="AR29" s="47">
        <v>40</v>
      </c>
      <c r="AS29" s="1">
        <f t="shared" si="54"/>
        <v>62</v>
      </c>
      <c r="AT29" s="47">
        <v>70</v>
      </c>
      <c r="AU29" s="47">
        <v>31</v>
      </c>
      <c r="AV29" s="1">
        <f t="shared" si="55"/>
        <v>101</v>
      </c>
      <c r="AW29" s="13">
        <f t="shared" si="56"/>
        <v>305</v>
      </c>
      <c r="AZ29" s="13">
        <v>109</v>
      </c>
      <c r="BA29" s="13">
        <f>VLOOKUP(AZ29,'Orion Essential 3P Data'!$E$2:$IM$95,226,FALSE)</f>
        <v>76</v>
      </c>
      <c r="BB29" s="13">
        <f>VLOOKUP(AZ29,'Orion Essential 3P Data'!$E$2:$IM$95,229,FALSE)</f>
        <v>86</v>
      </c>
      <c r="BC29" s="1">
        <f t="shared" si="57"/>
        <v>162</v>
      </c>
      <c r="BD29" s="13">
        <f>VLOOKUP(AZ29,'Orion Essential 3P Data'!$E$2:$IM$95,232,FALSE)</f>
        <v>78</v>
      </c>
      <c r="BE29" s="13">
        <f>VLOOKUP(AZ29,'Orion Essential 3P Data'!$E$2:$IM$95,235,FALSE)</f>
        <v>73</v>
      </c>
      <c r="BF29" s="1">
        <f t="shared" si="58"/>
        <v>151</v>
      </c>
      <c r="BG29" s="13">
        <f>VLOOKUP(AZ29,'Orion Essential 3P Data'!$E$2:$IM$95,238,FALSE)</f>
        <v>85</v>
      </c>
      <c r="BH29" s="13">
        <f>VLOOKUP(AZ29,'Orion Essential 3P Data'!$E$2:$IM$95,241,FALSE)</f>
        <v>76</v>
      </c>
      <c r="BI29" s="1">
        <f t="shared" si="59"/>
        <v>161</v>
      </c>
      <c r="BJ29" s="13">
        <f t="shared" si="60"/>
        <v>474</v>
      </c>
      <c r="BM29" s="13">
        <f t="shared" si="61"/>
        <v>4</v>
      </c>
      <c r="BN29" s="13">
        <f>VLOOKUP(AZ29,'Orion Essential 3P Data'!$E$2:$IM$95,228,FALSE)</f>
        <v>0</v>
      </c>
      <c r="BO29" s="13">
        <f>VLOOKUP(AZ29,'Orion Essential 3P Data'!$E$2:$IM$95,231,FALSE)</f>
        <v>2</v>
      </c>
      <c r="BP29" s="13">
        <f>VLOOKUP(AZ29,'Orion Essential 3P Data'!$E$2:$IM$95,234,FALSE)</f>
        <v>1</v>
      </c>
      <c r="BQ29" s="13">
        <f>VLOOKUP(AZ29,'Orion Essential 3P Data'!$E$2:$IM$95,237,FALSE)</f>
        <v>1</v>
      </c>
      <c r="BR29" s="13">
        <f>VLOOKUP(AZ29,'Orion Essential 3P Data'!$E$2:$IM$95,240,FALSE)</f>
        <v>0</v>
      </c>
      <c r="BS29" s="13">
        <f>VLOOKUP(AZ29,'Orion Essential 3P Data'!$E$2:$IM$95,243,FALSE)</f>
        <v>0</v>
      </c>
      <c r="BT29" s="47"/>
    </row>
    <row r="30" spans="1:83" ht="13.95" customHeight="1" x14ac:dyDescent="0.3">
      <c r="B30" s="44" t="s">
        <v>107</v>
      </c>
      <c r="C30" s="13" t="s">
        <v>15</v>
      </c>
      <c r="D30" s="40">
        <v>88</v>
      </c>
      <c r="E30" s="40">
        <v>90</v>
      </c>
      <c r="F30" s="1">
        <f t="shared" ref="F30" si="63">SUM(E30,D30)</f>
        <v>178</v>
      </c>
      <c r="G30" s="40">
        <v>60</v>
      </c>
      <c r="H30" s="40">
        <v>65</v>
      </c>
      <c r="I30" s="1">
        <f t="shared" ref="I30" si="64">SUM(H30,G30)</f>
        <v>125</v>
      </c>
      <c r="J30" s="1">
        <v>58</v>
      </c>
      <c r="K30" s="1">
        <v>70</v>
      </c>
      <c r="L30" s="1">
        <f t="shared" ref="L30" si="65">SUM(K30,J30)</f>
        <v>128</v>
      </c>
      <c r="M30" s="13">
        <f t="shared" ref="M30" si="66">SUM(K30,J30,H30,G30,E30,D30)</f>
        <v>431</v>
      </c>
      <c r="P30" s="1">
        <v>91</v>
      </c>
      <c r="Q30" s="1">
        <v>93</v>
      </c>
      <c r="R30" s="1">
        <f t="shared" si="45"/>
        <v>184</v>
      </c>
      <c r="S30" s="5">
        <v>59</v>
      </c>
      <c r="T30" s="5">
        <v>52</v>
      </c>
      <c r="U30" s="1">
        <f t="shared" si="46"/>
        <v>111</v>
      </c>
      <c r="V30" s="1">
        <v>84</v>
      </c>
      <c r="W30" s="1">
        <v>73</v>
      </c>
      <c r="X30" s="1">
        <f t="shared" si="47"/>
        <v>157</v>
      </c>
      <c r="Y30" s="13">
        <f t="shared" si="48"/>
        <v>452</v>
      </c>
      <c r="AE30" s="5"/>
      <c r="AF30" s="5"/>
      <c r="AK30" s="13"/>
      <c r="AQ30" s="5"/>
      <c r="AR30" s="5"/>
      <c r="AW30" s="13"/>
      <c r="AZ30" s="13">
        <v>110</v>
      </c>
      <c r="BA30" s="13">
        <v>0</v>
      </c>
      <c r="BB30" s="13">
        <v>0</v>
      </c>
      <c r="BC30" s="1">
        <v>0</v>
      </c>
      <c r="BD30" s="13">
        <v>0</v>
      </c>
      <c r="BE30" s="13">
        <v>0</v>
      </c>
      <c r="BF30" s="1">
        <v>0</v>
      </c>
      <c r="BG30" s="13">
        <v>0</v>
      </c>
      <c r="BH30" s="13">
        <v>0</v>
      </c>
      <c r="BI30" s="1">
        <v>0</v>
      </c>
      <c r="BJ30" s="13">
        <f t="shared" ref="BJ30" si="67">SUM(BH30,BG30,BE30,BD30,BB30,BA30)</f>
        <v>0</v>
      </c>
      <c r="BM30" s="13" t="e">
        <f t="shared" si="61"/>
        <v>#N/A</v>
      </c>
      <c r="BN30" s="13" t="e">
        <f>VLOOKUP(AZ30,'Orion Essential 3P Data'!$E$2:$IM$95,228,FALSE)</f>
        <v>#N/A</v>
      </c>
      <c r="BO30" s="13" t="e">
        <f>VLOOKUP(AZ30,'Orion Essential 3P Data'!$E$2:$IM$95,231,FALSE)</f>
        <v>#N/A</v>
      </c>
      <c r="BP30" s="13" t="e">
        <f>VLOOKUP(AZ30,'Orion Essential 3P Data'!$E$2:$IM$95,234,FALSE)</f>
        <v>#N/A</v>
      </c>
      <c r="BQ30" s="13" t="e">
        <f>VLOOKUP(AZ30,'Orion Essential 3P Data'!$E$2:$IM$95,237,FALSE)</f>
        <v>#N/A</v>
      </c>
      <c r="BR30" s="13" t="e">
        <f>VLOOKUP(AZ30,'Orion Essential 3P Data'!$E$2:$IM$95,240,FALSE)</f>
        <v>#N/A</v>
      </c>
      <c r="BS30" s="13" t="e">
        <f>VLOOKUP(AZ30,'Orion Essential 3P Data'!$E$2:$IM$95,243,FALSE)</f>
        <v>#N/A</v>
      </c>
      <c r="BT30" s="47"/>
    </row>
    <row r="31" spans="1:83" ht="13.95" customHeight="1" x14ac:dyDescent="0.3">
      <c r="B31" s="3"/>
      <c r="M31" s="13"/>
      <c r="Y31" s="13"/>
      <c r="AK31" s="13"/>
      <c r="AW31" s="13"/>
      <c r="BJ31" s="13"/>
      <c r="BM31" s="40"/>
      <c r="BN31" s="40"/>
      <c r="BO31" s="40"/>
      <c r="BP31" s="40"/>
      <c r="BQ31" s="40"/>
      <c r="BR31" s="40"/>
      <c r="BS31" s="40"/>
      <c r="BT31" s="40"/>
      <c r="BU31" s="40"/>
    </row>
    <row r="32" spans="1:83" ht="13.95" customHeight="1" x14ac:dyDescent="0.3">
      <c r="A32" s="10" t="s">
        <v>47</v>
      </c>
      <c r="B32" s="11" t="s">
        <v>1</v>
      </c>
      <c r="C32" s="10" t="s">
        <v>2</v>
      </c>
      <c r="D32" s="10" t="s">
        <v>6</v>
      </c>
      <c r="E32" s="10" t="s">
        <v>7</v>
      </c>
      <c r="F32" s="10" t="s">
        <v>8</v>
      </c>
      <c r="G32" s="10" t="s">
        <v>9</v>
      </c>
      <c r="H32" s="12" t="s">
        <v>10</v>
      </c>
      <c r="I32" s="10" t="s">
        <v>11</v>
      </c>
      <c r="J32" s="10" t="s">
        <v>3</v>
      </c>
      <c r="K32" s="10" t="s">
        <v>4</v>
      </c>
      <c r="L32" s="10" t="s">
        <v>5</v>
      </c>
      <c r="M32" s="10" t="s">
        <v>12</v>
      </c>
      <c r="N32" s="10" t="s">
        <v>13</v>
      </c>
      <c r="P32" s="10" t="s">
        <v>6</v>
      </c>
      <c r="Q32" s="10" t="s">
        <v>7</v>
      </c>
      <c r="R32" s="10" t="s">
        <v>8</v>
      </c>
      <c r="S32" s="10" t="s">
        <v>9</v>
      </c>
      <c r="T32" s="12" t="s">
        <v>10</v>
      </c>
      <c r="U32" s="10" t="s">
        <v>11</v>
      </c>
      <c r="V32" s="10" t="s">
        <v>3</v>
      </c>
      <c r="W32" s="10" t="s">
        <v>4</v>
      </c>
      <c r="X32" s="10" t="s">
        <v>5</v>
      </c>
      <c r="Y32" s="10" t="s">
        <v>12</v>
      </c>
      <c r="Z32" s="10" t="s">
        <v>13</v>
      </c>
      <c r="AB32" s="10" t="s">
        <v>6</v>
      </c>
      <c r="AC32" s="10" t="s">
        <v>7</v>
      </c>
      <c r="AD32" s="10" t="s">
        <v>8</v>
      </c>
      <c r="AE32" s="10" t="s">
        <v>9</v>
      </c>
      <c r="AF32" s="12" t="s">
        <v>10</v>
      </c>
      <c r="AG32" s="10" t="s">
        <v>11</v>
      </c>
      <c r="AH32" s="10" t="s">
        <v>3</v>
      </c>
      <c r="AI32" s="10" t="s">
        <v>4</v>
      </c>
      <c r="AJ32" s="10" t="s">
        <v>5</v>
      </c>
      <c r="AK32" s="10" t="s">
        <v>12</v>
      </c>
      <c r="AL32" s="10" t="s">
        <v>13</v>
      </c>
      <c r="AN32" s="10" t="s">
        <v>6</v>
      </c>
      <c r="AO32" s="10" t="s">
        <v>7</v>
      </c>
      <c r="AP32" s="10" t="s">
        <v>8</v>
      </c>
      <c r="AQ32" s="10" t="s">
        <v>9</v>
      </c>
      <c r="AR32" s="12" t="s">
        <v>10</v>
      </c>
      <c r="AS32" s="10" t="s">
        <v>11</v>
      </c>
      <c r="AT32" s="10" t="s">
        <v>3</v>
      </c>
      <c r="AU32" s="10" t="s">
        <v>4</v>
      </c>
      <c r="AV32" s="10" t="s">
        <v>5</v>
      </c>
      <c r="AW32" s="10" t="s">
        <v>12</v>
      </c>
      <c r="AX32" s="10" t="s">
        <v>13</v>
      </c>
      <c r="AY32" s="10"/>
      <c r="BA32" s="10" t="s">
        <v>6</v>
      </c>
      <c r="BB32" s="10" t="s">
        <v>7</v>
      </c>
      <c r="BC32" s="10" t="s">
        <v>8</v>
      </c>
      <c r="BD32" s="10" t="s">
        <v>9</v>
      </c>
      <c r="BE32" s="12" t="s">
        <v>10</v>
      </c>
      <c r="BF32" s="10" t="s">
        <v>11</v>
      </c>
      <c r="BG32" s="10" t="s">
        <v>3</v>
      </c>
      <c r="BH32" s="10" t="s">
        <v>4</v>
      </c>
      <c r="BI32" s="10" t="s">
        <v>5</v>
      </c>
      <c r="BJ32" s="10" t="s">
        <v>12</v>
      </c>
      <c r="BK32" s="10" t="s">
        <v>13</v>
      </c>
      <c r="BM32" s="10" t="s">
        <v>436</v>
      </c>
      <c r="BN32" s="10" t="s">
        <v>430</v>
      </c>
      <c r="BO32" s="10" t="s">
        <v>431</v>
      </c>
      <c r="BP32" s="10" t="s">
        <v>432</v>
      </c>
      <c r="BQ32" s="10" t="s">
        <v>433</v>
      </c>
      <c r="BR32" s="10" t="s">
        <v>434</v>
      </c>
      <c r="BS32" s="10" t="s">
        <v>435</v>
      </c>
    </row>
    <row r="33" spans="1:84" ht="13.95" customHeight="1" x14ac:dyDescent="0.3">
      <c r="B33" s="9" t="s">
        <v>64</v>
      </c>
      <c r="C33" s="1" t="s">
        <v>17</v>
      </c>
      <c r="F33" s="1">
        <v>189</v>
      </c>
      <c r="I33" s="1">
        <v>164</v>
      </c>
      <c r="L33" s="1">
        <v>181</v>
      </c>
      <c r="M33" s="10">
        <f>F33+I33+L33</f>
        <v>534</v>
      </c>
      <c r="N33" s="10">
        <f>SUM(M33,M34,M35,M36,M37)-MIN(M33:M37)</f>
        <v>1981</v>
      </c>
      <c r="R33" s="1">
        <v>189</v>
      </c>
      <c r="U33" s="1">
        <v>160</v>
      </c>
      <c r="X33" s="1">
        <v>167</v>
      </c>
      <c r="Y33" s="10">
        <f t="shared" ref="Y33:Y35" si="68">R33+U33+X33</f>
        <v>516</v>
      </c>
      <c r="Z33" s="10">
        <f>Y33+Y36+Y37+Y39</f>
        <v>1884</v>
      </c>
      <c r="AD33" s="1">
        <f>SUM(AC33,AB33)</f>
        <v>0</v>
      </c>
      <c r="AG33" s="1">
        <f t="shared" ref="AG33:AG41" si="69">SUM(AF33,AE33)</f>
        <v>0</v>
      </c>
      <c r="AJ33" s="1">
        <f t="shared" ref="AJ33:AJ41" si="70">SUM(AI33,AH33)</f>
        <v>0</v>
      </c>
      <c r="AK33" s="13">
        <f>SUM(AI33,AH33,AF33,AE33,AC33,AB33)</f>
        <v>0</v>
      </c>
      <c r="AL33" s="13">
        <f>SUM(AK33,AK34,AK35,AK36,AK38)-MIN(AK33:AK38)</f>
        <v>0</v>
      </c>
      <c r="AP33" s="1">
        <v>185</v>
      </c>
      <c r="AS33" s="1">
        <v>173</v>
      </c>
      <c r="AV33" s="1">
        <v>169</v>
      </c>
      <c r="AW33" s="10">
        <f>AP33+AS33+AV33</f>
        <v>527</v>
      </c>
      <c r="AX33" s="10">
        <f>SUM(AW33,AW36,AW37,AW41,AW40)-MIN(AW33,AW36,AW37,AW40,AW41)</f>
        <v>1965</v>
      </c>
      <c r="AY33" s="13"/>
      <c r="AZ33" s="1">
        <v>173</v>
      </c>
      <c r="BA33" s="13">
        <f>VLOOKUP(AZ33,'Orion Essential 3P Data'!$E$2:$IM$95,226,FALSE)</f>
        <v>94</v>
      </c>
      <c r="BB33" s="13">
        <f>VLOOKUP(AZ33,'Orion Essential 3P Data'!$E$2:$IM$95,229,FALSE)</f>
        <v>94</v>
      </c>
      <c r="BC33" s="1">
        <f>SUM(BB33,BA33)</f>
        <v>188</v>
      </c>
      <c r="BD33" s="13">
        <f>VLOOKUP(AZ33,'Orion Essential 3P Data'!$E$2:$IM$95,232,FALSE)</f>
        <v>83</v>
      </c>
      <c r="BE33" s="13">
        <f>VLOOKUP(AZ33,'Orion Essential 3P Data'!$E$2:$IM$95,235,FALSE)</f>
        <v>83</v>
      </c>
      <c r="BF33" s="1">
        <f t="shared" ref="BF33:BF41" si="71">SUM(BE33,BD33)</f>
        <v>166</v>
      </c>
      <c r="BG33" s="13">
        <f>VLOOKUP(AZ33,'Orion Essential 3P Data'!$E$2:$IM$95,238,FALSE)</f>
        <v>84</v>
      </c>
      <c r="BH33" s="13">
        <f>VLOOKUP(AZ33,'Orion Essential 3P Data'!$E$2:$IM$95,241,FALSE)</f>
        <v>89</v>
      </c>
      <c r="BI33" s="1">
        <f t="shared" ref="BI33:BI41" si="72">SUM(BH33,BG33)</f>
        <v>173</v>
      </c>
      <c r="BJ33" s="10">
        <f>SUM(BH33,BG33,BE33,BD33,BB33,BA33)</f>
        <v>527</v>
      </c>
      <c r="BK33" s="10">
        <f>SUM(BJ33,BJ36,BJ37,BJ40,BJ42)-MIN(BJ33,BJ36,BJ37,BJ40,BJ42)</f>
        <v>1978</v>
      </c>
      <c r="BL33"/>
      <c r="BM33" s="13">
        <f t="shared" ref="BM33:BM41" si="73">SUM(BN33:BS33)</f>
        <v>9</v>
      </c>
      <c r="BN33" s="13">
        <f>VLOOKUP(AZ33,'Orion Essential 3P Data'!$E$2:$IM$95,228,FALSE)</f>
        <v>3</v>
      </c>
      <c r="BO33" s="13">
        <f>VLOOKUP(AZ33,'Orion Essential 3P Data'!$E$2:$IM$95,231,FALSE)</f>
        <v>2</v>
      </c>
      <c r="BP33" s="13">
        <f>VLOOKUP(AZ33,'Orion Essential 3P Data'!$E$2:$IM$95,234,FALSE)</f>
        <v>0</v>
      </c>
      <c r="BQ33" s="13">
        <f>VLOOKUP(AZ33,'Orion Essential 3P Data'!$E$2:$IM$95,237,FALSE)</f>
        <v>2</v>
      </c>
      <c r="BR33" s="13">
        <f>VLOOKUP(AZ33,'Orion Essential 3P Data'!$E$2:$IM$95,240,FALSE)</f>
        <v>0</v>
      </c>
      <c r="BS33" s="13">
        <f>VLOOKUP(AZ33,'Orion Essential 3P Data'!$E$2:$IM$95,243,FALSE)</f>
        <v>2</v>
      </c>
    </row>
    <row r="34" spans="1:84" ht="13.95" customHeight="1" x14ac:dyDescent="0.3">
      <c r="B34" s="9" t="s">
        <v>148</v>
      </c>
      <c r="C34" s="1" t="s">
        <v>17</v>
      </c>
      <c r="F34" s="1">
        <v>156</v>
      </c>
      <c r="I34" s="1">
        <v>142</v>
      </c>
      <c r="L34" s="1">
        <v>140</v>
      </c>
      <c r="M34" s="10">
        <f t="shared" ref="M34:M41" si="74">F34+I34+L34</f>
        <v>438</v>
      </c>
      <c r="R34" s="1">
        <v>122</v>
      </c>
      <c r="U34" s="1">
        <v>93</v>
      </c>
      <c r="X34" s="1">
        <v>113</v>
      </c>
      <c r="Y34" s="10">
        <f t="shared" si="68"/>
        <v>328</v>
      </c>
      <c r="AD34" s="1">
        <f t="shared" ref="AD34:AD35" si="75">SUM(AC34,AB34)</f>
        <v>0</v>
      </c>
      <c r="AG34" s="1">
        <f t="shared" si="69"/>
        <v>0</v>
      </c>
      <c r="AJ34" s="1">
        <f t="shared" si="70"/>
        <v>0</v>
      </c>
      <c r="AK34" s="13">
        <f t="shared" ref="AK34:AK35" si="76">SUM(AI34,AH34,AF34,AE34,AC34,AB34)</f>
        <v>0</v>
      </c>
      <c r="AP34" s="1">
        <f t="shared" ref="AP34" si="77">SUM(AO34,AN34)</f>
        <v>0</v>
      </c>
      <c r="AS34" s="1">
        <f t="shared" ref="AS34" si="78">SUM(AR34,AQ34)</f>
        <v>0</v>
      </c>
      <c r="AV34" s="1">
        <f t="shared" ref="AV34" si="79">SUM(AU34,AT34)</f>
        <v>0</v>
      </c>
      <c r="AW34" s="13">
        <f t="shared" ref="AW34:AW35" si="80">SUM(AU34,AT34,AR34,AQ34,AO34,AN34)</f>
        <v>0</v>
      </c>
      <c r="BA34" s="13">
        <v>0</v>
      </c>
      <c r="BB34" s="13">
        <v>0</v>
      </c>
      <c r="BC34" s="1">
        <v>0</v>
      </c>
      <c r="BD34" s="13">
        <v>0</v>
      </c>
      <c r="BE34" s="13">
        <v>0</v>
      </c>
      <c r="BF34" s="1">
        <v>0</v>
      </c>
      <c r="BG34" s="13">
        <v>0</v>
      </c>
      <c r="BH34" s="13">
        <v>0</v>
      </c>
      <c r="BI34" s="1">
        <v>0</v>
      </c>
      <c r="BJ34" s="13">
        <f t="shared" ref="BJ34:BJ35" si="81">SUM(BH34,BG34,BE34,BD34,BB34,BA34)</f>
        <v>0</v>
      </c>
      <c r="BL34"/>
      <c r="BM34" s="13" t="e">
        <f t="shared" si="73"/>
        <v>#N/A</v>
      </c>
      <c r="BN34" s="13" t="e">
        <f>VLOOKUP(AZ34,'Orion Essential 3P Data'!$E$2:$IM$95,228,FALSE)</f>
        <v>#N/A</v>
      </c>
      <c r="BO34" s="13" t="e">
        <f>VLOOKUP(AZ34,'Orion Essential 3P Data'!$E$2:$IM$95,231,FALSE)</f>
        <v>#N/A</v>
      </c>
      <c r="BP34" s="13" t="e">
        <f>VLOOKUP(AZ34,'Orion Essential 3P Data'!$E$2:$IM$95,234,FALSE)</f>
        <v>#N/A</v>
      </c>
      <c r="BQ34" s="13" t="e">
        <f>VLOOKUP(AZ34,'Orion Essential 3P Data'!$E$2:$IM$95,237,FALSE)</f>
        <v>#N/A</v>
      </c>
      <c r="BR34" s="13" t="e">
        <f>VLOOKUP(AZ34,'Orion Essential 3P Data'!$E$2:$IM$95,240,FALSE)</f>
        <v>#N/A</v>
      </c>
      <c r="BS34" s="13" t="e">
        <f>VLOOKUP(AZ34,'Orion Essential 3P Data'!$E$2:$IM$95,243,FALSE)</f>
        <v>#N/A</v>
      </c>
    </row>
    <row r="35" spans="1:84" ht="13.95" customHeight="1" x14ac:dyDescent="0.3">
      <c r="B35" s="9" t="s">
        <v>149</v>
      </c>
      <c r="C35" s="1" t="s">
        <v>17</v>
      </c>
      <c r="F35" s="1">
        <v>141</v>
      </c>
      <c r="I35" s="1">
        <v>121</v>
      </c>
      <c r="L35" s="1">
        <v>144</v>
      </c>
      <c r="M35" s="10">
        <f t="shared" si="74"/>
        <v>406</v>
      </c>
      <c r="R35" s="1">
        <f t="shared" ref="R35" si="82">SUM(Q35,P35)</f>
        <v>0</v>
      </c>
      <c r="U35" s="1">
        <f t="shared" ref="U35:U41" si="83">SUM(T35,S35)</f>
        <v>0</v>
      </c>
      <c r="X35" s="1">
        <f t="shared" ref="X35:X41" si="84">SUM(W35,V35)</f>
        <v>0</v>
      </c>
      <c r="Y35" s="13">
        <f t="shared" si="68"/>
        <v>0</v>
      </c>
      <c r="AD35" s="1">
        <f t="shared" si="75"/>
        <v>0</v>
      </c>
      <c r="AG35" s="1">
        <f t="shared" si="69"/>
        <v>0</v>
      </c>
      <c r="AJ35" s="1">
        <f t="shared" si="70"/>
        <v>0</v>
      </c>
      <c r="AK35" s="13">
        <f t="shared" si="76"/>
        <v>0</v>
      </c>
      <c r="AP35" s="1">
        <f t="shared" ref="AP35" si="85">SUM(AO35,AN35)</f>
        <v>0</v>
      </c>
      <c r="AS35" s="1">
        <f t="shared" ref="AS35" si="86">SUM(AR35,AQ35)</f>
        <v>0</v>
      </c>
      <c r="AV35" s="1">
        <f t="shared" ref="AV35" si="87">SUM(AU35,AT35)</f>
        <v>0</v>
      </c>
      <c r="AW35" s="13">
        <f t="shared" si="80"/>
        <v>0</v>
      </c>
      <c r="BA35" s="13">
        <v>0</v>
      </c>
      <c r="BB35" s="13">
        <v>0</v>
      </c>
      <c r="BC35" s="1">
        <v>0</v>
      </c>
      <c r="BD35" s="13">
        <v>0</v>
      </c>
      <c r="BE35" s="13">
        <v>0</v>
      </c>
      <c r="BF35" s="1">
        <v>0</v>
      </c>
      <c r="BG35" s="13">
        <v>0</v>
      </c>
      <c r="BH35" s="13">
        <v>0</v>
      </c>
      <c r="BI35" s="1">
        <v>0</v>
      </c>
      <c r="BJ35" s="13">
        <f t="shared" si="81"/>
        <v>0</v>
      </c>
      <c r="BL35"/>
      <c r="BM35" s="13" t="e">
        <f t="shared" si="73"/>
        <v>#N/A</v>
      </c>
      <c r="BN35" s="13" t="e">
        <f>VLOOKUP(AZ35,'Orion Essential 3P Data'!$E$2:$IM$95,228,FALSE)</f>
        <v>#N/A</v>
      </c>
      <c r="BO35" s="13" t="e">
        <f>VLOOKUP(AZ35,'Orion Essential 3P Data'!$E$2:$IM$95,231,FALSE)</f>
        <v>#N/A</v>
      </c>
      <c r="BP35" s="13" t="e">
        <f>VLOOKUP(AZ35,'Orion Essential 3P Data'!$E$2:$IM$95,234,FALSE)</f>
        <v>#N/A</v>
      </c>
      <c r="BQ35" s="13" t="e">
        <f>VLOOKUP(AZ35,'Orion Essential 3P Data'!$E$2:$IM$95,237,FALSE)</f>
        <v>#N/A</v>
      </c>
      <c r="BR35" s="13" t="e">
        <f>VLOOKUP(AZ35,'Orion Essential 3P Data'!$E$2:$IM$95,240,FALSE)</f>
        <v>#N/A</v>
      </c>
      <c r="BS35" s="13" t="e">
        <f>VLOOKUP(AZ35,'Orion Essential 3P Data'!$E$2:$IM$95,243,FALSE)</f>
        <v>#N/A</v>
      </c>
    </row>
    <row r="36" spans="1:84" ht="13.95" customHeight="1" x14ac:dyDescent="0.3">
      <c r="B36" s="9" t="s">
        <v>63</v>
      </c>
      <c r="C36" s="1" t="s">
        <v>17</v>
      </c>
      <c r="F36" s="1">
        <v>175</v>
      </c>
      <c r="I36" s="1">
        <v>169</v>
      </c>
      <c r="L36" s="1">
        <v>168</v>
      </c>
      <c r="M36" s="10">
        <f t="shared" si="74"/>
        <v>512</v>
      </c>
      <c r="R36" s="1">
        <v>180</v>
      </c>
      <c r="U36" s="1">
        <v>174</v>
      </c>
      <c r="X36" s="1">
        <v>162</v>
      </c>
      <c r="Y36" s="10">
        <f>R36+U36+X36</f>
        <v>516</v>
      </c>
      <c r="AD36" s="1">
        <f>SUM(AC36,AB36)</f>
        <v>0</v>
      </c>
      <c r="AG36" s="1">
        <f t="shared" si="69"/>
        <v>0</v>
      </c>
      <c r="AJ36" s="1">
        <f t="shared" si="70"/>
        <v>0</v>
      </c>
      <c r="AK36" s="13">
        <f>SUM(AI36,AH36,AF36,AE36,AC36,AB36)</f>
        <v>0</v>
      </c>
      <c r="AP36" s="1">
        <v>182</v>
      </c>
      <c r="AS36" s="1">
        <v>155</v>
      </c>
      <c r="AV36" s="1">
        <v>154</v>
      </c>
      <c r="AW36" s="10">
        <f t="shared" ref="AW36:AW41" si="88">AP36+AS36+AV36</f>
        <v>491</v>
      </c>
      <c r="AZ36" s="1">
        <v>168</v>
      </c>
      <c r="BA36" s="13">
        <f>VLOOKUP(AZ36,'Orion Essential 3P Data'!$E$2:$IM$95,226,FALSE)</f>
        <v>92</v>
      </c>
      <c r="BB36" s="13">
        <f>VLOOKUP(AZ36,'Orion Essential 3P Data'!$E$2:$IM$95,229,FALSE)</f>
        <v>93</v>
      </c>
      <c r="BC36" s="1">
        <f>SUM(BB36,BA36)</f>
        <v>185</v>
      </c>
      <c r="BD36" s="13">
        <f>VLOOKUP(AZ36,'Orion Essential 3P Data'!$E$2:$IM$95,232,FALSE)</f>
        <v>84</v>
      </c>
      <c r="BE36" s="13">
        <f>VLOOKUP(AZ36,'Orion Essential 3P Data'!$E$2:$IM$95,235,FALSE)</f>
        <v>82</v>
      </c>
      <c r="BF36" s="1">
        <f t="shared" si="71"/>
        <v>166</v>
      </c>
      <c r="BG36" s="13">
        <f>VLOOKUP(AZ36,'Orion Essential 3P Data'!$E$2:$IM$95,238,FALSE)</f>
        <v>79</v>
      </c>
      <c r="BH36" s="13">
        <f>VLOOKUP(AZ36,'Orion Essential 3P Data'!$E$2:$IM$95,241,FALSE)</f>
        <v>80</v>
      </c>
      <c r="BI36" s="1">
        <f t="shared" si="72"/>
        <v>159</v>
      </c>
      <c r="BJ36" s="10">
        <f>SUM(BH36,BG36,BE36,BD36,BB36,BA36)</f>
        <v>510</v>
      </c>
      <c r="BL36" s="5"/>
      <c r="BM36" s="13">
        <f t="shared" si="73"/>
        <v>6</v>
      </c>
      <c r="BN36" s="13">
        <f>VLOOKUP(AZ36,'Orion Essential 3P Data'!$E$2:$IM$95,228,FALSE)</f>
        <v>2</v>
      </c>
      <c r="BO36" s="13">
        <f>VLOOKUP(AZ36,'Orion Essential 3P Data'!$E$2:$IM$95,231,FALSE)</f>
        <v>0</v>
      </c>
      <c r="BP36" s="13">
        <f>VLOOKUP(AZ36,'Orion Essential 3P Data'!$E$2:$IM$95,234,FALSE)</f>
        <v>0</v>
      </c>
      <c r="BQ36" s="13">
        <f>VLOOKUP(AZ36,'Orion Essential 3P Data'!$E$2:$IM$95,237,FALSE)</f>
        <v>1</v>
      </c>
      <c r="BR36" s="13">
        <f>VLOOKUP(AZ36,'Orion Essential 3P Data'!$E$2:$IM$95,240,FALSE)</f>
        <v>1</v>
      </c>
      <c r="BS36" s="13">
        <f>VLOOKUP(AZ36,'Orion Essential 3P Data'!$E$2:$IM$95,243,FALSE)</f>
        <v>2</v>
      </c>
    </row>
    <row r="37" spans="1:84" ht="13.95" customHeight="1" x14ac:dyDescent="0.3">
      <c r="B37" s="9" t="s">
        <v>99</v>
      </c>
      <c r="C37" s="1" t="s">
        <v>17</v>
      </c>
      <c r="F37" s="1">
        <v>181</v>
      </c>
      <c r="I37" s="1">
        <v>155</v>
      </c>
      <c r="L37" s="1">
        <v>161</v>
      </c>
      <c r="M37" s="10">
        <f t="shared" ref="M37" si="89">F37+I37+L37</f>
        <v>497</v>
      </c>
      <c r="R37" s="1">
        <v>165</v>
      </c>
      <c r="U37" s="1">
        <v>152</v>
      </c>
      <c r="X37" s="1">
        <v>153</v>
      </c>
      <c r="Y37" s="10">
        <f t="shared" ref="Y37:Y41" si="90">R37+U37+X37</f>
        <v>470</v>
      </c>
      <c r="AD37" s="1">
        <f t="shared" ref="AD37" si="91">SUM(AC37,AB37)</f>
        <v>0</v>
      </c>
      <c r="AG37" s="1">
        <f t="shared" ref="AG37" si="92">SUM(AF37,AE37)</f>
        <v>0</v>
      </c>
      <c r="AJ37" s="1">
        <f t="shared" ref="AJ37" si="93">SUM(AI37,AH37)</f>
        <v>0</v>
      </c>
      <c r="AK37" s="13">
        <f t="shared" ref="AK37" si="94">SUM(AI37,AH37,AF37,AE37,AC37,AB37)</f>
        <v>0</v>
      </c>
      <c r="AP37" s="1">
        <v>168</v>
      </c>
      <c r="AS37" s="1">
        <v>130</v>
      </c>
      <c r="AV37" s="1">
        <v>138</v>
      </c>
      <c r="AW37" s="10">
        <f t="shared" si="88"/>
        <v>436</v>
      </c>
      <c r="AZ37" s="1">
        <v>175</v>
      </c>
      <c r="BA37" s="13">
        <f>VLOOKUP(AZ37,'Orion Essential 3P Data'!$E$2:$IM$95,226,FALSE)</f>
        <v>92</v>
      </c>
      <c r="BB37" s="13">
        <f>VLOOKUP(AZ37,'Orion Essential 3P Data'!$E$2:$IM$95,229,FALSE)</f>
        <v>93</v>
      </c>
      <c r="BC37" s="1">
        <f t="shared" ref="BC37" si="95">SUM(BB37,BA37)</f>
        <v>185</v>
      </c>
      <c r="BD37" s="13">
        <f>VLOOKUP(AZ37,'Orion Essential 3P Data'!$E$2:$IM$95,232,FALSE)</f>
        <v>72</v>
      </c>
      <c r="BE37" s="13">
        <f>VLOOKUP(AZ37,'Orion Essential 3P Data'!$E$2:$IM$95,235,FALSE)</f>
        <v>80</v>
      </c>
      <c r="BF37" s="1">
        <f t="shared" ref="BF37" si="96">SUM(BE37,BD37)</f>
        <v>152</v>
      </c>
      <c r="BG37" s="13">
        <f>VLOOKUP(AZ37,'Orion Essential 3P Data'!$E$2:$IM$95,238,FALSE)</f>
        <v>76</v>
      </c>
      <c r="BH37" s="13">
        <f>VLOOKUP(AZ37,'Orion Essential 3P Data'!$E$2:$IM$95,241,FALSE)</f>
        <v>70</v>
      </c>
      <c r="BI37" s="1">
        <f t="shared" ref="BI37" si="97">SUM(BH37,BG37)</f>
        <v>146</v>
      </c>
      <c r="BJ37" s="10">
        <f t="shared" ref="BJ37" si="98">SUM(BH37,BG37,BE37,BD37,BB37,BA37)</f>
        <v>483</v>
      </c>
      <c r="BL37" s="47"/>
      <c r="BM37" s="13">
        <f t="shared" si="73"/>
        <v>5</v>
      </c>
      <c r="BN37" s="13">
        <f>VLOOKUP(AZ37,'Orion Essential 3P Data'!$E$2:$IM$95,228,FALSE)</f>
        <v>2</v>
      </c>
      <c r="BO37" s="13">
        <f>VLOOKUP(AZ37,'Orion Essential 3P Data'!$E$2:$IM$95,231,FALSE)</f>
        <v>2</v>
      </c>
      <c r="BP37" s="13">
        <f>VLOOKUP(AZ37,'Orion Essential 3P Data'!$E$2:$IM$95,234,FALSE)</f>
        <v>0</v>
      </c>
      <c r="BQ37" s="13">
        <f>VLOOKUP(AZ37,'Orion Essential 3P Data'!$E$2:$IM$95,237,FALSE)</f>
        <v>1</v>
      </c>
      <c r="BR37" s="13">
        <f>VLOOKUP(AZ37,'Orion Essential 3P Data'!$E$2:$IM$95,240,FALSE)</f>
        <v>0</v>
      </c>
      <c r="BS37" s="13">
        <f>VLOOKUP(AZ37,'Orion Essential 3P Data'!$E$2:$IM$95,243,FALSE)</f>
        <v>0</v>
      </c>
    </row>
    <row r="38" spans="1:84" ht="13.95" customHeight="1" x14ac:dyDescent="0.3">
      <c r="B38" s="9" t="s">
        <v>150</v>
      </c>
      <c r="C38" s="1" t="s">
        <v>17</v>
      </c>
      <c r="F38" s="1">
        <v>90</v>
      </c>
      <c r="I38" s="1">
        <v>93</v>
      </c>
      <c r="L38" s="1">
        <v>145</v>
      </c>
      <c r="M38" s="13">
        <f t="shared" si="74"/>
        <v>328</v>
      </c>
      <c r="R38" s="1">
        <v>138</v>
      </c>
      <c r="U38" s="1">
        <v>45</v>
      </c>
      <c r="X38" s="1">
        <v>118</v>
      </c>
      <c r="Y38" s="13">
        <f t="shared" si="90"/>
        <v>301</v>
      </c>
      <c r="AD38" s="1">
        <f t="shared" ref="AD38:AD41" si="99">SUM(AC38,AB38)</f>
        <v>0</v>
      </c>
      <c r="AG38" s="1">
        <f t="shared" si="69"/>
        <v>0</v>
      </c>
      <c r="AJ38" s="1">
        <f t="shared" si="70"/>
        <v>0</v>
      </c>
      <c r="AK38" s="13">
        <f t="shared" ref="AK38:AK41" si="100">SUM(AI38,AH38,AF38,AE38,AC38,AB38)</f>
        <v>0</v>
      </c>
      <c r="AP38" s="1">
        <v>153</v>
      </c>
      <c r="AS38" s="1">
        <v>43</v>
      </c>
      <c r="AV38" s="1">
        <v>103</v>
      </c>
      <c r="AW38" s="13">
        <f t="shared" si="88"/>
        <v>299</v>
      </c>
      <c r="AZ38" s="1">
        <v>176</v>
      </c>
      <c r="BA38" s="13">
        <f>VLOOKUP(AZ38,'Orion Essential 3P Data'!$E$2:$IM$95,226,FALSE)</f>
        <v>0</v>
      </c>
      <c r="BB38" s="13">
        <f>VLOOKUP(AZ38,'Orion Essential 3P Data'!$E$2:$IM$95,229,FALSE)</f>
        <v>0</v>
      </c>
      <c r="BC38" s="1">
        <f t="shared" ref="BC38:BC41" si="101">SUM(BB38,BA38)</f>
        <v>0</v>
      </c>
      <c r="BD38" s="13">
        <f>VLOOKUP(AZ38,'Orion Essential 3P Data'!$E$2:$IM$95,232,FALSE)</f>
        <v>0</v>
      </c>
      <c r="BE38" s="13">
        <f>VLOOKUP(AZ38,'Orion Essential 3P Data'!$E$2:$IM$95,235,FALSE)</f>
        <v>0</v>
      </c>
      <c r="BF38" s="1">
        <f t="shared" si="71"/>
        <v>0</v>
      </c>
      <c r="BG38" s="13">
        <f>VLOOKUP(AZ38,'Orion Essential 3P Data'!$E$2:$IM$95,238,FALSE)</f>
        <v>0</v>
      </c>
      <c r="BH38" s="13">
        <f>VLOOKUP(AZ38,'Orion Essential 3P Data'!$E$2:$IM$95,241,FALSE)</f>
        <v>0</v>
      </c>
      <c r="BI38" s="1">
        <f t="shared" si="72"/>
        <v>0</v>
      </c>
      <c r="BJ38" s="13">
        <f t="shared" ref="BJ38:BJ41" si="102">SUM(BH38,BG38,BE38,BD38,BB38,BA38)</f>
        <v>0</v>
      </c>
      <c r="BL38"/>
      <c r="BM38" s="13">
        <f t="shared" si="73"/>
        <v>0</v>
      </c>
      <c r="BN38" s="13">
        <f>VLOOKUP(AZ38,'Orion Essential 3P Data'!$E$2:$IM$95,228,FALSE)</f>
        <v>0</v>
      </c>
      <c r="BO38" s="13">
        <f>VLOOKUP(AZ38,'Orion Essential 3P Data'!$E$2:$IM$95,231,FALSE)</f>
        <v>0</v>
      </c>
      <c r="BP38" s="13">
        <f>VLOOKUP(AZ38,'Orion Essential 3P Data'!$E$2:$IM$95,234,FALSE)</f>
        <v>0</v>
      </c>
      <c r="BQ38" s="13">
        <f>VLOOKUP(AZ38,'Orion Essential 3P Data'!$E$2:$IM$95,237,FALSE)</f>
        <v>0</v>
      </c>
      <c r="BR38" s="13">
        <f>VLOOKUP(AZ38,'Orion Essential 3P Data'!$E$2:$IM$95,240,FALSE)</f>
        <v>0</v>
      </c>
      <c r="BS38" s="13">
        <f>VLOOKUP(AZ38,'Orion Essential 3P Data'!$E$2:$IM$95,243,FALSE)</f>
        <v>0</v>
      </c>
    </row>
    <row r="39" spans="1:84" ht="13.95" customHeight="1" x14ac:dyDescent="0.3">
      <c r="B39" s="9" t="s">
        <v>151</v>
      </c>
      <c r="C39" s="1" t="s">
        <v>17</v>
      </c>
      <c r="F39" s="1">
        <v>146</v>
      </c>
      <c r="I39" s="1">
        <v>70</v>
      </c>
      <c r="L39" s="1">
        <v>83</v>
      </c>
      <c r="M39" s="13">
        <f t="shared" si="74"/>
        <v>299</v>
      </c>
      <c r="R39" s="1">
        <v>160</v>
      </c>
      <c r="U39" s="1">
        <v>85</v>
      </c>
      <c r="X39" s="1">
        <v>137</v>
      </c>
      <c r="Y39" s="10">
        <f t="shared" si="90"/>
        <v>382</v>
      </c>
      <c r="AD39" s="1">
        <f t="shared" si="99"/>
        <v>0</v>
      </c>
      <c r="AG39" s="1">
        <f t="shared" si="69"/>
        <v>0</v>
      </c>
      <c r="AJ39" s="1">
        <f t="shared" si="70"/>
        <v>0</v>
      </c>
      <c r="AK39" s="13">
        <f t="shared" si="100"/>
        <v>0</v>
      </c>
      <c r="AP39" s="1">
        <v>122</v>
      </c>
      <c r="AS39" s="1">
        <v>67</v>
      </c>
      <c r="AV39" s="1">
        <v>81</v>
      </c>
      <c r="AW39" s="13">
        <f t="shared" si="88"/>
        <v>270</v>
      </c>
      <c r="BA39" s="13">
        <v>0</v>
      </c>
      <c r="BB39" s="13">
        <v>0</v>
      </c>
      <c r="BC39" s="1">
        <v>0</v>
      </c>
      <c r="BD39" s="13">
        <v>0</v>
      </c>
      <c r="BE39" s="13">
        <v>0</v>
      </c>
      <c r="BF39" s="1">
        <v>0</v>
      </c>
      <c r="BG39" s="13">
        <v>0</v>
      </c>
      <c r="BH39" s="13">
        <v>0</v>
      </c>
      <c r="BI39" s="1">
        <v>0</v>
      </c>
      <c r="BJ39" s="13">
        <f t="shared" si="102"/>
        <v>0</v>
      </c>
      <c r="BL39"/>
      <c r="BM39" s="13" t="e">
        <f t="shared" si="73"/>
        <v>#N/A</v>
      </c>
      <c r="BN39" s="13" t="e">
        <f>VLOOKUP(AZ39,'Orion Essential 3P Data'!$E$2:$IM$95,228,FALSE)</f>
        <v>#N/A</v>
      </c>
      <c r="BO39" s="13" t="e">
        <f>VLOOKUP(AZ39,'Orion Essential 3P Data'!$E$2:$IM$95,231,FALSE)</f>
        <v>#N/A</v>
      </c>
      <c r="BP39" s="13" t="e">
        <f>VLOOKUP(AZ39,'Orion Essential 3P Data'!$E$2:$IM$95,234,FALSE)</f>
        <v>#N/A</v>
      </c>
      <c r="BQ39" s="13" t="e">
        <f>VLOOKUP(AZ39,'Orion Essential 3P Data'!$E$2:$IM$95,237,FALSE)</f>
        <v>#N/A</v>
      </c>
      <c r="BR39" s="13" t="e">
        <f>VLOOKUP(AZ39,'Orion Essential 3P Data'!$E$2:$IM$95,240,FALSE)</f>
        <v>#N/A</v>
      </c>
      <c r="BS39" s="13" t="e">
        <f>VLOOKUP(AZ39,'Orion Essential 3P Data'!$E$2:$IM$95,243,FALSE)</f>
        <v>#N/A</v>
      </c>
    </row>
    <row r="40" spans="1:84" ht="13.95" customHeight="1" x14ac:dyDescent="0.3">
      <c r="B40" s="9" t="s">
        <v>604</v>
      </c>
      <c r="C40" s="1" t="s">
        <v>17</v>
      </c>
      <c r="F40" s="1">
        <f t="shared" ref="F40" si="103">SUM(E40,D40)</f>
        <v>0</v>
      </c>
      <c r="I40" s="1">
        <f t="shared" ref="I40" si="104">SUM(H40,G40)</f>
        <v>0</v>
      </c>
      <c r="L40" s="1">
        <f t="shared" ref="L40" si="105">SUM(K40,J40)</f>
        <v>0</v>
      </c>
      <c r="M40" s="13">
        <f t="shared" ref="M40" si="106">F40+I40+L40</f>
        <v>0</v>
      </c>
      <c r="R40" s="1">
        <f t="shared" ref="R40" si="107">SUM(Q40,P40)</f>
        <v>0</v>
      </c>
      <c r="U40" s="1">
        <f t="shared" ref="U40" si="108">SUM(T40,S40)</f>
        <v>0</v>
      </c>
      <c r="X40" s="1">
        <f t="shared" ref="X40" si="109">SUM(W40,V40)</f>
        <v>0</v>
      </c>
      <c r="Y40" s="13">
        <f t="shared" ref="Y40" si="110">R40+U40+X40</f>
        <v>0</v>
      </c>
      <c r="AD40" s="1">
        <f t="shared" ref="AD40" si="111">SUM(AC40,AB40)</f>
        <v>0</v>
      </c>
      <c r="AG40" s="1">
        <f t="shared" ref="AG40" si="112">SUM(AF40,AE40)</f>
        <v>0</v>
      </c>
      <c r="AJ40" s="1">
        <f t="shared" ref="AJ40" si="113">SUM(AI40,AH40)</f>
        <v>0</v>
      </c>
      <c r="AK40" s="13">
        <f t="shared" ref="AK40" si="114">SUM(AI40,AH40,AF40,AE40,AC40,AB40)</f>
        <v>0</v>
      </c>
      <c r="AP40" s="1">
        <v>151</v>
      </c>
      <c r="AS40" s="1">
        <v>99</v>
      </c>
      <c r="AV40" s="1">
        <v>147</v>
      </c>
      <c r="AW40" s="10">
        <f t="shared" si="88"/>
        <v>397</v>
      </c>
      <c r="AZ40" s="1">
        <v>174</v>
      </c>
      <c r="BA40" s="13">
        <f>VLOOKUP(AZ40,'Orion Essential 3P Data'!$E$2:$IM$95,226,FALSE)</f>
        <v>84</v>
      </c>
      <c r="BB40" s="13">
        <f>VLOOKUP(AZ40,'Orion Essential 3P Data'!$E$2:$IM$95,229,FALSE)</f>
        <v>82</v>
      </c>
      <c r="BC40" s="1">
        <f t="shared" ref="BC40" si="115">SUM(BB40,BA40)</f>
        <v>166</v>
      </c>
      <c r="BD40" s="13">
        <f>VLOOKUP(AZ40,'Orion Essential 3P Data'!$E$2:$IM$95,232,FALSE)</f>
        <v>73</v>
      </c>
      <c r="BE40" s="13">
        <f>VLOOKUP(AZ40,'Orion Essential 3P Data'!$E$2:$IM$95,235,FALSE)</f>
        <v>85</v>
      </c>
      <c r="BF40" s="1">
        <f t="shared" ref="BF40" si="116">SUM(BE40,BD40)</f>
        <v>158</v>
      </c>
      <c r="BG40" s="13">
        <f>VLOOKUP(AZ40,'Orion Essential 3P Data'!$E$2:$IM$95,238,FALSE)</f>
        <v>68</v>
      </c>
      <c r="BH40" s="13">
        <f>VLOOKUP(AZ40,'Orion Essential 3P Data'!$E$2:$IM$95,241,FALSE)</f>
        <v>66</v>
      </c>
      <c r="BI40" s="1">
        <f t="shared" ref="BI40" si="117">SUM(BH40,BG40)</f>
        <v>134</v>
      </c>
      <c r="BJ40" s="10">
        <f t="shared" ref="BJ40:BJ41" si="118">SUM(BH40,BG40,BE40,BD40,BB40,BA40)</f>
        <v>458</v>
      </c>
      <c r="BL40" s="47"/>
      <c r="BM40" s="13">
        <f t="shared" ref="BM40" si="119">SUM(BN40:BS40)</f>
        <v>5</v>
      </c>
      <c r="BN40" s="13">
        <f>VLOOKUP(AZ40,'Orion Essential 3P Data'!$E$2:$IM$95,228,FALSE)</f>
        <v>3</v>
      </c>
      <c r="BO40" s="13">
        <f>VLOOKUP(AZ40,'Orion Essential 3P Data'!$E$2:$IM$95,231,FALSE)</f>
        <v>1</v>
      </c>
      <c r="BP40" s="13">
        <f>VLOOKUP(AZ40,'Orion Essential 3P Data'!$E$2:$IM$95,234,FALSE)</f>
        <v>0</v>
      </c>
      <c r="BQ40" s="13">
        <f>VLOOKUP(AZ40,'Orion Essential 3P Data'!$E$2:$IM$95,237,FALSE)</f>
        <v>1</v>
      </c>
      <c r="BR40" s="13">
        <f>VLOOKUP(AZ40,'Orion Essential 3P Data'!$E$2:$IM$95,240,FALSE)</f>
        <v>0</v>
      </c>
      <c r="BS40" s="13">
        <f>VLOOKUP(AZ40,'Orion Essential 3P Data'!$E$2:$IM$95,243,FALSE)</f>
        <v>0</v>
      </c>
    </row>
    <row r="41" spans="1:84" ht="13.95" customHeight="1" x14ac:dyDescent="0.3">
      <c r="B41" s="9" t="s">
        <v>605</v>
      </c>
      <c r="C41" s="1" t="s">
        <v>17</v>
      </c>
      <c r="F41" s="1">
        <f t="shared" ref="F41" si="120">SUM(E41,D41)</f>
        <v>0</v>
      </c>
      <c r="I41" s="1">
        <f t="shared" ref="I41" si="121">SUM(H41,G41)</f>
        <v>0</v>
      </c>
      <c r="L41" s="1">
        <f t="shared" ref="L41" si="122">SUM(K41,J41)</f>
        <v>0</v>
      </c>
      <c r="M41" s="13">
        <f t="shared" si="74"/>
        <v>0</v>
      </c>
      <c r="R41" s="1">
        <f t="shared" ref="R41" si="123">SUM(Q41,P41)</f>
        <v>0</v>
      </c>
      <c r="U41" s="1">
        <f t="shared" si="83"/>
        <v>0</v>
      </c>
      <c r="X41" s="1">
        <f t="shared" si="84"/>
        <v>0</v>
      </c>
      <c r="Y41" s="13">
        <f t="shared" si="90"/>
        <v>0</v>
      </c>
      <c r="AD41" s="1">
        <f t="shared" si="99"/>
        <v>0</v>
      </c>
      <c r="AG41" s="1">
        <f t="shared" si="69"/>
        <v>0</v>
      </c>
      <c r="AJ41" s="1">
        <f t="shared" si="70"/>
        <v>0</v>
      </c>
      <c r="AK41" s="13">
        <f t="shared" si="100"/>
        <v>0</v>
      </c>
      <c r="AP41" s="1">
        <v>183</v>
      </c>
      <c r="AS41" s="1">
        <v>156</v>
      </c>
      <c r="AV41" s="1">
        <v>172</v>
      </c>
      <c r="AW41" s="10">
        <f t="shared" si="88"/>
        <v>511</v>
      </c>
      <c r="AZ41" s="1">
        <v>167</v>
      </c>
      <c r="BA41" s="13">
        <v>0</v>
      </c>
      <c r="BB41" s="13">
        <v>0</v>
      </c>
      <c r="BC41" s="1">
        <v>0</v>
      </c>
      <c r="BD41" s="13">
        <v>0</v>
      </c>
      <c r="BE41" s="13">
        <v>0</v>
      </c>
      <c r="BF41" s="1">
        <v>0</v>
      </c>
      <c r="BG41" s="13">
        <v>0</v>
      </c>
      <c r="BH41" s="13">
        <v>0</v>
      </c>
      <c r="BI41" s="1">
        <v>0</v>
      </c>
      <c r="BJ41" s="13">
        <f t="shared" si="118"/>
        <v>0</v>
      </c>
      <c r="BL41"/>
      <c r="BM41" s="13" t="e">
        <f t="shared" si="73"/>
        <v>#N/A</v>
      </c>
      <c r="BN41" s="13" t="e">
        <f>VLOOKUP(AZ41,'Orion Essential 3P Data'!$E$2:$IM$95,228,FALSE)</f>
        <v>#N/A</v>
      </c>
      <c r="BO41" s="13" t="e">
        <f>VLOOKUP(AZ41,'Orion Essential 3P Data'!$E$2:$IM$95,231,FALSE)</f>
        <v>#N/A</v>
      </c>
      <c r="BP41" s="13" t="e">
        <f>VLOOKUP(AZ41,'Orion Essential 3P Data'!$E$2:$IM$95,234,FALSE)</f>
        <v>#N/A</v>
      </c>
      <c r="BQ41" s="13" t="e">
        <f>VLOOKUP(AZ41,'Orion Essential 3P Data'!$E$2:$IM$95,237,FALSE)</f>
        <v>#N/A</v>
      </c>
      <c r="BR41" s="13" t="e">
        <f>VLOOKUP(AZ41,'Orion Essential 3P Data'!$E$2:$IM$95,240,FALSE)</f>
        <v>#N/A</v>
      </c>
      <c r="BS41" s="13" t="e">
        <f>VLOOKUP(AZ41,'Orion Essential 3P Data'!$E$2:$IM$95,243,FALSE)</f>
        <v>#N/A</v>
      </c>
    </row>
    <row r="42" spans="1:84" ht="13.95" customHeight="1" x14ac:dyDescent="0.3">
      <c r="B42" s="9" t="s">
        <v>607</v>
      </c>
      <c r="C42" s="1" t="s">
        <v>17</v>
      </c>
      <c r="F42" s="1">
        <f t="shared" ref="F42" si="124">SUM(E42,D42)</f>
        <v>0</v>
      </c>
      <c r="I42" s="1">
        <f t="shared" ref="I42" si="125">SUM(H42,G42)</f>
        <v>0</v>
      </c>
      <c r="L42" s="1">
        <f t="shared" ref="L42" si="126">SUM(K42,J42)</f>
        <v>0</v>
      </c>
      <c r="M42" s="13">
        <f t="shared" ref="M42" si="127">F42+I42+L42</f>
        <v>0</v>
      </c>
      <c r="R42" s="1">
        <f t="shared" ref="R42" si="128">SUM(Q42,P42)</f>
        <v>0</v>
      </c>
      <c r="U42" s="1">
        <f t="shared" ref="U42" si="129">SUM(T42,S42)</f>
        <v>0</v>
      </c>
      <c r="X42" s="1">
        <f t="shared" ref="X42" si="130">SUM(W42,V42)</f>
        <v>0</v>
      </c>
      <c r="Y42" s="13">
        <f t="shared" ref="Y42" si="131">R42+U42+X42</f>
        <v>0</v>
      </c>
      <c r="AD42" s="1">
        <f t="shared" ref="AD42" si="132">SUM(AC42,AB42)</f>
        <v>0</v>
      </c>
      <c r="AG42" s="1">
        <f t="shared" ref="AG42" si="133">SUM(AF42,AE42)</f>
        <v>0</v>
      </c>
      <c r="AJ42" s="1">
        <f t="shared" ref="AJ42" si="134">SUM(AI42,AH42)</f>
        <v>0</v>
      </c>
      <c r="AK42" s="13">
        <f t="shared" ref="AK42" si="135">SUM(AI42,AH42,AF42,AE42,AC42,AB42)</f>
        <v>0</v>
      </c>
      <c r="AP42" s="1">
        <f t="shared" ref="AP42" si="136">SUM(AO42,AN42)</f>
        <v>0</v>
      </c>
      <c r="AS42" s="1">
        <f t="shared" ref="AS42" si="137">SUM(AR42,AQ42)</f>
        <v>0</v>
      </c>
      <c r="AV42" s="1">
        <f t="shared" ref="AV42" si="138">SUM(AU42,AT42)</f>
        <v>0</v>
      </c>
      <c r="AW42" s="13">
        <f t="shared" ref="AW42" si="139">SUM(AU42,AT42,AR42,AQ42,AO42,AN42)</f>
        <v>0</v>
      </c>
      <c r="AZ42" s="1">
        <v>178</v>
      </c>
      <c r="BA42" s="13">
        <f>VLOOKUP(AZ42,'Orion Essential 3P Data'!$E$2:$IM$95,226,FALSE)</f>
        <v>85</v>
      </c>
      <c r="BB42" s="13">
        <f>VLOOKUP(AZ42,'Orion Essential 3P Data'!$E$2:$IM$95,229,FALSE)</f>
        <v>79</v>
      </c>
      <c r="BC42" s="1">
        <f t="shared" ref="BC42" si="140">SUM(BB42,BA42)</f>
        <v>164</v>
      </c>
      <c r="BD42" s="13">
        <f>VLOOKUP(AZ42,'Orion Essential 3P Data'!$E$2:$IM$95,232,FALSE)</f>
        <v>54</v>
      </c>
      <c r="BE42" s="13">
        <f>VLOOKUP(AZ42,'Orion Essential 3P Data'!$E$2:$IM$95,235,FALSE)</f>
        <v>46</v>
      </c>
      <c r="BF42" s="1">
        <f t="shared" ref="BF42" si="141">SUM(BE42,BD42)</f>
        <v>100</v>
      </c>
      <c r="BG42" s="13">
        <f>VLOOKUP(AZ42,'Orion Essential 3P Data'!$E$2:$IM$95,238,FALSE)</f>
        <v>72</v>
      </c>
      <c r="BH42" s="13">
        <f>VLOOKUP(AZ42,'Orion Essential 3P Data'!$E$2:$IM$95,241,FALSE)</f>
        <v>80</v>
      </c>
      <c r="BI42" s="1">
        <f t="shared" ref="BI42" si="142">SUM(BH42,BG42)</f>
        <v>152</v>
      </c>
      <c r="BJ42" s="10">
        <f t="shared" ref="BJ42" si="143">SUM(BH42,BG42,BE42,BD42,BB42,BA42)</f>
        <v>416</v>
      </c>
      <c r="BL42" s="47"/>
      <c r="BM42" s="13">
        <f t="shared" ref="BM42" si="144">SUM(BN42:BS42)</f>
        <v>2</v>
      </c>
      <c r="BN42" s="13">
        <f>VLOOKUP(AZ42,'Orion Essential 3P Data'!$E$2:$IM$95,228,FALSE)</f>
        <v>1</v>
      </c>
      <c r="BO42" s="13">
        <f>VLOOKUP(AZ42,'Orion Essential 3P Data'!$E$2:$IM$95,231,FALSE)</f>
        <v>0</v>
      </c>
      <c r="BP42" s="13">
        <f>VLOOKUP(AZ42,'Orion Essential 3P Data'!$E$2:$IM$95,234,FALSE)</f>
        <v>0</v>
      </c>
      <c r="BQ42" s="13">
        <f>VLOOKUP(AZ42,'Orion Essential 3P Data'!$E$2:$IM$95,237,FALSE)</f>
        <v>0</v>
      </c>
      <c r="BR42" s="13">
        <f>VLOOKUP(AZ42,'Orion Essential 3P Data'!$E$2:$IM$95,240,FALSE)</f>
        <v>0</v>
      </c>
      <c r="BS42" s="13">
        <f>VLOOKUP(AZ42,'Orion Essential 3P Data'!$E$2:$IM$95,243,FALSE)</f>
        <v>1</v>
      </c>
    </row>
    <row r="44" spans="1:84" ht="13.95" customHeight="1" x14ac:dyDescent="0.3">
      <c r="A44" s="10" t="s">
        <v>18</v>
      </c>
      <c r="B44" s="11" t="s">
        <v>1</v>
      </c>
      <c r="C44" s="10" t="s">
        <v>2</v>
      </c>
      <c r="D44" s="10" t="s">
        <v>6</v>
      </c>
      <c r="E44" s="10" t="s">
        <v>7</v>
      </c>
      <c r="F44" s="10" t="s">
        <v>8</v>
      </c>
      <c r="G44" s="10" t="s">
        <v>9</v>
      </c>
      <c r="H44" s="12" t="s">
        <v>10</v>
      </c>
      <c r="I44" s="10" t="s">
        <v>11</v>
      </c>
      <c r="J44" s="10" t="s">
        <v>3</v>
      </c>
      <c r="K44" s="10" t="s">
        <v>4</v>
      </c>
      <c r="L44" s="10" t="s">
        <v>5</v>
      </c>
      <c r="M44" s="10" t="s">
        <v>12</v>
      </c>
      <c r="N44" s="10" t="s">
        <v>13</v>
      </c>
      <c r="P44" s="10" t="s">
        <v>6</v>
      </c>
      <c r="Q44" s="10" t="s">
        <v>7</v>
      </c>
      <c r="R44" s="10" t="s">
        <v>8</v>
      </c>
      <c r="S44" s="10" t="s">
        <v>9</v>
      </c>
      <c r="T44" s="12" t="s">
        <v>10</v>
      </c>
      <c r="U44" s="10" t="s">
        <v>11</v>
      </c>
      <c r="V44" s="10" t="s">
        <v>3</v>
      </c>
      <c r="W44" s="10" t="s">
        <v>4</v>
      </c>
      <c r="X44" s="10" t="s">
        <v>5</v>
      </c>
      <c r="Y44" s="10" t="s">
        <v>12</v>
      </c>
      <c r="Z44" s="10" t="s">
        <v>13</v>
      </c>
      <c r="AB44" s="10" t="s">
        <v>6</v>
      </c>
      <c r="AC44" s="10" t="s">
        <v>7</v>
      </c>
      <c r="AD44" s="10" t="s">
        <v>8</v>
      </c>
      <c r="AE44" s="10" t="s">
        <v>9</v>
      </c>
      <c r="AF44" s="12" t="s">
        <v>10</v>
      </c>
      <c r="AG44" s="10" t="s">
        <v>11</v>
      </c>
      <c r="AH44" s="10" t="s">
        <v>3</v>
      </c>
      <c r="AI44" s="10" t="s">
        <v>4</v>
      </c>
      <c r="AJ44" s="10" t="s">
        <v>5</v>
      </c>
      <c r="AK44" s="10" t="s">
        <v>12</v>
      </c>
      <c r="AL44" s="10" t="s">
        <v>13</v>
      </c>
      <c r="AN44" s="10" t="s">
        <v>6</v>
      </c>
      <c r="AO44" s="10" t="s">
        <v>7</v>
      </c>
      <c r="AP44" s="10" t="s">
        <v>8</v>
      </c>
      <c r="AQ44" s="10" t="s">
        <v>9</v>
      </c>
      <c r="AR44" s="12" t="s">
        <v>10</v>
      </c>
      <c r="AS44" s="10" t="s">
        <v>11</v>
      </c>
      <c r="AT44" s="10" t="s">
        <v>3</v>
      </c>
      <c r="AU44" s="10" t="s">
        <v>4</v>
      </c>
      <c r="AV44" s="10" t="s">
        <v>5</v>
      </c>
      <c r="AW44" s="10" t="s">
        <v>12</v>
      </c>
      <c r="AX44" s="10" t="s">
        <v>13</v>
      </c>
      <c r="AY44" s="10"/>
      <c r="BA44" s="10" t="s">
        <v>6</v>
      </c>
      <c r="BB44" s="10" t="s">
        <v>7</v>
      </c>
      <c r="BC44" s="10" t="s">
        <v>8</v>
      </c>
      <c r="BD44" s="10" t="s">
        <v>9</v>
      </c>
      <c r="BE44" s="12" t="s">
        <v>10</v>
      </c>
      <c r="BF44" s="10" t="s">
        <v>11</v>
      </c>
      <c r="BG44" s="10" t="s">
        <v>3</v>
      </c>
      <c r="BH44" s="10" t="s">
        <v>4</v>
      </c>
      <c r="BI44" s="10" t="s">
        <v>5</v>
      </c>
      <c r="BJ44" s="10" t="s">
        <v>12</v>
      </c>
      <c r="BK44" s="10" t="s">
        <v>13</v>
      </c>
      <c r="BL44"/>
      <c r="BM44" s="10" t="s">
        <v>436</v>
      </c>
      <c r="BN44" s="10" t="s">
        <v>430</v>
      </c>
      <c r="BO44" s="10" t="s">
        <v>431</v>
      </c>
      <c r="BP44" s="10" t="s">
        <v>432</v>
      </c>
      <c r="BQ44" s="10" t="s">
        <v>433</v>
      </c>
      <c r="BR44" s="10" t="s">
        <v>434</v>
      </c>
      <c r="BS44" s="10" t="s">
        <v>435</v>
      </c>
      <c r="BT44"/>
    </row>
    <row r="45" spans="1:84" ht="13.95" customHeight="1" x14ac:dyDescent="0.3">
      <c r="B45" s="40" t="s">
        <v>65</v>
      </c>
      <c r="C45" s="1" t="s">
        <v>18</v>
      </c>
      <c r="D45" s="40">
        <v>94</v>
      </c>
      <c r="E45" s="40">
        <v>97</v>
      </c>
      <c r="F45" s="1">
        <f t="shared" ref="F45:F59" si="145">SUM(E45,D45)</f>
        <v>191</v>
      </c>
      <c r="G45" s="40">
        <v>87</v>
      </c>
      <c r="H45" s="40">
        <v>94</v>
      </c>
      <c r="I45" s="1">
        <f t="shared" ref="I45:I59" si="146">SUM(H45,G45)</f>
        <v>181</v>
      </c>
      <c r="J45" s="40">
        <v>92</v>
      </c>
      <c r="K45" s="40">
        <v>93</v>
      </c>
      <c r="L45" s="1">
        <f t="shared" ref="L45:L59" si="147">SUM(K45,J45)</f>
        <v>185</v>
      </c>
      <c r="M45" s="10">
        <f t="shared" ref="M45:M59" si="148">SUM(K45,J45,H45,G45,E45,D45)</f>
        <v>557</v>
      </c>
      <c r="N45" s="10">
        <f>SUM(M45,M46,M47,M48,M52)-MIN(M45,M46,M47,M48,M52)</f>
        <v>2184</v>
      </c>
      <c r="P45" s="47">
        <v>91</v>
      </c>
      <c r="Q45" s="47">
        <v>97</v>
      </c>
      <c r="R45" s="1">
        <f t="shared" ref="R45:R58" si="149">SUM(Q45,P45)</f>
        <v>188</v>
      </c>
      <c r="S45" s="47">
        <v>93</v>
      </c>
      <c r="T45" s="47">
        <v>91</v>
      </c>
      <c r="U45" s="1">
        <f t="shared" ref="U45:U58" si="150">SUM(T45,S45)</f>
        <v>184</v>
      </c>
      <c r="V45" s="47">
        <v>87</v>
      </c>
      <c r="W45" s="47">
        <v>90</v>
      </c>
      <c r="X45" s="1">
        <f t="shared" ref="X45:X58" si="151">SUM(W45,V45)</f>
        <v>177</v>
      </c>
      <c r="Y45" s="10">
        <f t="shared" ref="Y45:Y58" si="152">SUM(W45,V45,T45,S45,Q45,P45)</f>
        <v>549</v>
      </c>
      <c r="Z45" s="10">
        <f>SUM(Y45,Y47,Y48,Y49,Y52)-MIN(Y45,Y47,Y48,Y49,Y52)</f>
        <v>2175</v>
      </c>
      <c r="AB45" s="47">
        <v>96</v>
      </c>
      <c r="AC45" s="47">
        <v>93</v>
      </c>
      <c r="AD45" s="1">
        <f t="shared" ref="AD45:AD58" si="153">SUM(AC45,AB45)</f>
        <v>189</v>
      </c>
      <c r="AE45" s="47">
        <v>87</v>
      </c>
      <c r="AF45" s="47">
        <v>83</v>
      </c>
      <c r="AG45" s="1">
        <f t="shared" ref="AG45:AG58" si="154">SUM(AF45,AE45)</f>
        <v>170</v>
      </c>
      <c r="AH45" s="47">
        <v>94</v>
      </c>
      <c r="AI45" s="47">
        <v>89</v>
      </c>
      <c r="AJ45" s="1">
        <f t="shared" ref="AJ45:AJ58" si="155">SUM(AI45,AH45)</f>
        <v>183</v>
      </c>
      <c r="AK45" s="10">
        <f t="shared" ref="AK45:AK58" si="156">SUM(AI45,AH45,AF45,AE45,AC45,AB45)</f>
        <v>542</v>
      </c>
      <c r="AL45" s="10">
        <f>SUM(AK45,AK47,AK48,AK49,AK52)-MIN(AK45,AK47,AK48,AK49,AK52)</f>
        <v>2151</v>
      </c>
      <c r="AN45" s="47">
        <v>94</v>
      </c>
      <c r="AO45" s="47">
        <v>93</v>
      </c>
      <c r="AP45" s="1">
        <f t="shared" ref="AP45:AP60" si="157">SUM(AO45,AN45)</f>
        <v>187</v>
      </c>
      <c r="AQ45" s="47">
        <v>87</v>
      </c>
      <c r="AR45" s="47">
        <v>88</v>
      </c>
      <c r="AS45" s="1">
        <f t="shared" ref="AS45:AS60" si="158">SUM(AR45,AQ45)</f>
        <v>175</v>
      </c>
      <c r="AT45" s="47">
        <v>83</v>
      </c>
      <c r="AU45" s="47">
        <v>84</v>
      </c>
      <c r="AV45" s="1">
        <f t="shared" ref="AV45:AV58" si="159">SUM(AU45,AT45)</f>
        <v>167</v>
      </c>
      <c r="AW45" s="10">
        <f t="shared" ref="AW45:AW58" si="160">SUM(AU45,AT45,AR45,AQ45,AO45,AN45)</f>
        <v>529</v>
      </c>
      <c r="AX45" s="10">
        <f>SUM(AW45,AW47,AW48,AW49,AW52)-MIN(AW45,AW47,AW48,AW49,AW52)</f>
        <v>2153</v>
      </c>
      <c r="AY45" s="10"/>
      <c r="AZ45" s="1">
        <v>130</v>
      </c>
      <c r="BA45" s="13">
        <f>VLOOKUP(AZ45,'Orion Essential 3P Data'!$E$2:$IM$95,226,FALSE)</f>
        <v>91</v>
      </c>
      <c r="BB45" s="13">
        <f>VLOOKUP(AZ45,'Orion Essential 3P Data'!$E$2:$IM$95,229,FALSE)</f>
        <v>94</v>
      </c>
      <c r="BC45" s="1">
        <f t="shared" ref="BC45:BC58" si="161">SUM(BB45,BA45)</f>
        <v>185</v>
      </c>
      <c r="BD45" s="13">
        <f>VLOOKUP(AZ45,'Orion Essential 3P Data'!$E$2:$IM$95,232,FALSE)</f>
        <v>84</v>
      </c>
      <c r="BE45" s="13">
        <f>VLOOKUP(AZ45,'Orion Essential 3P Data'!$E$2:$IM$95,235,FALSE)</f>
        <v>85</v>
      </c>
      <c r="BF45" s="1">
        <f t="shared" ref="BF45:BF58" si="162">SUM(BE45,BD45)</f>
        <v>169</v>
      </c>
      <c r="BG45" s="13">
        <f>VLOOKUP(AZ45,'Orion Essential 3P Data'!$E$2:$IM$95,238,FALSE)</f>
        <v>80</v>
      </c>
      <c r="BH45" s="13">
        <f>VLOOKUP(AZ45,'Orion Essential 3P Data'!$E$2:$IM$95,241,FALSE)</f>
        <v>87</v>
      </c>
      <c r="BI45" s="1">
        <f t="shared" ref="BI45:BI58" si="163">SUM(BH45,BG45)</f>
        <v>167</v>
      </c>
      <c r="BJ45" s="10">
        <f t="shared" ref="BJ45:BJ58" si="164">SUM(BH45,BG45,BE45,BD45,BB45,BA45)</f>
        <v>521</v>
      </c>
      <c r="BK45" s="10">
        <f>SUM(BJ45,BJ47,BJ48,BJ49,BJ52)-MIN(BJ45,BJ47,BJ48,BJ49,BJ52)</f>
        <v>2145</v>
      </c>
      <c r="BL45"/>
      <c r="BM45" s="13">
        <f t="shared" ref="BM45:BM60" si="165">SUM(BN45:BS45)</f>
        <v>8</v>
      </c>
      <c r="BN45" s="13">
        <f>VLOOKUP(AZ45,'Orion Essential 3P Data'!$E$2:$IM$95,228,FALSE)</f>
        <v>2</v>
      </c>
      <c r="BO45" s="13">
        <f>VLOOKUP(AZ45,'Orion Essential 3P Data'!$E$2:$IM$95,231,FALSE)</f>
        <v>2</v>
      </c>
      <c r="BP45" s="13">
        <f>VLOOKUP(AZ45,'Orion Essential 3P Data'!$E$2:$IM$95,234,FALSE)</f>
        <v>1</v>
      </c>
      <c r="BQ45" s="13">
        <f>VLOOKUP(AZ45,'Orion Essential 3P Data'!$E$2:$IM$95,237,FALSE)</f>
        <v>0</v>
      </c>
      <c r="BR45" s="13">
        <f>VLOOKUP(AZ45,'Orion Essential 3P Data'!$E$2:$IM$95,240,FALSE)</f>
        <v>0</v>
      </c>
      <c r="BS45" s="13">
        <f>VLOOKUP(AZ45,'Orion Essential 3P Data'!$E$2:$IM$95,243,FALSE)</f>
        <v>3</v>
      </c>
      <c r="BT45" s="47"/>
      <c r="CB45" s="47"/>
      <c r="CC45" s="47"/>
      <c r="CD45" s="47"/>
      <c r="CE45" s="47"/>
      <c r="CF45" s="47"/>
    </row>
    <row r="46" spans="1:84" ht="13.95" customHeight="1" x14ac:dyDescent="0.3">
      <c r="B46" s="40" t="s">
        <v>75</v>
      </c>
      <c r="C46" s="1" t="s">
        <v>18</v>
      </c>
      <c r="D46" s="40">
        <v>84</v>
      </c>
      <c r="E46" s="40">
        <v>94</v>
      </c>
      <c r="F46" s="1">
        <f t="shared" si="145"/>
        <v>178</v>
      </c>
      <c r="G46" s="40">
        <v>81</v>
      </c>
      <c r="H46" s="40">
        <v>81</v>
      </c>
      <c r="I46" s="1">
        <f t="shared" si="146"/>
        <v>162</v>
      </c>
      <c r="J46" s="40">
        <v>84</v>
      </c>
      <c r="K46" s="40">
        <v>93</v>
      </c>
      <c r="L46" s="1">
        <f t="shared" si="147"/>
        <v>177</v>
      </c>
      <c r="M46" s="10">
        <f t="shared" si="148"/>
        <v>517</v>
      </c>
      <c r="P46" s="47">
        <v>92</v>
      </c>
      <c r="Q46" s="47">
        <v>89</v>
      </c>
      <c r="R46" s="1">
        <f t="shared" si="149"/>
        <v>181</v>
      </c>
      <c r="S46" s="47">
        <v>84</v>
      </c>
      <c r="T46" s="47">
        <v>81</v>
      </c>
      <c r="U46" s="1">
        <f t="shared" si="150"/>
        <v>165</v>
      </c>
      <c r="V46" s="47">
        <v>91</v>
      </c>
      <c r="W46" s="47">
        <v>80</v>
      </c>
      <c r="X46" s="1">
        <f t="shared" si="151"/>
        <v>171</v>
      </c>
      <c r="Y46" s="13">
        <f t="shared" si="152"/>
        <v>517</v>
      </c>
      <c r="AB46" s="47">
        <v>84</v>
      </c>
      <c r="AC46" s="47">
        <v>85</v>
      </c>
      <c r="AD46" s="1">
        <f t="shared" si="153"/>
        <v>169</v>
      </c>
      <c r="AE46" s="47">
        <v>78</v>
      </c>
      <c r="AF46" s="47">
        <v>85</v>
      </c>
      <c r="AG46" s="1">
        <f t="shared" si="154"/>
        <v>163</v>
      </c>
      <c r="AH46" s="47">
        <v>91</v>
      </c>
      <c r="AI46" s="47">
        <v>91</v>
      </c>
      <c r="AJ46" s="1">
        <f t="shared" si="155"/>
        <v>182</v>
      </c>
      <c r="AK46" s="13">
        <f t="shared" si="156"/>
        <v>514</v>
      </c>
      <c r="AN46" s="47">
        <v>90</v>
      </c>
      <c r="AO46" s="47">
        <v>85</v>
      </c>
      <c r="AP46" s="1">
        <f t="shared" si="157"/>
        <v>175</v>
      </c>
      <c r="AQ46" s="47">
        <v>87</v>
      </c>
      <c r="AR46" s="47">
        <v>83</v>
      </c>
      <c r="AS46" s="1">
        <f t="shared" si="158"/>
        <v>170</v>
      </c>
      <c r="AT46" s="47">
        <v>79</v>
      </c>
      <c r="AU46" s="47">
        <v>89</v>
      </c>
      <c r="AV46" s="1">
        <f t="shared" si="159"/>
        <v>168</v>
      </c>
      <c r="AW46" s="13">
        <f t="shared" si="160"/>
        <v>513</v>
      </c>
      <c r="AZ46" s="1">
        <v>128</v>
      </c>
      <c r="BA46" s="13">
        <f>VLOOKUP(AZ46,'Orion Essential 3P Data'!$E$2:$IM$95,226,FALSE)</f>
        <v>90</v>
      </c>
      <c r="BB46" s="13">
        <f>VLOOKUP(AZ46,'Orion Essential 3P Data'!$E$2:$IM$95,229,FALSE)</f>
        <v>95</v>
      </c>
      <c r="BC46" s="1">
        <f t="shared" si="161"/>
        <v>185</v>
      </c>
      <c r="BD46" s="13">
        <f>VLOOKUP(AZ46,'Orion Essential 3P Data'!$E$2:$IM$95,232,FALSE)</f>
        <v>72</v>
      </c>
      <c r="BE46" s="13">
        <f>VLOOKUP(AZ46,'Orion Essential 3P Data'!$E$2:$IM$95,235,FALSE)</f>
        <v>84</v>
      </c>
      <c r="BF46" s="1">
        <f t="shared" si="162"/>
        <v>156</v>
      </c>
      <c r="BG46" s="13">
        <f>VLOOKUP(AZ46,'Orion Essential 3P Data'!$E$2:$IM$95,238,FALSE)</f>
        <v>86</v>
      </c>
      <c r="BH46" s="13">
        <f>VLOOKUP(AZ46,'Orion Essential 3P Data'!$E$2:$IM$95,241,FALSE)</f>
        <v>91</v>
      </c>
      <c r="BI46" s="1">
        <f t="shared" si="163"/>
        <v>177</v>
      </c>
      <c r="BJ46" s="13">
        <f t="shared" si="164"/>
        <v>518</v>
      </c>
      <c r="BL46"/>
      <c r="BM46" s="13">
        <f t="shared" si="165"/>
        <v>5</v>
      </c>
      <c r="BN46" s="13">
        <f>VLOOKUP(AZ46,'Orion Essential 3P Data'!$E$2:$IM$95,228,FALSE)</f>
        <v>0</v>
      </c>
      <c r="BO46" s="13">
        <f>VLOOKUP(AZ46,'Orion Essential 3P Data'!$E$2:$IM$95,231,FALSE)</f>
        <v>3</v>
      </c>
      <c r="BP46" s="13">
        <f>VLOOKUP(AZ46,'Orion Essential 3P Data'!$E$2:$IM$95,234,FALSE)</f>
        <v>0</v>
      </c>
      <c r="BQ46" s="13">
        <f>VLOOKUP(AZ46,'Orion Essential 3P Data'!$E$2:$IM$95,237,FALSE)</f>
        <v>1</v>
      </c>
      <c r="BR46" s="13">
        <f>VLOOKUP(AZ46,'Orion Essential 3P Data'!$E$2:$IM$95,240,FALSE)</f>
        <v>1</v>
      </c>
      <c r="BS46" s="13">
        <f>VLOOKUP(AZ46,'Orion Essential 3P Data'!$E$2:$IM$95,243,FALSE)</f>
        <v>0</v>
      </c>
      <c r="BT46" s="47"/>
      <c r="CB46" s="47"/>
      <c r="CC46" s="47"/>
      <c r="CD46" s="47"/>
      <c r="CE46" s="47"/>
      <c r="CF46" s="47"/>
    </row>
    <row r="47" spans="1:84" ht="13.95" customHeight="1" x14ac:dyDescent="0.3">
      <c r="B47" s="40" t="s">
        <v>66</v>
      </c>
      <c r="C47" s="1" t="s">
        <v>18</v>
      </c>
      <c r="D47" s="40">
        <v>95</v>
      </c>
      <c r="E47" s="40">
        <v>94</v>
      </c>
      <c r="F47" s="1">
        <f t="shared" si="145"/>
        <v>189</v>
      </c>
      <c r="G47" s="40">
        <v>85</v>
      </c>
      <c r="H47" s="40">
        <v>92</v>
      </c>
      <c r="I47" s="1">
        <f t="shared" si="146"/>
        <v>177</v>
      </c>
      <c r="J47" s="40">
        <v>85</v>
      </c>
      <c r="K47" s="40">
        <v>91</v>
      </c>
      <c r="L47" s="1">
        <f t="shared" si="147"/>
        <v>176</v>
      </c>
      <c r="M47" s="10">
        <f t="shared" si="148"/>
        <v>542</v>
      </c>
      <c r="P47" s="47">
        <v>93</v>
      </c>
      <c r="Q47" s="47">
        <v>94</v>
      </c>
      <c r="R47" s="1">
        <f t="shared" si="149"/>
        <v>187</v>
      </c>
      <c r="S47" s="47">
        <v>94</v>
      </c>
      <c r="T47" s="47">
        <v>89</v>
      </c>
      <c r="U47" s="1">
        <f t="shared" si="150"/>
        <v>183</v>
      </c>
      <c r="V47" s="47">
        <v>89</v>
      </c>
      <c r="W47" s="47">
        <v>90</v>
      </c>
      <c r="X47" s="1">
        <f t="shared" si="151"/>
        <v>179</v>
      </c>
      <c r="Y47" s="10">
        <f t="shared" si="152"/>
        <v>549</v>
      </c>
      <c r="AB47" s="47">
        <v>94</v>
      </c>
      <c r="AC47" s="47">
        <v>93</v>
      </c>
      <c r="AD47" s="1">
        <f t="shared" si="153"/>
        <v>187</v>
      </c>
      <c r="AE47" s="47">
        <v>88</v>
      </c>
      <c r="AF47" s="47">
        <v>87</v>
      </c>
      <c r="AG47" s="1">
        <f t="shared" si="154"/>
        <v>175</v>
      </c>
      <c r="AH47" s="47">
        <v>89</v>
      </c>
      <c r="AI47" s="47">
        <v>87</v>
      </c>
      <c r="AJ47" s="1">
        <f t="shared" si="155"/>
        <v>176</v>
      </c>
      <c r="AK47" s="10">
        <f t="shared" si="156"/>
        <v>538</v>
      </c>
      <c r="AN47" s="47">
        <v>94</v>
      </c>
      <c r="AO47" s="47">
        <v>86</v>
      </c>
      <c r="AP47" s="1">
        <f t="shared" si="157"/>
        <v>180</v>
      </c>
      <c r="AQ47" s="47">
        <v>91</v>
      </c>
      <c r="AR47" s="47">
        <v>88</v>
      </c>
      <c r="AS47" s="1">
        <f t="shared" si="158"/>
        <v>179</v>
      </c>
      <c r="AT47" s="47">
        <v>91</v>
      </c>
      <c r="AU47" s="47">
        <v>86</v>
      </c>
      <c r="AV47" s="1">
        <f t="shared" si="159"/>
        <v>177</v>
      </c>
      <c r="AW47" s="10">
        <f t="shared" si="160"/>
        <v>536</v>
      </c>
      <c r="AZ47" s="1">
        <v>138</v>
      </c>
      <c r="BA47" s="13">
        <f>VLOOKUP(AZ47,'Orion Essential 3P Data'!$E$2:$IM$95,226,FALSE)</f>
        <v>91</v>
      </c>
      <c r="BB47" s="13">
        <f>VLOOKUP(AZ47,'Orion Essential 3P Data'!$E$2:$IM$95,229,FALSE)</f>
        <v>92</v>
      </c>
      <c r="BC47" s="1">
        <f t="shared" si="161"/>
        <v>183</v>
      </c>
      <c r="BD47" s="13">
        <f>VLOOKUP(AZ47,'Orion Essential 3P Data'!$E$2:$IM$95,232,FALSE)</f>
        <v>90</v>
      </c>
      <c r="BE47" s="13">
        <f>VLOOKUP(AZ47,'Orion Essential 3P Data'!$E$2:$IM$95,235,FALSE)</f>
        <v>95</v>
      </c>
      <c r="BF47" s="1">
        <f t="shared" si="162"/>
        <v>185</v>
      </c>
      <c r="BG47" s="13">
        <f>VLOOKUP(AZ47,'Orion Essential 3P Data'!$E$2:$IM$95,238,FALSE)</f>
        <v>88</v>
      </c>
      <c r="BH47" s="13">
        <f>VLOOKUP(AZ47,'Orion Essential 3P Data'!$E$2:$IM$95,241,FALSE)</f>
        <v>95</v>
      </c>
      <c r="BI47" s="1">
        <f t="shared" si="163"/>
        <v>183</v>
      </c>
      <c r="BJ47" s="10">
        <f t="shared" si="164"/>
        <v>551</v>
      </c>
      <c r="BM47" s="13">
        <f t="shared" si="165"/>
        <v>11</v>
      </c>
      <c r="BN47" s="13">
        <f>VLOOKUP(AZ47,'Orion Essential 3P Data'!$E$2:$IM$95,228,FALSE)</f>
        <v>3</v>
      </c>
      <c r="BO47" s="13">
        <f>VLOOKUP(AZ47,'Orion Essential 3P Data'!$E$2:$IM$95,231,FALSE)</f>
        <v>2</v>
      </c>
      <c r="BP47" s="13">
        <f>VLOOKUP(AZ47,'Orion Essential 3P Data'!$E$2:$IM$95,234,FALSE)</f>
        <v>0</v>
      </c>
      <c r="BQ47" s="13">
        <f>VLOOKUP(AZ47,'Orion Essential 3P Data'!$E$2:$IM$95,237,FALSE)</f>
        <v>3</v>
      </c>
      <c r="BR47" s="13">
        <f>VLOOKUP(AZ47,'Orion Essential 3P Data'!$E$2:$IM$95,240,FALSE)</f>
        <v>1</v>
      </c>
      <c r="BS47" s="13">
        <f>VLOOKUP(AZ47,'Orion Essential 3P Data'!$E$2:$IM$95,243,FALSE)</f>
        <v>2</v>
      </c>
      <c r="BT47" s="47"/>
      <c r="CB47" s="47"/>
      <c r="CC47" s="47"/>
      <c r="CD47" s="47"/>
      <c r="CE47" s="47"/>
      <c r="CF47" s="47"/>
    </row>
    <row r="48" spans="1:84" ht="13.95" customHeight="1" x14ac:dyDescent="0.3">
      <c r="B48" s="40" t="s">
        <v>89</v>
      </c>
      <c r="C48" s="1" t="s">
        <v>18</v>
      </c>
      <c r="D48" s="40">
        <v>93</v>
      </c>
      <c r="E48" s="40">
        <v>88</v>
      </c>
      <c r="F48" s="1">
        <f t="shared" si="145"/>
        <v>181</v>
      </c>
      <c r="G48" s="40">
        <v>84</v>
      </c>
      <c r="H48" s="40">
        <v>83</v>
      </c>
      <c r="I48" s="1">
        <f t="shared" si="146"/>
        <v>167</v>
      </c>
      <c r="J48" s="40">
        <v>92</v>
      </c>
      <c r="K48" s="40">
        <v>86</v>
      </c>
      <c r="L48" s="1">
        <f t="shared" si="147"/>
        <v>178</v>
      </c>
      <c r="M48" s="10">
        <f t="shared" si="148"/>
        <v>526</v>
      </c>
      <c r="P48" s="47">
        <v>92</v>
      </c>
      <c r="Q48" s="47">
        <v>98</v>
      </c>
      <c r="R48" s="1">
        <f t="shared" si="149"/>
        <v>190</v>
      </c>
      <c r="S48" s="47">
        <v>84</v>
      </c>
      <c r="T48" s="47">
        <v>82</v>
      </c>
      <c r="U48" s="1">
        <f t="shared" si="150"/>
        <v>166</v>
      </c>
      <c r="V48" s="47">
        <v>91</v>
      </c>
      <c r="W48" s="47">
        <v>84</v>
      </c>
      <c r="X48" s="1">
        <f t="shared" si="151"/>
        <v>175</v>
      </c>
      <c r="Y48" s="10">
        <f t="shared" si="152"/>
        <v>531</v>
      </c>
      <c r="AB48" s="47">
        <v>91</v>
      </c>
      <c r="AC48" s="47">
        <v>96</v>
      </c>
      <c r="AD48" s="1">
        <f t="shared" si="153"/>
        <v>187</v>
      </c>
      <c r="AE48" s="47">
        <v>88</v>
      </c>
      <c r="AF48" s="47">
        <v>81</v>
      </c>
      <c r="AG48" s="1">
        <f t="shared" si="154"/>
        <v>169</v>
      </c>
      <c r="AH48" s="47">
        <v>87</v>
      </c>
      <c r="AI48" s="47">
        <v>87</v>
      </c>
      <c r="AJ48" s="1">
        <f t="shared" si="155"/>
        <v>174</v>
      </c>
      <c r="AK48" s="10">
        <f t="shared" si="156"/>
        <v>530</v>
      </c>
      <c r="AN48" s="47">
        <v>93</v>
      </c>
      <c r="AO48" s="47">
        <v>97</v>
      </c>
      <c r="AP48" s="1">
        <f t="shared" si="157"/>
        <v>190</v>
      </c>
      <c r="AQ48" s="47">
        <v>74</v>
      </c>
      <c r="AR48" s="47">
        <v>74</v>
      </c>
      <c r="AS48" s="1">
        <f t="shared" si="158"/>
        <v>148</v>
      </c>
      <c r="AT48" s="47">
        <v>91</v>
      </c>
      <c r="AU48" s="47">
        <v>84</v>
      </c>
      <c r="AV48" s="1">
        <f t="shared" si="159"/>
        <v>175</v>
      </c>
      <c r="AW48" s="10">
        <f t="shared" si="160"/>
        <v>513</v>
      </c>
      <c r="AZ48" s="1">
        <v>126</v>
      </c>
      <c r="BA48" s="13">
        <f>VLOOKUP(AZ48,'Orion Essential 3P Data'!$E$2:$IM$95,226,FALSE)</f>
        <v>95</v>
      </c>
      <c r="BB48" s="13">
        <f>VLOOKUP(AZ48,'Orion Essential 3P Data'!$E$2:$IM$95,229,FALSE)</f>
        <v>89</v>
      </c>
      <c r="BC48" s="1">
        <f t="shared" si="161"/>
        <v>184</v>
      </c>
      <c r="BD48" s="13">
        <f>VLOOKUP(AZ48,'Orion Essential 3P Data'!$E$2:$IM$95,232,FALSE)</f>
        <v>73</v>
      </c>
      <c r="BE48" s="13">
        <f>VLOOKUP(AZ48,'Orion Essential 3P Data'!$E$2:$IM$95,235,FALSE)</f>
        <v>83</v>
      </c>
      <c r="BF48" s="1">
        <f t="shared" si="162"/>
        <v>156</v>
      </c>
      <c r="BG48" s="13">
        <f>VLOOKUP(AZ48,'Orion Essential 3P Data'!$E$2:$IM$95,238,FALSE)</f>
        <v>83</v>
      </c>
      <c r="BH48" s="13">
        <f>VLOOKUP(AZ48,'Orion Essential 3P Data'!$E$2:$IM$95,241,FALSE)</f>
        <v>79</v>
      </c>
      <c r="BI48" s="1">
        <f t="shared" si="163"/>
        <v>162</v>
      </c>
      <c r="BJ48" s="10">
        <f t="shared" si="164"/>
        <v>502</v>
      </c>
      <c r="BM48" s="13">
        <f t="shared" si="165"/>
        <v>4</v>
      </c>
      <c r="BN48" s="13">
        <f>VLOOKUP(AZ48,'Orion Essential 3P Data'!$E$2:$IM$95,228,FALSE)</f>
        <v>2</v>
      </c>
      <c r="BO48" s="13">
        <f>VLOOKUP(AZ48,'Orion Essential 3P Data'!$E$2:$IM$95,231,FALSE)</f>
        <v>1</v>
      </c>
      <c r="BP48" s="13">
        <f>VLOOKUP(AZ48,'Orion Essential 3P Data'!$E$2:$IM$95,234,FALSE)</f>
        <v>0</v>
      </c>
      <c r="BQ48" s="13">
        <f>VLOOKUP(AZ48,'Orion Essential 3P Data'!$E$2:$IM$95,237,FALSE)</f>
        <v>1</v>
      </c>
      <c r="BR48" s="13">
        <f>VLOOKUP(AZ48,'Orion Essential 3P Data'!$E$2:$IM$95,240,FALSE)</f>
        <v>0</v>
      </c>
      <c r="BS48" s="13">
        <f>VLOOKUP(AZ48,'Orion Essential 3P Data'!$E$2:$IM$95,243,FALSE)</f>
        <v>0</v>
      </c>
      <c r="BT48" s="47"/>
      <c r="CB48" s="47"/>
      <c r="CC48" s="47"/>
      <c r="CD48" s="47"/>
      <c r="CE48" s="47"/>
      <c r="CF48" s="47"/>
    </row>
    <row r="49" spans="1:84" ht="13.95" customHeight="1" x14ac:dyDescent="0.3">
      <c r="B49" s="40" t="s">
        <v>67</v>
      </c>
      <c r="C49" s="1" t="s">
        <v>18</v>
      </c>
      <c r="D49" s="40">
        <v>95</v>
      </c>
      <c r="E49" s="40">
        <v>97</v>
      </c>
      <c r="F49" s="1">
        <f t="shared" si="145"/>
        <v>192</v>
      </c>
      <c r="G49" s="40">
        <v>88</v>
      </c>
      <c r="H49" s="40">
        <v>85</v>
      </c>
      <c r="I49" s="1">
        <f t="shared" si="146"/>
        <v>173</v>
      </c>
      <c r="J49" s="40">
        <v>95</v>
      </c>
      <c r="K49" s="40">
        <v>90</v>
      </c>
      <c r="L49" s="1">
        <f t="shared" si="147"/>
        <v>185</v>
      </c>
      <c r="M49" s="13">
        <f t="shared" si="148"/>
        <v>550</v>
      </c>
      <c r="P49" s="47">
        <v>92</v>
      </c>
      <c r="Q49" s="47">
        <v>88</v>
      </c>
      <c r="R49" s="1">
        <f t="shared" si="149"/>
        <v>180</v>
      </c>
      <c r="S49" s="47">
        <v>86</v>
      </c>
      <c r="T49" s="47">
        <v>88</v>
      </c>
      <c r="U49" s="1">
        <f t="shared" si="150"/>
        <v>174</v>
      </c>
      <c r="V49" s="47">
        <v>85</v>
      </c>
      <c r="W49" s="47">
        <v>91</v>
      </c>
      <c r="X49" s="1">
        <f t="shared" si="151"/>
        <v>176</v>
      </c>
      <c r="Y49" s="10">
        <f t="shared" si="152"/>
        <v>530</v>
      </c>
      <c r="AB49" s="47">
        <v>90</v>
      </c>
      <c r="AC49" s="47">
        <v>89</v>
      </c>
      <c r="AD49" s="1">
        <f t="shared" si="153"/>
        <v>179</v>
      </c>
      <c r="AE49" s="47">
        <v>83</v>
      </c>
      <c r="AF49" s="47">
        <v>77</v>
      </c>
      <c r="AG49" s="1">
        <f t="shared" si="154"/>
        <v>160</v>
      </c>
      <c r="AH49" s="47">
        <v>94</v>
      </c>
      <c r="AI49" s="47">
        <v>85</v>
      </c>
      <c r="AJ49" s="1">
        <f t="shared" si="155"/>
        <v>179</v>
      </c>
      <c r="AK49" s="10">
        <f t="shared" si="156"/>
        <v>518</v>
      </c>
      <c r="AN49" s="47">
        <v>92</v>
      </c>
      <c r="AO49" s="47">
        <v>93</v>
      </c>
      <c r="AP49" s="1">
        <f t="shared" si="157"/>
        <v>185</v>
      </c>
      <c r="AQ49" s="47">
        <v>86</v>
      </c>
      <c r="AR49" s="47">
        <v>85</v>
      </c>
      <c r="AS49" s="1">
        <f t="shared" si="158"/>
        <v>171</v>
      </c>
      <c r="AT49" s="47">
        <v>91</v>
      </c>
      <c r="AU49" s="47">
        <v>89</v>
      </c>
      <c r="AV49" s="1">
        <f t="shared" si="159"/>
        <v>180</v>
      </c>
      <c r="AW49" s="10">
        <f t="shared" si="160"/>
        <v>536</v>
      </c>
      <c r="AZ49" s="1">
        <v>135</v>
      </c>
      <c r="BA49" s="13">
        <f>VLOOKUP(AZ49,'Orion Essential 3P Data'!$E$2:$IM$95,226,FALSE)</f>
        <v>95</v>
      </c>
      <c r="BB49" s="13">
        <f>VLOOKUP(AZ49,'Orion Essential 3P Data'!$E$2:$IM$95,229,FALSE)</f>
        <v>94</v>
      </c>
      <c r="BC49" s="1">
        <f t="shared" si="161"/>
        <v>189</v>
      </c>
      <c r="BD49" s="13">
        <f>VLOOKUP(AZ49,'Orion Essential 3P Data'!$E$2:$IM$95,232,FALSE)</f>
        <v>76</v>
      </c>
      <c r="BE49" s="13">
        <f>VLOOKUP(AZ49,'Orion Essential 3P Data'!$E$2:$IM$95,235,FALSE)</f>
        <v>82</v>
      </c>
      <c r="BF49" s="1">
        <f t="shared" si="162"/>
        <v>158</v>
      </c>
      <c r="BG49" s="13">
        <f>VLOOKUP(AZ49,'Orion Essential 3P Data'!$E$2:$IM$95,238,FALSE)</f>
        <v>91</v>
      </c>
      <c r="BH49" s="13">
        <f>VLOOKUP(AZ49,'Orion Essential 3P Data'!$E$2:$IM$95,241,FALSE)</f>
        <v>92</v>
      </c>
      <c r="BI49" s="1">
        <f t="shared" si="163"/>
        <v>183</v>
      </c>
      <c r="BJ49" s="10">
        <f t="shared" si="164"/>
        <v>530</v>
      </c>
      <c r="BL49"/>
      <c r="BM49" s="13">
        <f t="shared" si="165"/>
        <v>13</v>
      </c>
      <c r="BN49" s="13">
        <f>VLOOKUP(AZ49,'Orion Essential 3P Data'!$E$2:$IM$95,228,FALSE)</f>
        <v>4</v>
      </c>
      <c r="BO49" s="13">
        <f>VLOOKUP(AZ49,'Orion Essential 3P Data'!$E$2:$IM$95,231,FALSE)</f>
        <v>2</v>
      </c>
      <c r="BP49" s="13">
        <f>VLOOKUP(AZ49,'Orion Essential 3P Data'!$E$2:$IM$95,234,FALSE)</f>
        <v>0</v>
      </c>
      <c r="BQ49" s="13">
        <f>VLOOKUP(AZ49,'Orion Essential 3P Data'!$E$2:$IM$95,237,FALSE)</f>
        <v>2</v>
      </c>
      <c r="BR49" s="13">
        <f>VLOOKUP(AZ49,'Orion Essential 3P Data'!$E$2:$IM$95,240,FALSE)</f>
        <v>3</v>
      </c>
      <c r="BS49" s="13">
        <f>VLOOKUP(AZ49,'Orion Essential 3P Data'!$E$2:$IM$95,243,FALSE)</f>
        <v>2</v>
      </c>
      <c r="BT49" s="47"/>
      <c r="CB49" s="47"/>
      <c r="CC49" s="47"/>
      <c r="CD49" s="47"/>
      <c r="CE49" s="47"/>
      <c r="CF49" s="47"/>
    </row>
    <row r="50" spans="1:84" ht="13.95" customHeight="1" x14ac:dyDescent="0.3">
      <c r="B50" s="40" t="s">
        <v>133</v>
      </c>
      <c r="C50" s="1" t="s">
        <v>18</v>
      </c>
      <c r="D50" s="40">
        <v>89</v>
      </c>
      <c r="E50" s="40">
        <v>92</v>
      </c>
      <c r="F50" s="1">
        <f t="shared" si="145"/>
        <v>181</v>
      </c>
      <c r="G50" s="40">
        <v>72</v>
      </c>
      <c r="H50" s="40">
        <v>77</v>
      </c>
      <c r="I50" s="1">
        <f t="shared" si="146"/>
        <v>149</v>
      </c>
      <c r="J50" s="40">
        <v>88</v>
      </c>
      <c r="K50" s="40">
        <v>78</v>
      </c>
      <c r="L50" s="1">
        <f t="shared" si="147"/>
        <v>166</v>
      </c>
      <c r="M50" s="13">
        <f t="shared" si="148"/>
        <v>496</v>
      </c>
      <c r="P50" s="47">
        <v>93</v>
      </c>
      <c r="Q50" s="47">
        <v>94</v>
      </c>
      <c r="R50" s="1">
        <f t="shared" si="149"/>
        <v>187</v>
      </c>
      <c r="S50" s="47">
        <v>84</v>
      </c>
      <c r="T50" s="47">
        <v>80</v>
      </c>
      <c r="U50" s="1">
        <f t="shared" si="150"/>
        <v>164</v>
      </c>
      <c r="V50" s="47">
        <v>77</v>
      </c>
      <c r="W50" s="47">
        <v>93</v>
      </c>
      <c r="X50" s="1">
        <f t="shared" si="151"/>
        <v>170</v>
      </c>
      <c r="Y50" s="13">
        <f t="shared" si="152"/>
        <v>521</v>
      </c>
      <c r="AB50" s="47">
        <v>94</v>
      </c>
      <c r="AC50" s="47">
        <v>94</v>
      </c>
      <c r="AD50" s="1">
        <f t="shared" si="153"/>
        <v>188</v>
      </c>
      <c r="AE50" s="47">
        <v>86</v>
      </c>
      <c r="AF50" s="47">
        <v>77</v>
      </c>
      <c r="AG50" s="1">
        <f t="shared" si="154"/>
        <v>163</v>
      </c>
      <c r="AH50" s="47">
        <v>87</v>
      </c>
      <c r="AI50" s="47">
        <v>84</v>
      </c>
      <c r="AJ50" s="1">
        <f t="shared" si="155"/>
        <v>171</v>
      </c>
      <c r="AK50" s="13">
        <f t="shared" si="156"/>
        <v>522</v>
      </c>
      <c r="AN50" s="47">
        <v>93</v>
      </c>
      <c r="AO50" s="47">
        <v>91</v>
      </c>
      <c r="AP50" s="1">
        <f t="shared" si="157"/>
        <v>184</v>
      </c>
      <c r="AQ50" s="47">
        <v>87</v>
      </c>
      <c r="AR50" s="47">
        <v>82</v>
      </c>
      <c r="AS50" s="1">
        <f t="shared" si="158"/>
        <v>169</v>
      </c>
      <c r="AT50" s="47">
        <v>78</v>
      </c>
      <c r="AU50" s="47">
        <v>81</v>
      </c>
      <c r="AV50" s="1">
        <f t="shared" si="159"/>
        <v>159</v>
      </c>
      <c r="AW50" s="13">
        <f t="shared" si="160"/>
        <v>512</v>
      </c>
      <c r="AZ50" s="1">
        <v>180</v>
      </c>
      <c r="BA50" s="13">
        <f>VLOOKUP(AZ50,'Orion Essential 3P Data'!$E$2:$IM$95,226,FALSE)</f>
        <v>92</v>
      </c>
      <c r="BB50" s="13">
        <f>VLOOKUP(AZ50,'Orion Essential 3P Data'!$E$2:$IM$95,229,FALSE)</f>
        <v>96</v>
      </c>
      <c r="BC50" s="1">
        <f t="shared" si="161"/>
        <v>188</v>
      </c>
      <c r="BD50" s="13">
        <f>VLOOKUP(AZ50,'Orion Essential 3P Data'!$E$2:$IM$95,232,FALSE)</f>
        <v>80</v>
      </c>
      <c r="BE50" s="13">
        <f>VLOOKUP(AZ50,'Orion Essential 3P Data'!$E$2:$IM$95,235,FALSE)</f>
        <v>79</v>
      </c>
      <c r="BF50" s="1">
        <f t="shared" si="162"/>
        <v>159</v>
      </c>
      <c r="BG50" s="13">
        <f>VLOOKUP(AZ50,'Orion Essential 3P Data'!$E$2:$IM$95,238,FALSE)</f>
        <v>89</v>
      </c>
      <c r="BH50" s="13">
        <f>VLOOKUP(AZ50,'Orion Essential 3P Data'!$E$2:$IM$95,241,FALSE)</f>
        <v>84</v>
      </c>
      <c r="BI50" s="1">
        <f t="shared" si="163"/>
        <v>173</v>
      </c>
      <c r="BJ50" s="13">
        <f t="shared" si="164"/>
        <v>520</v>
      </c>
      <c r="BL50"/>
      <c r="BM50" s="13">
        <f t="shared" si="165"/>
        <v>8</v>
      </c>
      <c r="BN50" s="13">
        <f>VLOOKUP(AZ50,'Orion Essential 3P Data'!$E$2:$IM$95,228,FALSE)</f>
        <v>3</v>
      </c>
      <c r="BO50" s="13">
        <f>VLOOKUP(AZ50,'Orion Essential 3P Data'!$E$2:$IM$95,231,FALSE)</f>
        <v>2</v>
      </c>
      <c r="BP50" s="13">
        <f>VLOOKUP(AZ50,'Orion Essential 3P Data'!$E$2:$IM$95,234,FALSE)</f>
        <v>2</v>
      </c>
      <c r="BQ50" s="13">
        <f>VLOOKUP(AZ50,'Orion Essential 3P Data'!$E$2:$IM$95,237,FALSE)</f>
        <v>0</v>
      </c>
      <c r="BR50" s="13">
        <f>VLOOKUP(AZ50,'Orion Essential 3P Data'!$E$2:$IM$95,240,FALSE)</f>
        <v>1</v>
      </c>
      <c r="BS50" s="13">
        <f>VLOOKUP(AZ50,'Orion Essential 3P Data'!$E$2:$IM$95,243,FALSE)</f>
        <v>0</v>
      </c>
      <c r="BT50" s="47"/>
      <c r="CB50" s="47"/>
      <c r="CC50" s="47"/>
      <c r="CD50" s="47"/>
      <c r="CE50" s="47"/>
      <c r="CF50" s="47"/>
    </row>
    <row r="51" spans="1:84" ht="13.95" customHeight="1" x14ac:dyDescent="0.3">
      <c r="B51" s="40" t="s">
        <v>90</v>
      </c>
      <c r="C51" s="1" t="s">
        <v>18</v>
      </c>
      <c r="D51" s="40">
        <v>93</v>
      </c>
      <c r="E51" s="40">
        <v>88</v>
      </c>
      <c r="F51" s="1">
        <f t="shared" si="145"/>
        <v>181</v>
      </c>
      <c r="G51" s="40">
        <v>81</v>
      </c>
      <c r="H51" s="40">
        <v>81</v>
      </c>
      <c r="I51" s="1">
        <f t="shared" si="146"/>
        <v>162</v>
      </c>
      <c r="J51" s="40">
        <v>85</v>
      </c>
      <c r="K51" s="40">
        <v>88</v>
      </c>
      <c r="L51" s="1">
        <f t="shared" si="147"/>
        <v>173</v>
      </c>
      <c r="M51" s="13">
        <f t="shared" si="148"/>
        <v>516</v>
      </c>
      <c r="P51" s="47">
        <v>93</v>
      </c>
      <c r="Q51" s="47">
        <v>91</v>
      </c>
      <c r="R51" s="1">
        <f t="shared" si="149"/>
        <v>184</v>
      </c>
      <c r="S51" s="47">
        <v>66</v>
      </c>
      <c r="T51" s="47">
        <v>79</v>
      </c>
      <c r="U51" s="1">
        <f t="shared" si="150"/>
        <v>145</v>
      </c>
      <c r="V51" s="47">
        <v>82</v>
      </c>
      <c r="W51" s="47">
        <v>86</v>
      </c>
      <c r="X51" s="1">
        <f t="shared" si="151"/>
        <v>168</v>
      </c>
      <c r="Y51" s="13">
        <f t="shared" si="152"/>
        <v>497</v>
      </c>
      <c r="AB51" s="47">
        <v>90</v>
      </c>
      <c r="AC51" s="47">
        <v>90</v>
      </c>
      <c r="AD51" s="1">
        <f t="shared" si="153"/>
        <v>180</v>
      </c>
      <c r="AE51" s="47">
        <v>88</v>
      </c>
      <c r="AF51" s="47">
        <v>75</v>
      </c>
      <c r="AG51" s="1">
        <f t="shared" si="154"/>
        <v>163</v>
      </c>
      <c r="AH51" s="47">
        <v>86</v>
      </c>
      <c r="AI51" s="47">
        <v>87</v>
      </c>
      <c r="AJ51" s="1">
        <f t="shared" si="155"/>
        <v>173</v>
      </c>
      <c r="AK51" s="13">
        <f t="shared" si="156"/>
        <v>516</v>
      </c>
      <c r="AN51" s="47">
        <v>89</v>
      </c>
      <c r="AO51" s="47">
        <v>92</v>
      </c>
      <c r="AP51" s="1">
        <f t="shared" si="157"/>
        <v>181</v>
      </c>
      <c r="AQ51" s="47">
        <v>87</v>
      </c>
      <c r="AR51" s="47">
        <v>80</v>
      </c>
      <c r="AS51" s="1">
        <f t="shared" si="158"/>
        <v>167</v>
      </c>
      <c r="AT51" s="47">
        <v>86</v>
      </c>
      <c r="AU51" s="47">
        <v>83</v>
      </c>
      <c r="AV51" s="1">
        <f t="shared" si="159"/>
        <v>169</v>
      </c>
      <c r="AW51" s="13">
        <f t="shared" si="160"/>
        <v>517</v>
      </c>
      <c r="AZ51" s="1">
        <v>140</v>
      </c>
      <c r="BA51" s="13">
        <f>VLOOKUP(AZ51,'Orion Essential 3P Data'!$E$2:$IM$95,226,FALSE)</f>
        <v>93</v>
      </c>
      <c r="BB51" s="13">
        <f>VLOOKUP(AZ51,'Orion Essential 3P Data'!$E$2:$IM$95,229,FALSE)</f>
        <v>87</v>
      </c>
      <c r="BC51" s="1">
        <f t="shared" si="161"/>
        <v>180</v>
      </c>
      <c r="BD51" s="13">
        <f>VLOOKUP(AZ51,'Orion Essential 3P Data'!$E$2:$IM$95,232,FALSE)</f>
        <v>86</v>
      </c>
      <c r="BE51" s="13">
        <f>VLOOKUP(AZ51,'Orion Essential 3P Data'!$E$2:$IM$95,235,FALSE)</f>
        <v>78</v>
      </c>
      <c r="BF51" s="1">
        <f t="shared" si="162"/>
        <v>164</v>
      </c>
      <c r="BG51" s="13">
        <f>VLOOKUP(AZ51,'Orion Essential 3P Data'!$E$2:$IM$95,238,FALSE)</f>
        <v>87</v>
      </c>
      <c r="BH51" s="13">
        <f>VLOOKUP(AZ51,'Orion Essential 3P Data'!$E$2:$IM$95,241,FALSE)</f>
        <v>83</v>
      </c>
      <c r="BI51" s="1">
        <f t="shared" si="163"/>
        <v>170</v>
      </c>
      <c r="BJ51" s="13">
        <f t="shared" si="164"/>
        <v>514</v>
      </c>
      <c r="BL51"/>
      <c r="BM51" s="13">
        <f t="shared" si="165"/>
        <v>6</v>
      </c>
      <c r="BN51" s="13">
        <f>VLOOKUP(AZ51,'Orion Essential 3P Data'!$E$2:$IM$95,228,FALSE)</f>
        <v>2</v>
      </c>
      <c r="BO51" s="13">
        <f>VLOOKUP(AZ51,'Orion Essential 3P Data'!$E$2:$IM$95,231,FALSE)</f>
        <v>2</v>
      </c>
      <c r="BP51" s="13">
        <f>VLOOKUP(AZ51,'Orion Essential 3P Data'!$E$2:$IM$95,234,FALSE)</f>
        <v>0</v>
      </c>
      <c r="BQ51" s="13">
        <f>VLOOKUP(AZ51,'Orion Essential 3P Data'!$E$2:$IM$95,237,FALSE)</f>
        <v>0</v>
      </c>
      <c r="BR51" s="13">
        <f>VLOOKUP(AZ51,'Orion Essential 3P Data'!$E$2:$IM$95,240,FALSE)</f>
        <v>1</v>
      </c>
      <c r="BS51" s="13">
        <f>VLOOKUP(AZ51,'Orion Essential 3P Data'!$E$2:$IM$95,243,FALSE)</f>
        <v>1</v>
      </c>
      <c r="BT51" s="47"/>
      <c r="CB51" s="47"/>
      <c r="CC51" s="47"/>
      <c r="CD51" s="47"/>
      <c r="CE51" s="47"/>
      <c r="CF51" s="47"/>
    </row>
    <row r="52" spans="1:84" ht="13.95" customHeight="1" x14ac:dyDescent="0.3">
      <c r="B52" s="40" t="s">
        <v>88</v>
      </c>
      <c r="C52" s="1" t="s">
        <v>18</v>
      </c>
      <c r="D52" s="40">
        <v>93</v>
      </c>
      <c r="E52" s="40">
        <v>95</v>
      </c>
      <c r="F52" s="1">
        <f t="shared" si="145"/>
        <v>188</v>
      </c>
      <c r="G52" s="40">
        <v>97</v>
      </c>
      <c r="H52" s="40">
        <v>90</v>
      </c>
      <c r="I52" s="1">
        <f t="shared" si="146"/>
        <v>187</v>
      </c>
      <c r="J52" s="40">
        <v>90</v>
      </c>
      <c r="K52" s="40">
        <v>94</v>
      </c>
      <c r="L52" s="1">
        <f t="shared" si="147"/>
        <v>184</v>
      </c>
      <c r="M52" s="10">
        <f t="shared" si="148"/>
        <v>559</v>
      </c>
      <c r="P52" s="47">
        <v>95</v>
      </c>
      <c r="Q52" s="47">
        <v>93</v>
      </c>
      <c r="R52" s="1">
        <f t="shared" si="149"/>
        <v>188</v>
      </c>
      <c r="S52" s="47">
        <v>89</v>
      </c>
      <c r="T52" s="47">
        <v>89</v>
      </c>
      <c r="U52" s="1">
        <f t="shared" si="150"/>
        <v>178</v>
      </c>
      <c r="V52" s="47">
        <v>90</v>
      </c>
      <c r="W52" s="47">
        <v>90</v>
      </c>
      <c r="X52" s="1">
        <f t="shared" si="151"/>
        <v>180</v>
      </c>
      <c r="Y52" s="10">
        <f t="shared" si="152"/>
        <v>546</v>
      </c>
      <c r="AB52" s="47">
        <v>93</v>
      </c>
      <c r="AC52" s="47">
        <v>97</v>
      </c>
      <c r="AD52" s="1">
        <f t="shared" si="153"/>
        <v>190</v>
      </c>
      <c r="AE52" s="47">
        <v>86</v>
      </c>
      <c r="AF52" s="47">
        <v>86</v>
      </c>
      <c r="AG52" s="1">
        <f t="shared" si="154"/>
        <v>172</v>
      </c>
      <c r="AH52" s="47">
        <v>93</v>
      </c>
      <c r="AI52" s="47">
        <v>86</v>
      </c>
      <c r="AJ52" s="1">
        <f t="shared" si="155"/>
        <v>179</v>
      </c>
      <c r="AK52" s="10">
        <f t="shared" si="156"/>
        <v>541</v>
      </c>
      <c r="AN52" s="47">
        <v>94</v>
      </c>
      <c r="AO52" s="47">
        <v>93</v>
      </c>
      <c r="AP52" s="1">
        <f t="shared" si="157"/>
        <v>187</v>
      </c>
      <c r="AQ52" s="47">
        <v>94</v>
      </c>
      <c r="AR52" s="47">
        <v>95</v>
      </c>
      <c r="AS52" s="1">
        <f t="shared" si="158"/>
        <v>189</v>
      </c>
      <c r="AT52" s="47">
        <v>89</v>
      </c>
      <c r="AU52" s="47">
        <v>87</v>
      </c>
      <c r="AV52" s="1">
        <f t="shared" si="159"/>
        <v>176</v>
      </c>
      <c r="AW52" s="10">
        <f t="shared" si="160"/>
        <v>552</v>
      </c>
      <c r="AZ52" s="1">
        <v>131</v>
      </c>
      <c r="BA52" s="13">
        <f>VLOOKUP(AZ52,'Orion Essential 3P Data'!$E$2:$IM$95,226,FALSE)</f>
        <v>96</v>
      </c>
      <c r="BB52" s="13">
        <f>VLOOKUP(AZ52,'Orion Essential 3P Data'!$E$2:$IM$95,229,FALSE)</f>
        <v>92</v>
      </c>
      <c r="BC52" s="1">
        <f t="shared" si="161"/>
        <v>188</v>
      </c>
      <c r="BD52" s="13">
        <f>VLOOKUP(AZ52,'Orion Essential 3P Data'!$E$2:$IM$95,232,FALSE)</f>
        <v>89</v>
      </c>
      <c r="BE52" s="13">
        <f>VLOOKUP(AZ52,'Orion Essential 3P Data'!$E$2:$IM$95,235,FALSE)</f>
        <v>89</v>
      </c>
      <c r="BF52" s="1">
        <f t="shared" si="162"/>
        <v>178</v>
      </c>
      <c r="BG52" s="13">
        <f>VLOOKUP(AZ52,'Orion Essential 3P Data'!$E$2:$IM$95,238,FALSE)</f>
        <v>87</v>
      </c>
      <c r="BH52" s="13">
        <f>VLOOKUP(AZ52,'Orion Essential 3P Data'!$E$2:$IM$95,241,FALSE)</f>
        <v>90</v>
      </c>
      <c r="BI52" s="1">
        <f t="shared" si="163"/>
        <v>177</v>
      </c>
      <c r="BJ52" s="10">
        <f t="shared" si="164"/>
        <v>543</v>
      </c>
      <c r="BM52" s="13">
        <f t="shared" si="165"/>
        <v>9</v>
      </c>
      <c r="BN52" s="13">
        <f>VLOOKUP(AZ52,'Orion Essential 3P Data'!$E$2:$IM$95,228,FALSE)</f>
        <v>4</v>
      </c>
      <c r="BO52" s="13">
        <f>VLOOKUP(AZ52,'Orion Essential 3P Data'!$E$2:$IM$95,231,FALSE)</f>
        <v>2</v>
      </c>
      <c r="BP52" s="13">
        <f>VLOOKUP(AZ52,'Orion Essential 3P Data'!$E$2:$IM$95,234,FALSE)</f>
        <v>0</v>
      </c>
      <c r="BQ52" s="13">
        <f>VLOOKUP(AZ52,'Orion Essential 3P Data'!$E$2:$IM$95,237,FALSE)</f>
        <v>1</v>
      </c>
      <c r="BR52" s="13">
        <f>VLOOKUP(AZ52,'Orion Essential 3P Data'!$E$2:$IM$95,240,FALSE)</f>
        <v>0</v>
      </c>
      <c r="BS52" s="13">
        <f>VLOOKUP(AZ52,'Orion Essential 3P Data'!$E$2:$IM$95,243,FALSE)</f>
        <v>2</v>
      </c>
      <c r="BT52" s="47"/>
      <c r="CB52" s="47"/>
      <c r="CC52" s="47"/>
      <c r="CD52" s="47"/>
      <c r="CE52" s="47"/>
      <c r="CF52" s="47"/>
    </row>
    <row r="53" spans="1:84" ht="13.95" customHeight="1" x14ac:dyDescent="0.3">
      <c r="B53" s="40" t="s">
        <v>134</v>
      </c>
      <c r="C53" s="1" t="s">
        <v>18</v>
      </c>
      <c r="D53" s="40">
        <v>73</v>
      </c>
      <c r="E53" s="40">
        <v>80</v>
      </c>
      <c r="F53" s="1">
        <f t="shared" si="145"/>
        <v>153</v>
      </c>
      <c r="G53" s="40">
        <v>52</v>
      </c>
      <c r="H53" s="40">
        <v>27</v>
      </c>
      <c r="I53" s="1">
        <f t="shared" si="146"/>
        <v>79</v>
      </c>
      <c r="J53" s="40">
        <v>49</v>
      </c>
      <c r="K53" s="40">
        <v>47</v>
      </c>
      <c r="L53" s="1">
        <f t="shared" si="147"/>
        <v>96</v>
      </c>
      <c r="M53" s="13">
        <f t="shared" si="148"/>
        <v>328</v>
      </c>
      <c r="P53" s="47">
        <v>86</v>
      </c>
      <c r="Q53" s="47">
        <v>88</v>
      </c>
      <c r="R53" s="1">
        <f t="shared" si="149"/>
        <v>174</v>
      </c>
      <c r="S53" s="47">
        <v>46</v>
      </c>
      <c r="T53" s="47">
        <v>52</v>
      </c>
      <c r="U53" s="1">
        <f t="shared" si="150"/>
        <v>98</v>
      </c>
      <c r="V53" s="47">
        <v>68</v>
      </c>
      <c r="W53" s="47">
        <v>76</v>
      </c>
      <c r="X53" s="1">
        <f t="shared" si="151"/>
        <v>144</v>
      </c>
      <c r="Y53" s="13">
        <f t="shared" si="152"/>
        <v>416</v>
      </c>
      <c r="AB53" s="47">
        <v>82</v>
      </c>
      <c r="AC53" s="47">
        <v>82</v>
      </c>
      <c r="AD53" s="1">
        <f t="shared" si="153"/>
        <v>164</v>
      </c>
      <c r="AE53" s="47">
        <v>57</v>
      </c>
      <c r="AF53" s="47">
        <v>49</v>
      </c>
      <c r="AG53" s="1">
        <f t="shared" si="154"/>
        <v>106</v>
      </c>
      <c r="AH53" s="47">
        <v>75</v>
      </c>
      <c r="AI53" s="47">
        <v>88</v>
      </c>
      <c r="AJ53" s="1">
        <f t="shared" si="155"/>
        <v>163</v>
      </c>
      <c r="AK53" s="13">
        <f t="shared" si="156"/>
        <v>433</v>
      </c>
      <c r="AN53" s="47">
        <v>87</v>
      </c>
      <c r="AO53" s="47">
        <v>79</v>
      </c>
      <c r="AP53" s="1">
        <f t="shared" si="157"/>
        <v>166</v>
      </c>
      <c r="AQ53" s="47">
        <v>73</v>
      </c>
      <c r="AR53" s="47">
        <v>76</v>
      </c>
      <c r="AS53" s="1">
        <f t="shared" si="158"/>
        <v>149</v>
      </c>
      <c r="AT53" s="47">
        <v>81</v>
      </c>
      <c r="AU53" s="47">
        <v>78</v>
      </c>
      <c r="AV53" s="1">
        <f t="shared" si="159"/>
        <v>159</v>
      </c>
      <c r="AW53" s="13">
        <f t="shared" si="160"/>
        <v>474</v>
      </c>
      <c r="AZ53" s="1">
        <v>132</v>
      </c>
      <c r="BA53" s="13">
        <f>VLOOKUP(AZ53,'Orion Essential 3P Data'!$E$2:$IM$95,226,FALSE)</f>
        <v>86</v>
      </c>
      <c r="BB53" s="13">
        <f>VLOOKUP(AZ53,'Orion Essential 3P Data'!$E$2:$IM$95,229,FALSE)</f>
        <v>84</v>
      </c>
      <c r="BC53" s="1">
        <f t="shared" si="161"/>
        <v>170</v>
      </c>
      <c r="BD53" s="13">
        <f>VLOOKUP(AZ53,'Orion Essential 3P Data'!$E$2:$IM$95,232,FALSE)</f>
        <v>76</v>
      </c>
      <c r="BE53" s="13">
        <f>VLOOKUP(AZ53,'Orion Essential 3P Data'!$E$2:$IM$95,235,FALSE)</f>
        <v>71</v>
      </c>
      <c r="BF53" s="1">
        <f t="shared" si="162"/>
        <v>147</v>
      </c>
      <c r="BG53" s="13">
        <f>VLOOKUP(AZ53,'Orion Essential 3P Data'!$E$2:$IM$95,238,FALSE)</f>
        <v>79</v>
      </c>
      <c r="BH53" s="13">
        <f>VLOOKUP(AZ53,'Orion Essential 3P Data'!$E$2:$IM$95,241,FALSE)</f>
        <v>79</v>
      </c>
      <c r="BI53" s="1">
        <f t="shared" si="163"/>
        <v>158</v>
      </c>
      <c r="BJ53" s="13">
        <f t="shared" si="164"/>
        <v>475</v>
      </c>
      <c r="BL53"/>
      <c r="BM53" s="13">
        <f t="shared" si="165"/>
        <v>4</v>
      </c>
      <c r="BN53" s="13">
        <f>VLOOKUP(AZ53,'Orion Essential 3P Data'!$E$2:$IM$95,228,FALSE)</f>
        <v>0</v>
      </c>
      <c r="BO53" s="13">
        <f>VLOOKUP(AZ53,'Orion Essential 3P Data'!$E$2:$IM$95,231,FALSE)</f>
        <v>2</v>
      </c>
      <c r="BP53" s="13">
        <f>VLOOKUP(AZ53,'Orion Essential 3P Data'!$E$2:$IM$95,234,FALSE)</f>
        <v>1</v>
      </c>
      <c r="BQ53" s="13">
        <f>VLOOKUP(AZ53,'Orion Essential 3P Data'!$E$2:$IM$95,237,FALSE)</f>
        <v>0</v>
      </c>
      <c r="BR53" s="13">
        <f>VLOOKUP(AZ53,'Orion Essential 3P Data'!$E$2:$IM$95,240,FALSE)</f>
        <v>0</v>
      </c>
      <c r="BS53" s="13">
        <f>VLOOKUP(AZ53,'Orion Essential 3P Data'!$E$2:$IM$95,243,FALSE)</f>
        <v>1</v>
      </c>
      <c r="BT53" s="47"/>
      <c r="CB53" s="47"/>
      <c r="CC53" s="47"/>
      <c r="CD53" s="47"/>
      <c r="CE53" s="47"/>
      <c r="CF53" s="47"/>
    </row>
    <row r="54" spans="1:84" ht="13.95" customHeight="1" x14ac:dyDescent="0.3">
      <c r="B54" s="40" t="s">
        <v>135</v>
      </c>
      <c r="C54" s="1" t="s">
        <v>18</v>
      </c>
      <c r="D54" s="40">
        <v>85</v>
      </c>
      <c r="E54" s="40">
        <v>80</v>
      </c>
      <c r="F54" s="1">
        <f t="shared" si="145"/>
        <v>165</v>
      </c>
      <c r="G54" s="40">
        <v>51</v>
      </c>
      <c r="H54" s="40">
        <v>66</v>
      </c>
      <c r="I54" s="1">
        <f t="shared" si="146"/>
        <v>117</v>
      </c>
      <c r="J54" s="40">
        <v>69</v>
      </c>
      <c r="K54" s="40">
        <v>61</v>
      </c>
      <c r="L54" s="1">
        <f t="shared" si="147"/>
        <v>130</v>
      </c>
      <c r="M54" s="13">
        <f t="shared" si="148"/>
        <v>412</v>
      </c>
      <c r="P54" s="47">
        <v>76</v>
      </c>
      <c r="Q54" s="47">
        <v>77</v>
      </c>
      <c r="R54" s="1">
        <f t="shared" si="149"/>
        <v>153</v>
      </c>
      <c r="S54" s="47">
        <v>57</v>
      </c>
      <c r="T54" s="47">
        <v>66</v>
      </c>
      <c r="U54" s="1">
        <f t="shared" si="150"/>
        <v>123</v>
      </c>
      <c r="V54" s="47">
        <v>69</v>
      </c>
      <c r="W54" s="47">
        <v>76</v>
      </c>
      <c r="X54" s="1">
        <f t="shared" si="151"/>
        <v>145</v>
      </c>
      <c r="Y54" s="13">
        <f t="shared" si="152"/>
        <v>421</v>
      </c>
      <c r="AB54" s="47">
        <v>83</v>
      </c>
      <c r="AC54" s="47">
        <v>89</v>
      </c>
      <c r="AD54" s="1">
        <f t="shared" si="153"/>
        <v>172</v>
      </c>
      <c r="AE54" s="47">
        <v>70</v>
      </c>
      <c r="AF54" s="47">
        <v>67</v>
      </c>
      <c r="AG54" s="1">
        <f t="shared" si="154"/>
        <v>137</v>
      </c>
      <c r="AH54" s="47">
        <v>75</v>
      </c>
      <c r="AI54" s="47">
        <v>50</v>
      </c>
      <c r="AJ54" s="1">
        <f t="shared" si="155"/>
        <v>125</v>
      </c>
      <c r="AK54" s="13">
        <f t="shared" si="156"/>
        <v>434</v>
      </c>
      <c r="AN54" s="47">
        <v>94</v>
      </c>
      <c r="AO54" s="47">
        <v>95</v>
      </c>
      <c r="AP54" s="1">
        <f t="shared" si="157"/>
        <v>189</v>
      </c>
      <c r="AQ54" s="47">
        <v>65</v>
      </c>
      <c r="AR54" s="47">
        <v>75</v>
      </c>
      <c r="AS54" s="1">
        <f t="shared" si="158"/>
        <v>140</v>
      </c>
      <c r="AT54" s="47">
        <v>77</v>
      </c>
      <c r="AU54" s="47">
        <v>78</v>
      </c>
      <c r="AV54" s="1">
        <f t="shared" si="159"/>
        <v>155</v>
      </c>
      <c r="AW54" s="13">
        <f t="shared" si="160"/>
        <v>484</v>
      </c>
      <c r="AZ54" s="1">
        <v>141</v>
      </c>
      <c r="BA54" s="13">
        <f>VLOOKUP(AZ54,'Orion Essential 3P Data'!$E$2:$IM$95,226,FALSE)</f>
        <v>90</v>
      </c>
      <c r="BB54" s="13">
        <f>VLOOKUP(AZ54,'Orion Essential 3P Data'!$E$2:$IM$95,229,FALSE)</f>
        <v>90</v>
      </c>
      <c r="BC54" s="1">
        <f t="shared" si="161"/>
        <v>180</v>
      </c>
      <c r="BD54" s="13">
        <f>VLOOKUP(AZ54,'Orion Essential 3P Data'!$E$2:$IM$95,232,FALSE)</f>
        <v>81</v>
      </c>
      <c r="BE54" s="13">
        <f>VLOOKUP(AZ54,'Orion Essential 3P Data'!$E$2:$IM$95,235,FALSE)</f>
        <v>85</v>
      </c>
      <c r="BF54" s="1">
        <f t="shared" si="162"/>
        <v>166</v>
      </c>
      <c r="BG54" s="13">
        <f>VLOOKUP(AZ54,'Orion Essential 3P Data'!$E$2:$IM$95,238,FALSE)</f>
        <v>83</v>
      </c>
      <c r="BH54" s="13">
        <f>VLOOKUP(AZ54,'Orion Essential 3P Data'!$E$2:$IM$95,241,FALSE)</f>
        <v>87</v>
      </c>
      <c r="BI54" s="1">
        <f t="shared" si="163"/>
        <v>170</v>
      </c>
      <c r="BJ54" s="13">
        <f t="shared" si="164"/>
        <v>516</v>
      </c>
      <c r="BM54" s="13">
        <f t="shared" si="165"/>
        <v>8</v>
      </c>
      <c r="BN54" s="13">
        <f>VLOOKUP(AZ54,'Orion Essential 3P Data'!$E$2:$IM$95,228,FALSE)</f>
        <v>3</v>
      </c>
      <c r="BO54" s="13">
        <f>VLOOKUP(AZ54,'Orion Essential 3P Data'!$E$2:$IM$95,231,FALSE)</f>
        <v>3</v>
      </c>
      <c r="BP54" s="13">
        <f>VLOOKUP(AZ54,'Orion Essential 3P Data'!$E$2:$IM$95,234,FALSE)</f>
        <v>0</v>
      </c>
      <c r="BQ54" s="13">
        <f>VLOOKUP(AZ54,'Orion Essential 3P Data'!$E$2:$IM$95,237,FALSE)</f>
        <v>0</v>
      </c>
      <c r="BR54" s="13">
        <f>VLOOKUP(AZ54,'Orion Essential 3P Data'!$E$2:$IM$95,240,FALSE)</f>
        <v>1</v>
      </c>
      <c r="BS54" s="13">
        <f>VLOOKUP(AZ54,'Orion Essential 3P Data'!$E$2:$IM$95,243,FALSE)</f>
        <v>1</v>
      </c>
      <c r="BT54" s="47"/>
      <c r="CB54" s="47"/>
      <c r="CC54" s="47"/>
      <c r="CD54" s="47"/>
      <c r="CE54" s="47"/>
      <c r="CF54" s="47"/>
    </row>
    <row r="55" spans="1:84" ht="13.95" customHeight="1" x14ac:dyDescent="0.3">
      <c r="B55" s="40" t="s">
        <v>136</v>
      </c>
      <c r="C55" s="1" t="s">
        <v>18</v>
      </c>
      <c r="D55" s="40">
        <v>93</v>
      </c>
      <c r="E55" s="40">
        <v>88</v>
      </c>
      <c r="F55" s="1">
        <f t="shared" si="145"/>
        <v>181</v>
      </c>
      <c r="G55" s="40">
        <v>79</v>
      </c>
      <c r="H55" s="40">
        <v>71</v>
      </c>
      <c r="I55" s="1">
        <f t="shared" si="146"/>
        <v>150</v>
      </c>
      <c r="J55" s="40">
        <v>84</v>
      </c>
      <c r="K55" s="40">
        <v>75</v>
      </c>
      <c r="L55" s="1">
        <f t="shared" si="147"/>
        <v>159</v>
      </c>
      <c r="M55" s="13">
        <f t="shared" si="148"/>
        <v>490</v>
      </c>
      <c r="P55" s="47">
        <v>87</v>
      </c>
      <c r="Q55" s="47">
        <v>87</v>
      </c>
      <c r="R55" s="1">
        <f t="shared" si="149"/>
        <v>174</v>
      </c>
      <c r="S55" s="47">
        <v>62</v>
      </c>
      <c r="T55" s="47">
        <v>57</v>
      </c>
      <c r="U55" s="1">
        <f t="shared" si="150"/>
        <v>119</v>
      </c>
      <c r="V55" s="47">
        <v>67</v>
      </c>
      <c r="W55" s="47">
        <v>73</v>
      </c>
      <c r="X55" s="1">
        <f t="shared" si="151"/>
        <v>140</v>
      </c>
      <c r="Y55" s="13">
        <f t="shared" si="152"/>
        <v>433</v>
      </c>
      <c r="AB55" s="47">
        <v>91</v>
      </c>
      <c r="AC55" s="47">
        <v>91</v>
      </c>
      <c r="AD55" s="1">
        <f t="shared" si="153"/>
        <v>182</v>
      </c>
      <c r="AE55" s="47">
        <v>69</v>
      </c>
      <c r="AF55" s="47">
        <v>66</v>
      </c>
      <c r="AG55" s="1">
        <f t="shared" si="154"/>
        <v>135</v>
      </c>
      <c r="AH55" s="47">
        <v>81</v>
      </c>
      <c r="AI55" s="47">
        <v>76</v>
      </c>
      <c r="AJ55" s="1">
        <f t="shared" si="155"/>
        <v>157</v>
      </c>
      <c r="AK55" s="13">
        <f t="shared" si="156"/>
        <v>474</v>
      </c>
      <c r="AN55" s="47">
        <v>93</v>
      </c>
      <c r="AO55" s="47">
        <v>87</v>
      </c>
      <c r="AP55" s="1">
        <f t="shared" si="157"/>
        <v>180</v>
      </c>
      <c r="AQ55" s="47">
        <v>63</v>
      </c>
      <c r="AR55" s="47">
        <v>84</v>
      </c>
      <c r="AS55" s="1">
        <f t="shared" si="158"/>
        <v>147</v>
      </c>
      <c r="AT55" s="47">
        <v>83</v>
      </c>
      <c r="AU55" s="47">
        <v>75</v>
      </c>
      <c r="AV55" s="1">
        <f t="shared" si="159"/>
        <v>158</v>
      </c>
      <c r="AW55" s="13">
        <f t="shared" si="160"/>
        <v>485</v>
      </c>
      <c r="AZ55" s="1">
        <v>161</v>
      </c>
      <c r="BA55" s="13">
        <f>VLOOKUP(AZ55,'Orion Essential 3P Data'!$E$2:$IM$95,226,FALSE)</f>
        <v>86</v>
      </c>
      <c r="BB55" s="13">
        <f>VLOOKUP(AZ55,'Orion Essential 3P Data'!$E$2:$IM$95,229,FALSE)</f>
        <v>87</v>
      </c>
      <c r="BC55" s="1">
        <f t="shared" si="161"/>
        <v>173</v>
      </c>
      <c r="BD55" s="13">
        <f>VLOOKUP(AZ55,'Orion Essential 3P Data'!$E$2:$IM$95,232,FALSE)</f>
        <v>71</v>
      </c>
      <c r="BE55" s="13">
        <f>VLOOKUP(AZ55,'Orion Essential 3P Data'!$E$2:$IM$95,235,FALSE)</f>
        <v>67</v>
      </c>
      <c r="BF55" s="1">
        <f t="shared" si="162"/>
        <v>138</v>
      </c>
      <c r="BG55" s="13">
        <f>VLOOKUP(AZ55,'Orion Essential 3P Data'!$E$2:$IM$95,238,FALSE)</f>
        <v>88</v>
      </c>
      <c r="BH55" s="13">
        <f>VLOOKUP(AZ55,'Orion Essential 3P Data'!$E$2:$IM$95,241,FALSE)</f>
        <v>84</v>
      </c>
      <c r="BI55" s="1">
        <f t="shared" si="163"/>
        <v>172</v>
      </c>
      <c r="BJ55" s="13">
        <f t="shared" si="164"/>
        <v>483</v>
      </c>
      <c r="BL55"/>
      <c r="BM55" s="13">
        <f t="shared" si="165"/>
        <v>7</v>
      </c>
      <c r="BN55" s="13">
        <f>VLOOKUP(AZ55,'Orion Essential 3P Data'!$E$2:$IM$95,228,FALSE)</f>
        <v>0</v>
      </c>
      <c r="BO55" s="13">
        <f>VLOOKUP(AZ55,'Orion Essential 3P Data'!$E$2:$IM$95,231,FALSE)</f>
        <v>1</v>
      </c>
      <c r="BP55" s="13">
        <f>VLOOKUP(AZ55,'Orion Essential 3P Data'!$E$2:$IM$95,234,FALSE)</f>
        <v>0</v>
      </c>
      <c r="BQ55" s="13">
        <f>VLOOKUP(AZ55,'Orion Essential 3P Data'!$E$2:$IM$95,237,FALSE)</f>
        <v>0</v>
      </c>
      <c r="BR55" s="13">
        <f>VLOOKUP(AZ55,'Orion Essential 3P Data'!$E$2:$IM$95,240,FALSE)</f>
        <v>3</v>
      </c>
      <c r="BS55" s="13">
        <f>VLOOKUP(AZ55,'Orion Essential 3P Data'!$E$2:$IM$95,243,FALSE)</f>
        <v>3</v>
      </c>
      <c r="BT55" s="47"/>
      <c r="CB55" s="47"/>
      <c r="CC55" s="47"/>
      <c r="CD55" s="47"/>
      <c r="CE55" s="47"/>
      <c r="CF55" s="47"/>
    </row>
    <row r="56" spans="1:84" ht="13.95" customHeight="1" x14ac:dyDescent="0.3">
      <c r="B56" s="40" t="s">
        <v>137</v>
      </c>
      <c r="C56" s="1" t="s">
        <v>18</v>
      </c>
      <c r="D56" s="40">
        <v>73</v>
      </c>
      <c r="E56" s="40">
        <v>69</v>
      </c>
      <c r="F56" s="1">
        <f t="shared" si="145"/>
        <v>142</v>
      </c>
      <c r="G56" s="40">
        <v>44</v>
      </c>
      <c r="H56" s="40">
        <v>36</v>
      </c>
      <c r="I56" s="1">
        <f t="shared" si="146"/>
        <v>80</v>
      </c>
      <c r="J56" s="40">
        <v>51</v>
      </c>
      <c r="K56" s="40">
        <v>36</v>
      </c>
      <c r="L56" s="1">
        <f t="shared" si="147"/>
        <v>87</v>
      </c>
      <c r="M56" s="13">
        <f t="shared" si="148"/>
        <v>309</v>
      </c>
      <c r="P56" s="47">
        <v>84</v>
      </c>
      <c r="Q56" s="47">
        <v>85</v>
      </c>
      <c r="R56" s="1">
        <f t="shared" si="149"/>
        <v>169</v>
      </c>
      <c r="S56" s="47">
        <v>41</v>
      </c>
      <c r="T56" s="47">
        <v>41</v>
      </c>
      <c r="U56" s="1">
        <f t="shared" si="150"/>
        <v>82</v>
      </c>
      <c r="V56" s="47">
        <v>59</v>
      </c>
      <c r="W56" s="47">
        <v>72</v>
      </c>
      <c r="X56" s="1">
        <f t="shared" si="151"/>
        <v>131</v>
      </c>
      <c r="Y56" s="13">
        <f t="shared" si="152"/>
        <v>382</v>
      </c>
      <c r="AB56" s="47">
        <v>84</v>
      </c>
      <c r="AC56" s="47">
        <v>85</v>
      </c>
      <c r="AD56" s="1">
        <f t="shared" si="153"/>
        <v>169</v>
      </c>
      <c r="AE56" s="47">
        <v>53</v>
      </c>
      <c r="AF56" s="47">
        <v>55</v>
      </c>
      <c r="AG56" s="1">
        <f t="shared" si="154"/>
        <v>108</v>
      </c>
      <c r="AH56" s="47">
        <v>72</v>
      </c>
      <c r="AI56" s="47">
        <v>76</v>
      </c>
      <c r="AJ56" s="1">
        <f t="shared" si="155"/>
        <v>148</v>
      </c>
      <c r="AK56" s="13">
        <f t="shared" si="156"/>
        <v>425</v>
      </c>
      <c r="AN56" s="47">
        <v>92</v>
      </c>
      <c r="AO56" s="47">
        <v>87</v>
      </c>
      <c r="AP56" s="1">
        <f t="shared" si="157"/>
        <v>179</v>
      </c>
      <c r="AQ56" s="47">
        <v>51</v>
      </c>
      <c r="AR56" s="47">
        <v>72</v>
      </c>
      <c r="AS56" s="1">
        <f t="shared" si="158"/>
        <v>123</v>
      </c>
      <c r="AT56" s="47">
        <v>72</v>
      </c>
      <c r="AU56" s="47">
        <v>75</v>
      </c>
      <c r="AV56" s="1">
        <f t="shared" si="159"/>
        <v>147</v>
      </c>
      <c r="AW56" s="13">
        <f t="shared" si="160"/>
        <v>449</v>
      </c>
      <c r="AZ56" s="1">
        <v>179</v>
      </c>
      <c r="BA56" s="13">
        <f>VLOOKUP(AZ56,'Orion Essential 3P Data'!$E$2:$IM$95,226,FALSE)</f>
        <v>91</v>
      </c>
      <c r="BB56" s="13">
        <f>VLOOKUP(AZ56,'Orion Essential 3P Data'!$E$2:$IM$95,229,FALSE)</f>
        <v>86</v>
      </c>
      <c r="BC56" s="1">
        <f t="shared" si="161"/>
        <v>177</v>
      </c>
      <c r="BD56" s="13">
        <f>VLOOKUP(AZ56,'Orion Essential 3P Data'!$E$2:$IM$95,232,FALSE)</f>
        <v>62</v>
      </c>
      <c r="BE56" s="13">
        <f>VLOOKUP(AZ56,'Orion Essential 3P Data'!$E$2:$IM$95,235,FALSE)</f>
        <v>65</v>
      </c>
      <c r="BF56" s="1">
        <f t="shared" si="162"/>
        <v>127</v>
      </c>
      <c r="BG56" s="13">
        <f>VLOOKUP(AZ56,'Orion Essential 3P Data'!$E$2:$IM$95,238,FALSE)</f>
        <v>67</v>
      </c>
      <c r="BH56" s="13">
        <f>VLOOKUP(AZ56,'Orion Essential 3P Data'!$E$2:$IM$95,241,FALSE)</f>
        <v>85</v>
      </c>
      <c r="BI56" s="1">
        <f t="shared" si="163"/>
        <v>152</v>
      </c>
      <c r="BJ56" s="13">
        <f t="shared" si="164"/>
        <v>456</v>
      </c>
      <c r="BL56"/>
      <c r="BM56" s="13">
        <f t="shared" si="165"/>
        <v>3</v>
      </c>
      <c r="BN56" s="13">
        <f>VLOOKUP(AZ56,'Orion Essential 3P Data'!$E$2:$IM$95,228,FALSE)</f>
        <v>3</v>
      </c>
      <c r="BO56" s="13">
        <f>VLOOKUP(AZ56,'Orion Essential 3P Data'!$E$2:$IM$95,231,FALSE)</f>
        <v>0</v>
      </c>
      <c r="BP56" s="13">
        <f>VLOOKUP(AZ56,'Orion Essential 3P Data'!$E$2:$IM$95,234,FALSE)</f>
        <v>0</v>
      </c>
      <c r="BQ56" s="13">
        <f>VLOOKUP(AZ56,'Orion Essential 3P Data'!$E$2:$IM$95,237,FALSE)</f>
        <v>0</v>
      </c>
      <c r="BR56" s="13">
        <f>VLOOKUP(AZ56,'Orion Essential 3P Data'!$E$2:$IM$95,240,FALSE)</f>
        <v>0</v>
      </c>
      <c r="BS56" s="13">
        <f>VLOOKUP(AZ56,'Orion Essential 3P Data'!$E$2:$IM$95,243,FALSE)</f>
        <v>0</v>
      </c>
      <c r="BT56" s="47"/>
      <c r="CB56" s="47"/>
      <c r="CC56" s="47"/>
      <c r="CD56" s="47"/>
      <c r="CE56" s="47"/>
      <c r="CF56" s="47"/>
    </row>
    <row r="57" spans="1:84" ht="13.95" customHeight="1" x14ac:dyDescent="0.3">
      <c r="B57" s="40" t="s">
        <v>138</v>
      </c>
      <c r="C57" s="1" t="s">
        <v>18</v>
      </c>
      <c r="D57" s="40">
        <v>88</v>
      </c>
      <c r="E57" s="40">
        <v>88</v>
      </c>
      <c r="F57" s="1">
        <f t="shared" si="145"/>
        <v>176</v>
      </c>
      <c r="G57" s="40">
        <v>60</v>
      </c>
      <c r="H57" s="40">
        <v>58</v>
      </c>
      <c r="I57" s="1">
        <f t="shared" si="146"/>
        <v>118</v>
      </c>
      <c r="J57" s="40">
        <v>74</v>
      </c>
      <c r="K57" s="40">
        <v>82</v>
      </c>
      <c r="L57" s="1">
        <f t="shared" si="147"/>
        <v>156</v>
      </c>
      <c r="M57" s="13">
        <f t="shared" si="148"/>
        <v>450</v>
      </c>
      <c r="P57" s="47">
        <v>90</v>
      </c>
      <c r="Q57" s="47">
        <v>88</v>
      </c>
      <c r="R57" s="1">
        <f t="shared" si="149"/>
        <v>178</v>
      </c>
      <c r="S57" s="47">
        <v>70</v>
      </c>
      <c r="T57" s="47">
        <v>75</v>
      </c>
      <c r="U57" s="1">
        <f t="shared" si="150"/>
        <v>145</v>
      </c>
      <c r="V57" s="47">
        <v>75</v>
      </c>
      <c r="W57" s="47">
        <v>71</v>
      </c>
      <c r="X57" s="1">
        <f t="shared" si="151"/>
        <v>146</v>
      </c>
      <c r="Y57" s="13">
        <f t="shared" si="152"/>
        <v>469</v>
      </c>
      <c r="AB57" s="47">
        <v>0</v>
      </c>
      <c r="AC57" s="47">
        <v>0</v>
      </c>
      <c r="AD57" s="1">
        <f t="shared" si="153"/>
        <v>0</v>
      </c>
      <c r="AE57" s="47">
        <v>0</v>
      </c>
      <c r="AF57" s="47">
        <v>0</v>
      </c>
      <c r="AG57" s="1">
        <f t="shared" si="154"/>
        <v>0</v>
      </c>
      <c r="AH57" s="47">
        <v>0</v>
      </c>
      <c r="AI57" s="47">
        <v>0</v>
      </c>
      <c r="AJ57" s="1">
        <f t="shared" si="155"/>
        <v>0</v>
      </c>
      <c r="AK57" s="13">
        <f t="shared" si="156"/>
        <v>0</v>
      </c>
      <c r="AN57" s="47">
        <v>85</v>
      </c>
      <c r="AO57" s="47">
        <v>84</v>
      </c>
      <c r="AP57" s="1">
        <f t="shared" si="157"/>
        <v>169</v>
      </c>
      <c r="AQ57" s="47">
        <v>74</v>
      </c>
      <c r="AR57" s="47">
        <v>79</v>
      </c>
      <c r="AS57" s="1">
        <f t="shared" si="158"/>
        <v>153</v>
      </c>
      <c r="AT57" s="47">
        <v>85</v>
      </c>
      <c r="AU57" s="47">
        <v>79</v>
      </c>
      <c r="AV57" s="1">
        <f t="shared" si="159"/>
        <v>164</v>
      </c>
      <c r="AW57" s="13">
        <f t="shared" si="160"/>
        <v>486</v>
      </c>
      <c r="AZ57" s="1">
        <v>160</v>
      </c>
      <c r="BA57" s="13">
        <f>VLOOKUP(AZ57,'Orion Essential 3P Data'!$E$2:$IM$95,226,FALSE)</f>
        <v>95</v>
      </c>
      <c r="BB57" s="13">
        <f>VLOOKUP(AZ57,'Orion Essential 3P Data'!$E$2:$IM$95,229,FALSE)</f>
        <v>90</v>
      </c>
      <c r="BC57" s="1">
        <f t="shared" si="161"/>
        <v>185</v>
      </c>
      <c r="BD57" s="13">
        <f>VLOOKUP(AZ57,'Orion Essential 3P Data'!$E$2:$IM$95,232,FALSE)</f>
        <v>79</v>
      </c>
      <c r="BE57" s="13">
        <f>VLOOKUP(AZ57,'Orion Essential 3P Data'!$E$2:$IM$95,235,FALSE)</f>
        <v>72</v>
      </c>
      <c r="BF57" s="1">
        <f t="shared" si="162"/>
        <v>151</v>
      </c>
      <c r="BG57" s="13">
        <f>VLOOKUP(AZ57,'Orion Essential 3P Data'!$E$2:$IM$95,238,FALSE)</f>
        <v>75</v>
      </c>
      <c r="BH57" s="13">
        <f>VLOOKUP(AZ57,'Orion Essential 3P Data'!$E$2:$IM$95,241,FALSE)</f>
        <v>67</v>
      </c>
      <c r="BI57" s="1">
        <f t="shared" si="163"/>
        <v>142</v>
      </c>
      <c r="BJ57" s="13">
        <f t="shared" si="164"/>
        <v>478</v>
      </c>
      <c r="BL57"/>
      <c r="BM57" s="13">
        <f t="shared" si="165"/>
        <v>4</v>
      </c>
      <c r="BN57" s="13">
        <f>VLOOKUP(AZ57,'Orion Essential 3P Data'!$E$2:$IM$95,228,FALSE)</f>
        <v>3</v>
      </c>
      <c r="BO57" s="13">
        <f>VLOOKUP(AZ57,'Orion Essential 3P Data'!$E$2:$IM$95,231,FALSE)</f>
        <v>1</v>
      </c>
      <c r="BP57" s="13">
        <f>VLOOKUP(AZ57,'Orion Essential 3P Data'!$E$2:$IM$95,234,FALSE)</f>
        <v>0</v>
      </c>
      <c r="BQ57" s="13">
        <f>VLOOKUP(AZ57,'Orion Essential 3P Data'!$E$2:$IM$95,237,FALSE)</f>
        <v>0</v>
      </c>
      <c r="BR57" s="13">
        <f>VLOOKUP(AZ57,'Orion Essential 3P Data'!$E$2:$IM$95,240,FALSE)</f>
        <v>0</v>
      </c>
      <c r="BS57" s="13">
        <f>VLOOKUP(AZ57,'Orion Essential 3P Data'!$E$2:$IM$95,243,FALSE)</f>
        <v>0</v>
      </c>
      <c r="BT57" s="47"/>
      <c r="CB57" s="47"/>
      <c r="CC57" s="47"/>
      <c r="CD57" s="47"/>
      <c r="CE57" s="47"/>
      <c r="CF57" s="47"/>
    </row>
    <row r="58" spans="1:84" ht="13.95" customHeight="1" x14ac:dyDescent="0.3">
      <c r="B58" s="40" t="s">
        <v>608</v>
      </c>
      <c r="C58" s="1" t="s">
        <v>18</v>
      </c>
      <c r="D58" s="40">
        <v>83</v>
      </c>
      <c r="E58" s="40">
        <v>89</v>
      </c>
      <c r="F58" s="1">
        <f t="shared" si="145"/>
        <v>172</v>
      </c>
      <c r="G58" s="40">
        <v>63</v>
      </c>
      <c r="H58" s="40">
        <v>67</v>
      </c>
      <c r="I58" s="1">
        <f t="shared" si="146"/>
        <v>130</v>
      </c>
      <c r="J58" s="40">
        <v>63</v>
      </c>
      <c r="K58" s="40">
        <v>71</v>
      </c>
      <c r="L58" s="1">
        <f t="shared" si="147"/>
        <v>134</v>
      </c>
      <c r="M58" s="13">
        <f t="shared" si="148"/>
        <v>436</v>
      </c>
      <c r="P58" s="47">
        <v>84</v>
      </c>
      <c r="Q58" s="47">
        <v>87</v>
      </c>
      <c r="R58" s="1">
        <f t="shared" si="149"/>
        <v>171</v>
      </c>
      <c r="S58" s="47">
        <v>65</v>
      </c>
      <c r="T58" s="47">
        <v>59</v>
      </c>
      <c r="U58" s="1">
        <f t="shared" si="150"/>
        <v>124</v>
      </c>
      <c r="V58" s="47">
        <v>73</v>
      </c>
      <c r="W58" s="47">
        <v>65</v>
      </c>
      <c r="X58" s="1">
        <f t="shared" si="151"/>
        <v>138</v>
      </c>
      <c r="Y58" s="13">
        <f t="shared" si="152"/>
        <v>433</v>
      </c>
      <c r="AB58" s="47">
        <v>89</v>
      </c>
      <c r="AC58" s="47">
        <v>88</v>
      </c>
      <c r="AD58" s="1">
        <f t="shared" si="153"/>
        <v>177</v>
      </c>
      <c r="AE58" s="47">
        <v>51</v>
      </c>
      <c r="AF58" s="47">
        <v>67</v>
      </c>
      <c r="AG58" s="1">
        <f t="shared" si="154"/>
        <v>118</v>
      </c>
      <c r="AH58" s="47">
        <v>84</v>
      </c>
      <c r="AI58" s="47">
        <v>75</v>
      </c>
      <c r="AJ58" s="1">
        <f t="shared" si="155"/>
        <v>159</v>
      </c>
      <c r="AK58" s="13">
        <f t="shared" si="156"/>
        <v>454</v>
      </c>
      <c r="AN58" s="47">
        <v>86</v>
      </c>
      <c r="AO58" s="47">
        <v>92</v>
      </c>
      <c r="AP58" s="1">
        <f t="shared" si="157"/>
        <v>178</v>
      </c>
      <c r="AQ58" s="47">
        <v>83</v>
      </c>
      <c r="AR58" s="47">
        <v>68</v>
      </c>
      <c r="AS58" s="1">
        <f t="shared" si="158"/>
        <v>151</v>
      </c>
      <c r="AT58" s="47">
        <v>75</v>
      </c>
      <c r="AU58" s="47">
        <v>72</v>
      </c>
      <c r="AV58" s="1">
        <f t="shared" si="159"/>
        <v>147</v>
      </c>
      <c r="AW58" s="13">
        <f t="shared" si="160"/>
        <v>476</v>
      </c>
      <c r="AZ58" s="1">
        <v>139</v>
      </c>
      <c r="BA58" s="13">
        <f>VLOOKUP(AZ58,'Orion Essential 3P Data'!$E$2:$IM$95,226,FALSE)</f>
        <v>91</v>
      </c>
      <c r="BB58" s="13">
        <f>VLOOKUP(AZ58,'Orion Essential 3P Data'!$E$2:$IM$95,229,FALSE)</f>
        <v>89</v>
      </c>
      <c r="BC58" s="1">
        <f t="shared" si="161"/>
        <v>180</v>
      </c>
      <c r="BD58" s="13">
        <f>VLOOKUP(AZ58,'Orion Essential 3P Data'!$E$2:$IM$95,232,FALSE)</f>
        <v>78</v>
      </c>
      <c r="BE58" s="13">
        <f>VLOOKUP(AZ58,'Orion Essential 3P Data'!$E$2:$IM$95,235,FALSE)</f>
        <v>84</v>
      </c>
      <c r="BF58" s="1">
        <f t="shared" si="162"/>
        <v>162</v>
      </c>
      <c r="BG58" s="13">
        <f>VLOOKUP(AZ58,'Orion Essential 3P Data'!$E$2:$IM$95,238,FALSE)</f>
        <v>74</v>
      </c>
      <c r="BH58" s="13">
        <f>VLOOKUP(AZ58,'Orion Essential 3P Data'!$E$2:$IM$95,241,FALSE)</f>
        <v>68</v>
      </c>
      <c r="BI58" s="1">
        <f t="shared" si="163"/>
        <v>142</v>
      </c>
      <c r="BJ58" s="13">
        <f t="shared" si="164"/>
        <v>484</v>
      </c>
      <c r="BL58"/>
      <c r="BM58" s="13">
        <f t="shared" si="165"/>
        <v>5</v>
      </c>
      <c r="BN58" s="13">
        <f>VLOOKUP(AZ58,'Orion Essential 3P Data'!$E$2:$IM$95,228,FALSE)</f>
        <v>2</v>
      </c>
      <c r="BO58" s="13">
        <f>VLOOKUP(AZ58,'Orion Essential 3P Data'!$E$2:$IM$95,231,FALSE)</f>
        <v>2</v>
      </c>
      <c r="BP58" s="13">
        <f>VLOOKUP(AZ58,'Orion Essential 3P Data'!$E$2:$IM$95,234,FALSE)</f>
        <v>1</v>
      </c>
      <c r="BQ58" s="13">
        <f>VLOOKUP(AZ58,'Orion Essential 3P Data'!$E$2:$IM$95,237,FALSE)</f>
        <v>0</v>
      </c>
      <c r="BR58" s="13">
        <f>VLOOKUP(AZ58,'Orion Essential 3P Data'!$E$2:$IM$95,240,FALSE)</f>
        <v>0</v>
      </c>
      <c r="BS58" s="13">
        <f>VLOOKUP(AZ58,'Orion Essential 3P Data'!$E$2:$IM$95,243,FALSE)</f>
        <v>0</v>
      </c>
      <c r="BT58" s="47"/>
      <c r="CB58" s="47"/>
      <c r="CC58" s="47"/>
      <c r="CD58" s="47"/>
      <c r="CE58" s="47"/>
      <c r="CF58" s="47"/>
    </row>
    <row r="59" spans="1:84" ht="13.95" customHeight="1" x14ac:dyDescent="0.3">
      <c r="B59" s="40" t="s">
        <v>139</v>
      </c>
      <c r="C59" s="1" t="s">
        <v>18</v>
      </c>
      <c r="D59" s="40">
        <v>89</v>
      </c>
      <c r="E59" s="40">
        <v>88</v>
      </c>
      <c r="F59" s="1">
        <f t="shared" si="145"/>
        <v>177</v>
      </c>
      <c r="G59" s="40">
        <v>42</v>
      </c>
      <c r="H59" s="40">
        <v>46</v>
      </c>
      <c r="I59" s="1">
        <f t="shared" si="146"/>
        <v>88</v>
      </c>
      <c r="J59" s="40">
        <v>73</v>
      </c>
      <c r="K59" s="40">
        <v>76</v>
      </c>
      <c r="L59" s="1">
        <f t="shared" si="147"/>
        <v>149</v>
      </c>
      <c r="M59" s="13">
        <f t="shared" si="148"/>
        <v>414</v>
      </c>
      <c r="P59" s="47">
        <v>89</v>
      </c>
      <c r="Q59" s="47">
        <v>91</v>
      </c>
      <c r="R59" s="1">
        <f t="shared" ref="R59" si="166">SUM(Q59,P59)</f>
        <v>180</v>
      </c>
      <c r="S59" s="47">
        <v>63</v>
      </c>
      <c r="T59" s="47">
        <v>68</v>
      </c>
      <c r="U59" s="1">
        <f t="shared" ref="U59" si="167">SUM(T59,S59)</f>
        <v>131</v>
      </c>
      <c r="V59" s="47">
        <v>81</v>
      </c>
      <c r="W59" s="47">
        <v>74</v>
      </c>
      <c r="X59" s="1">
        <f t="shared" ref="X59" si="168">SUM(W59,V59)</f>
        <v>155</v>
      </c>
      <c r="Y59" s="13">
        <f t="shared" ref="Y59" si="169">SUM(W59,V59,T59,S59,Q59,P59)</f>
        <v>466</v>
      </c>
      <c r="AB59" s="47">
        <v>97</v>
      </c>
      <c r="AC59" s="47">
        <v>90</v>
      </c>
      <c r="AD59" s="1">
        <f t="shared" ref="AD59" si="170">SUM(AC59,AB59)</f>
        <v>187</v>
      </c>
      <c r="AE59" s="47">
        <v>59</v>
      </c>
      <c r="AF59" s="47">
        <v>90</v>
      </c>
      <c r="AG59" s="1">
        <f t="shared" ref="AG59" si="171">SUM(AF59,AE59)</f>
        <v>149</v>
      </c>
      <c r="AH59" s="47">
        <v>79</v>
      </c>
      <c r="AI59" s="47">
        <v>70</v>
      </c>
      <c r="AJ59" s="1">
        <f t="shared" ref="AJ59" si="172">SUM(AI59,AH59)</f>
        <v>149</v>
      </c>
      <c r="AK59" s="13">
        <f t="shared" ref="AK59" si="173">SUM(AI59,AH59,AF59,AE59,AC59,AB59)</f>
        <v>485</v>
      </c>
      <c r="AN59" s="47">
        <v>91</v>
      </c>
      <c r="AO59" s="47">
        <v>92</v>
      </c>
      <c r="AP59" s="1">
        <f t="shared" si="157"/>
        <v>183</v>
      </c>
      <c r="AQ59" s="47">
        <v>73</v>
      </c>
      <c r="AR59" s="47">
        <v>70</v>
      </c>
      <c r="AS59" s="1">
        <f t="shared" si="158"/>
        <v>143</v>
      </c>
      <c r="AT59" s="47">
        <v>69</v>
      </c>
      <c r="AU59" s="47">
        <v>73</v>
      </c>
      <c r="AV59" s="1">
        <f t="shared" ref="AV59:AV60" si="174">SUM(AU59,AT59)</f>
        <v>142</v>
      </c>
      <c r="AW59" s="13">
        <f t="shared" ref="AW59:AW60" si="175">SUM(AU59,AT59,AR59,AQ59,AO59,AN59)</f>
        <v>468</v>
      </c>
      <c r="AZ59" s="1">
        <v>157</v>
      </c>
      <c r="BA59" s="13">
        <f>VLOOKUP(AZ59,'Orion Essential 3P Data'!$E$2:$IM$95,226,FALSE)</f>
        <v>92</v>
      </c>
      <c r="BB59" s="13">
        <f>VLOOKUP(AZ59,'Orion Essential 3P Data'!$E$2:$IM$95,229,FALSE)</f>
        <v>94</v>
      </c>
      <c r="BC59" s="1">
        <f t="shared" ref="BC59:BC60" si="176">SUM(BB59,BA59)</f>
        <v>186</v>
      </c>
      <c r="BD59" s="13">
        <f>VLOOKUP(AZ59,'Orion Essential 3P Data'!$E$2:$IM$95,232,FALSE)</f>
        <v>78</v>
      </c>
      <c r="BE59" s="13">
        <f>VLOOKUP(AZ59,'Orion Essential 3P Data'!$E$2:$IM$95,235,FALSE)</f>
        <v>74</v>
      </c>
      <c r="BF59" s="1">
        <f t="shared" ref="BF59:BF60" si="177">SUM(BE59,BD59)</f>
        <v>152</v>
      </c>
      <c r="BG59" s="13">
        <f>VLOOKUP(AZ59,'Orion Essential 3P Data'!$E$2:$IM$95,238,FALSE)</f>
        <v>70</v>
      </c>
      <c r="BH59" s="13">
        <f>VLOOKUP(AZ59,'Orion Essential 3P Data'!$E$2:$IM$95,241,FALSE)</f>
        <v>71</v>
      </c>
      <c r="BI59" s="1">
        <f t="shared" ref="BI59:BI60" si="178">SUM(BH59,BG59)</f>
        <v>141</v>
      </c>
      <c r="BJ59" s="13">
        <f t="shared" ref="BJ59:BJ60" si="179">SUM(BH59,BG59,BE59,BD59,BB59,BA59)</f>
        <v>479</v>
      </c>
      <c r="BL59"/>
      <c r="BM59" s="13">
        <f t="shared" si="165"/>
        <v>4</v>
      </c>
      <c r="BN59" s="13">
        <f>VLOOKUP(AZ59,'Orion Essential 3P Data'!$E$2:$IM$95,228,FALSE)</f>
        <v>2</v>
      </c>
      <c r="BO59" s="13">
        <f>VLOOKUP(AZ59,'Orion Essential 3P Data'!$E$2:$IM$95,231,FALSE)</f>
        <v>2</v>
      </c>
      <c r="BP59" s="13">
        <f>VLOOKUP(AZ59,'Orion Essential 3P Data'!$E$2:$IM$95,234,FALSE)</f>
        <v>0</v>
      </c>
      <c r="BQ59" s="13">
        <f>VLOOKUP(AZ59,'Orion Essential 3P Data'!$E$2:$IM$95,237,FALSE)</f>
        <v>0</v>
      </c>
      <c r="BR59" s="13">
        <f>VLOOKUP(AZ59,'Orion Essential 3P Data'!$E$2:$IM$95,240,FALSE)</f>
        <v>0</v>
      </c>
      <c r="BS59" s="13">
        <f>VLOOKUP(AZ59,'Orion Essential 3P Data'!$E$2:$IM$95,243,FALSE)</f>
        <v>0</v>
      </c>
      <c r="BT59" s="47"/>
      <c r="CB59" s="47"/>
      <c r="CC59" s="47"/>
      <c r="CD59" s="47"/>
      <c r="CE59" s="47"/>
      <c r="CF59" s="47"/>
    </row>
    <row r="60" spans="1:84" ht="13.95" customHeight="1" x14ac:dyDescent="0.3">
      <c r="B60" s="3" t="s">
        <v>177</v>
      </c>
      <c r="C60" s="1" t="s">
        <v>18</v>
      </c>
      <c r="AN60" s="47">
        <v>89</v>
      </c>
      <c r="AO60" s="47">
        <v>88</v>
      </c>
      <c r="AP60" s="1">
        <f t="shared" si="157"/>
        <v>177</v>
      </c>
      <c r="AQ60" s="47">
        <v>56</v>
      </c>
      <c r="AR60" s="47">
        <v>73</v>
      </c>
      <c r="AS60" s="1">
        <f t="shared" si="158"/>
        <v>129</v>
      </c>
      <c r="AT60" s="47">
        <v>87</v>
      </c>
      <c r="AU60" s="47">
        <v>81</v>
      </c>
      <c r="AV60" s="1">
        <f t="shared" si="174"/>
        <v>168</v>
      </c>
      <c r="AW60" s="13">
        <f t="shared" si="175"/>
        <v>474</v>
      </c>
      <c r="AZ60" s="1">
        <v>137</v>
      </c>
      <c r="BA60" s="13">
        <f>VLOOKUP(AZ60,'Orion Essential 3P Data'!$E$2:$IM$95,226,FALSE)</f>
        <v>92</v>
      </c>
      <c r="BB60" s="13">
        <f>VLOOKUP(AZ60,'Orion Essential 3P Data'!$E$2:$IM$95,229,FALSE)</f>
        <v>92</v>
      </c>
      <c r="BC60" s="1">
        <f t="shared" si="176"/>
        <v>184</v>
      </c>
      <c r="BD60" s="13">
        <f>VLOOKUP(AZ60,'Orion Essential 3P Data'!$E$2:$IM$95,232,FALSE)</f>
        <v>78</v>
      </c>
      <c r="BE60" s="13">
        <f>VLOOKUP(AZ60,'Orion Essential 3P Data'!$E$2:$IM$95,235,FALSE)</f>
        <v>77</v>
      </c>
      <c r="BF60" s="1">
        <f t="shared" si="177"/>
        <v>155</v>
      </c>
      <c r="BG60" s="13">
        <f>VLOOKUP(AZ60,'Orion Essential 3P Data'!$E$2:$IM$95,238,FALSE)</f>
        <v>80</v>
      </c>
      <c r="BH60" s="13">
        <f>VLOOKUP(AZ60,'Orion Essential 3P Data'!$E$2:$IM$95,241,FALSE)</f>
        <v>88</v>
      </c>
      <c r="BI60" s="1">
        <f t="shared" si="178"/>
        <v>168</v>
      </c>
      <c r="BJ60" s="13">
        <f t="shared" si="179"/>
        <v>507</v>
      </c>
      <c r="BM60" s="13">
        <f t="shared" si="165"/>
        <v>6</v>
      </c>
      <c r="BN60" s="13">
        <f>VLOOKUP(AZ60,'Orion Essential 3P Data'!$E$2:$IM$95,228,FALSE)</f>
        <v>2</v>
      </c>
      <c r="BO60" s="13">
        <f>VLOOKUP(AZ60,'Orion Essential 3P Data'!$E$2:$IM$95,231,FALSE)</f>
        <v>3</v>
      </c>
      <c r="BP60" s="13">
        <f>VLOOKUP(AZ60,'Orion Essential 3P Data'!$E$2:$IM$95,234,FALSE)</f>
        <v>0</v>
      </c>
      <c r="BQ60" s="13">
        <f>VLOOKUP(AZ60,'Orion Essential 3P Data'!$E$2:$IM$95,237,FALSE)</f>
        <v>0</v>
      </c>
      <c r="BR60" s="13">
        <f>VLOOKUP(AZ60,'Orion Essential 3P Data'!$E$2:$IM$95,240,FALSE)</f>
        <v>1</v>
      </c>
      <c r="BS60" s="13">
        <f>VLOOKUP(AZ60,'Orion Essential 3P Data'!$E$2:$IM$95,243,FALSE)</f>
        <v>0</v>
      </c>
      <c r="CB60" s="47"/>
      <c r="CC60" s="47"/>
      <c r="CD60" s="47"/>
      <c r="CE60" s="47"/>
      <c r="CF60" s="47"/>
    </row>
    <row r="61" spans="1:84" ht="13.95" customHeight="1" x14ac:dyDescent="0.3">
      <c r="AN61" s="47"/>
      <c r="AO61" s="47"/>
      <c r="AQ61" s="47"/>
      <c r="AR61" s="47"/>
      <c r="AT61" s="47"/>
      <c r="AU61" s="47"/>
      <c r="BX61" s="47"/>
      <c r="BY61" s="47"/>
      <c r="BZ61" s="47"/>
      <c r="CA61" s="47"/>
      <c r="CB61" s="47"/>
      <c r="CC61" s="47"/>
      <c r="CD61" s="47"/>
      <c r="CE61" s="47"/>
      <c r="CF61" s="47"/>
    </row>
    <row r="62" spans="1:84" s="10" customFormat="1" ht="13.95" customHeight="1" x14ac:dyDescent="0.3">
      <c r="A62" s="10" t="s">
        <v>50</v>
      </c>
      <c r="B62" s="11" t="s">
        <v>1</v>
      </c>
      <c r="C62" s="10" t="s">
        <v>2</v>
      </c>
      <c r="D62" s="10" t="s">
        <v>6</v>
      </c>
      <c r="E62" s="10" t="s">
        <v>7</v>
      </c>
      <c r="F62" s="10" t="s">
        <v>8</v>
      </c>
      <c r="G62" s="10" t="s">
        <v>9</v>
      </c>
      <c r="H62" s="12" t="s">
        <v>10</v>
      </c>
      <c r="I62" s="10" t="s">
        <v>11</v>
      </c>
      <c r="J62" s="10" t="s">
        <v>3</v>
      </c>
      <c r="K62" s="10" t="s">
        <v>4</v>
      </c>
      <c r="L62" s="10" t="s">
        <v>5</v>
      </c>
      <c r="M62" s="10" t="s">
        <v>12</v>
      </c>
      <c r="N62" s="10" t="s">
        <v>13</v>
      </c>
      <c r="P62" s="10" t="s">
        <v>6</v>
      </c>
      <c r="Q62" s="10" t="s">
        <v>7</v>
      </c>
      <c r="R62" s="10" t="s">
        <v>8</v>
      </c>
      <c r="S62" s="10" t="s">
        <v>9</v>
      </c>
      <c r="T62" s="12" t="s">
        <v>10</v>
      </c>
      <c r="U62" s="10" t="s">
        <v>11</v>
      </c>
      <c r="V62" s="10" t="s">
        <v>3</v>
      </c>
      <c r="W62" s="10" t="s">
        <v>4</v>
      </c>
      <c r="X62" s="10" t="s">
        <v>5</v>
      </c>
      <c r="Y62" s="10" t="s">
        <v>12</v>
      </c>
      <c r="Z62" s="10" t="s">
        <v>13</v>
      </c>
      <c r="AB62" s="10" t="s">
        <v>6</v>
      </c>
      <c r="AC62" s="10" t="s">
        <v>7</v>
      </c>
      <c r="AD62" s="10" t="s">
        <v>8</v>
      </c>
      <c r="AE62" s="10" t="s">
        <v>9</v>
      </c>
      <c r="AF62" s="12" t="s">
        <v>10</v>
      </c>
      <c r="AG62" s="10" t="s">
        <v>11</v>
      </c>
      <c r="AH62" s="10" t="s">
        <v>3</v>
      </c>
      <c r="AI62" s="10" t="s">
        <v>4</v>
      </c>
      <c r="AJ62" s="10" t="s">
        <v>5</v>
      </c>
      <c r="AK62" s="10" t="s">
        <v>12</v>
      </c>
      <c r="AL62" s="10" t="s">
        <v>13</v>
      </c>
      <c r="AN62" s="10" t="s">
        <v>6</v>
      </c>
      <c r="AO62" s="10" t="s">
        <v>7</v>
      </c>
      <c r="AP62" s="10" t="s">
        <v>8</v>
      </c>
      <c r="AQ62" s="10" t="s">
        <v>9</v>
      </c>
      <c r="AR62" s="12" t="s">
        <v>10</v>
      </c>
      <c r="AS62" s="10" t="s">
        <v>11</v>
      </c>
      <c r="AT62" s="10" t="s">
        <v>3</v>
      </c>
      <c r="AU62" s="10" t="s">
        <v>4</v>
      </c>
      <c r="AV62" s="10" t="s">
        <v>5</v>
      </c>
      <c r="AW62" s="10" t="s">
        <v>12</v>
      </c>
      <c r="AX62" s="10" t="s">
        <v>13</v>
      </c>
      <c r="AZ62" s="13"/>
      <c r="BA62" s="10" t="s">
        <v>6</v>
      </c>
      <c r="BB62" s="10" t="s">
        <v>7</v>
      </c>
      <c r="BC62" s="10" t="s">
        <v>8</v>
      </c>
      <c r="BD62" s="10" t="s">
        <v>9</v>
      </c>
      <c r="BE62" s="12" t="s">
        <v>10</v>
      </c>
      <c r="BF62" s="10" t="s">
        <v>11</v>
      </c>
      <c r="BG62" s="10" t="s">
        <v>3</v>
      </c>
      <c r="BH62" s="10" t="s">
        <v>4</v>
      </c>
      <c r="BI62" s="10" t="s">
        <v>5</v>
      </c>
      <c r="BJ62" s="10" t="s">
        <v>12</v>
      </c>
      <c r="BK62" s="10" t="s">
        <v>13</v>
      </c>
      <c r="BM62" s="10" t="s">
        <v>436</v>
      </c>
      <c r="BN62" s="10" t="s">
        <v>430</v>
      </c>
      <c r="BO62" s="10" t="s">
        <v>431</v>
      </c>
      <c r="BP62" s="10" t="s">
        <v>432</v>
      </c>
      <c r="BQ62" s="10" t="s">
        <v>433</v>
      </c>
      <c r="BR62" s="10" t="s">
        <v>434</v>
      </c>
      <c r="BS62" s="10" t="s">
        <v>435</v>
      </c>
      <c r="BT62"/>
      <c r="BU62"/>
      <c r="BV62"/>
    </row>
    <row r="63" spans="1:84" s="10" customFormat="1" ht="13.95" customHeight="1" x14ac:dyDescent="0.3">
      <c r="A63" s="1"/>
      <c r="B63" s="44" t="s">
        <v>82</v>
      </c>
      <c r="C63" s="13" t="s">
        <v>14</v>
      </c>
      <c r="D63" s="40">
        <v>98</v>
      </c>
      <c r="E63" s="40">
        <v>93</v>
      </c>
      <c r="F63" s="1">
        <f t="shared" ref="F63:F69" si="180">SUM(E63,D63)</f>
        <v>191</v>
      </c>
      <c r="G63" s="40">
        <v>88</v>
      </c>
      <c r="H63" s="40">
        <v>86</v>
      </c>
      <c r="I63" s="1">
        <f t="shared" ref="I63:I69" si="181">SUM(H63,G63)</f>
        <v>174</v>
      </c>
      <c r="J63" s="40">
        <v>80</v>
      </c>
      <c r="K63" s="40">
        <v>81</v>
      </c>
      <c r="L63" s="1">
        <f t="shared" ref="L63:L69" si="182">SUM(K63,J63)</f>
        <v>161</v>
      </c>
      <c r="M63" s="10">
        <f t="shared" ref="M63:M69" si="183">SUM(K63,J63,H63,G63,E63,D63)</f>
        <v>526</v>
      </c>
      <c r="N63" s="10">
        <f>SUM(M63:M67)-MIN(M63:M67)</f>
        <v>1952</v>
      </c>
      <c r="P63" s="47">
        <v>93</v>
      </c>
      <c r="Q63" s="47">
        <v>89</v>
      </c>
      <c r="R63" s="1">
        <f t="shared" ref="R63:R69" si="184">SUM(Q63,P63)</f>
        <v>182</v>
      </c>
      <c r="S63" s="47">
        <v>83</v>
      </c>
      <c r="T63" s="47">
        <v>83</v>
      </c>
      <c r="U63" s="1">
        <f t="shared" ref="U63:U69" si="185">SUM(T63,S63)</f>
        <v>166</v>
      </c>
      <c r="V63" s="47">
        <v>84</v>
      </c>
      <c r="W63" s="47">
        <v>88</v>
      </c>
      <c r="X63" s="1">
        <f t="shared" ref="X63:X69" si="186">SUM(W63,V63)</f>
        <v>172</v>
      </c>
      <c r="Y63" s="10">
        <f t="shared" ref="Y63:Y69" si="187">SUM(W63,V63,T63,S63,Q63,P63)</f>
        <v>520</v>
      </c>
      <c r="Z63" s="10">
        <f>SUM(Y63,Y64,Y65,Y68,Y70)-MIN(Y63,Y64,Y65,Y68,Y70)</f>
        <v>1900</v>
      </c>
      <c r="AB63" s="47">
        <v>90</v>
      </c>
      <c r="AC63" s="47">
        <v>92</v>
      </c>
      <c r="AD63" s="1">
        <f t="shared" ref="AD63:AD69" si="188">SUM(AC63,AB63)</f>
        <v>182</v>
      </c>
      <c r="AE63" s="47">
        <v>84</v>
      </c>
      <c r="AF63" s="47">
        <v>85</v>
      </c>
      <c r="AG63" s="1">
        <f t="shared" ref="AG63:AG69" si="189">SUM(AF63,AE63)</f>
        <v>169</v>
      </c>
      <c r="AH63" s="47">
        <v>83</v>
      </c>
      <c r="AI63" s="47">
        <v>85</v>
      </c>
      <c r="AJ63" s="1">
        <f t="shared" ref="AJ63:AJ69" si="190">SUM(AI63,AH63)</f>
        <v>168</v>
      </c>
      <c r="AK63" s="10">
        <f t="shared" ref="AK63:AK69" si="191">SUM(AI63,AH63,AF63,AE63,AC63,AB63)</f>
        <v>519</v>
      </c>
      <c r="AL63" s="10">
        <f>SUM(AK63,AK64,AK68,AK69)</f>
        <v>1841</v>
      </c>
      <c r="AN63" s="47">
        <v>89</v>
      </c>
      <c r="AO63" s="47">
        <v>94</v>
      </c>
      <c r="AP63" s="1">
        <f t="shared" ref="AP63:AP69" si="192">SUM(AO63,AN63)</f>
        <v>183</v>
      </c>
      <c r="AQ63" s="47">
        <v>85</v>
      </c>
      <c r="AR63" s="47">
        <v>84</v>
      </c>
      <c r="AS63" s="1">
        <f t="shared" ref="AS63:AS69" si="193">SUM(AR63,AQ63)</f>
        <v>169</v>
      </c>
      <c r="AT63" s="47">
        <v>87</v>
      </c>
      <c r="AU63" s="47">
        <v>89</v>
      </c>
      <c r="AV63" s="1">
        <f t="shared" ref="AV63:AV69" si="194">SUM(AU63,AT63)</f>
        <v>176</v>
      </c>
      <c r="AW63" s="10">
        <f t="shared" ref="AW63:AW69" si="195">SUM(AU63,AT63,AR63,AQ63,AO63,AN63)</f>
        <v>528</v>
      </c>
      <c r="AX63" s="10">
        <f>SUM(AW63,AW64,AW67,AW70,AW71)-MIN(AW63,AW64,AW67,AW70,AW71)</f>
        <v>1927</v>
      </c>
      <c r="AZ63" s="13"/>
      <c r="BA63" s="13">
        <v>0</v>
      </c>
      <c r="BB63" s="13">
        <v>0</v>
      </c>
      <c r="BC63" s="1">
        <v>0</v>
      </c>
      <c r="BD63" s="13">
        <v>0</v>
      </c>
      <c r="BE63" s="13">
        <v>0</v>
      </c>
      <c r="BF63" s="1">
        <v>0</v>
      </c>
      <c r="BG63" s="13">
        <v>0</v>
      </c>
      <c r="BH63" s="13">
        <v>0</v>
      </c>
      <c r="BI63" s="1">
        <v>0</v>
      </c>
      <c r="BJ63" s="13">
        <f t="shared" ref="BJ63" si="196">SUM(BH63,BG63,BE63,BD63,BB63,BA63)</f>
        <v>0</v>
      </c>
      <c r="BK63" s="10">
        <f>BJ64</f>
        <v>524</v>
      </c>
      <c r="BM63" s="13" t="e">
        <f t="shared" ref="BM63:BM79" si="197">SUM(BN63:BS63)</f>
        <v>#N/A</v>
      </c>
      <c r="BN63" s="13" t="e">
        <f>VLOOKUP(AZ63,'Orion Essential 3P Data'!$E$2:$IM$95,228,FALSE)</f>
        <v>#N/A</v>
      </c>
      <c r="BO63" s="13" t="e">
        <f>VLOOKUP(AZ63,'Orion Essential 3P Data'!$E$2:$IM$95,231,FALSE)</f>
        <v>#N/A</v>
      </c>
      <c r="BP63" s="13" t="e">
        <f>VLOOKUP(AZ63,'Orion Essential 3P Data'!$E$2:$IM$95,234,FALSE)</f>
        <v>#N/A</v>
      </c>
      <c r="BQ63" s="13" t="e">
        <f>VLOOKUP(AZ63,'Orion Essential 3P Data'!$E$2:$IM$95,237,FALSE)</f>
        <v>#N/A</v>
      </c>
      <c r="BR63" s="13" t="e">
        <f>VLOOKUP(AZ63,'Orion Essential 3P Data'!$E$2:$IM$95,240,FALSE)</f>
        <v>#N/A</v>
      </c>
      <c r="BS63" s="13" t="e">
        <f>VLOOKUP(AZ63,'Orion Essential 3P Data'!$E$2:$IM$95,243,FALSE)</f>
        <v>#N/A</v>
      </c>
      <c r="BT63" s="47"/>
      <c r="BU63" s="1"/>
      <c r="BV63" s="1"/>
      <c r="BW63" s="1"/>
      <c r="BX63" s="1"/>
      <c r="BY63" s="1"/>
      <c r="BZ63" s="1"/>
      <c r="CA63" s="1"/>
      <c r="CB63" s="47"/>
      <c r="CC63" s="47"/>
      <c r="CD63" s="47"/>
    </row>
    <row r="64" spans="1:84" s="10" customFormat="1" ht="13.95" customHeight="1" x14ac:dyDescent="0.3">
      <c r="A64" s="14"/>
      <c r="B64" s="14" t="s">
        <v>93</v>
      </c>
      <c r="C64" s="13" t="s">
        <v>14</v>
      </c>
      <c r="D64" s="40">
        <v>91</v>
      </c>
      <c r="E64" s="40">
        <v>93</v>
      </c>
      <c r="F64" s="1">
        <f t="shared" si="180"/>
        <v>184</v>
      </c>
      <c r="G64" s="40">
        <v>78</v>
      </c>
      <c r="H64" s="40">
        <v>75</v>
      </c>
      <c r="I64" s="1">
        <f t="shared" si="181"/>
        <v>153</v>
      </c>
      <c r="J64" s="40">
        <v>80</v>
      </c>
      <c r="K64" s="40">
        <v>80</v>
      </c>
      <c r="L64" s="1">
        <f t="shared" si="182"/>
        <v>160</v>
      </c>
      <c r="M64" s="10">
        <f t="shared" si="183"/>
        <v>497</v>
      </c>
      <c r="N64" s="1"/>
      <c r="P64" s="47">
        <v>90</v>
      </c>
      <c r="Q64" s="47">
        <v>88</v>
      </c>
      <c r="R64" s="1">
        <f t="shared" si="184"/>
        <v>178</v>
      </c>
      <c r="S64" s="47">
        <v>74</v>
      </c>
      <c r="T64" s="47">
        <v>65</v>
      </c>
      <c r="U64" s="1">
        <f t="shared" si="185"/>
        <v>139</v>
      </c>
      <c r="V64" s="47">
        <v>75</v>
      </c>
      <c r="W64" s="47">
        <v>80</v>
      </c>
      <c r="X64" s="1">
        <f t="shared" si="186"/>
        <v>155</v>
      </c>
      <c r="Y64" s="10">
        <f t="shared" si="187"/>
        <v>472</v>
      </c>
      <c r="Z64" s="1"/>
      <c r="AB64" s="47">
        <v>91</v>
      </c>
      <c r="AC64" s="47">
        <v>94</v>
      </c>
      <c r="AD64" s="1">
        <f t="shared" si="188"/>
        <v>185</v>
      </c>
      <c r="AE64" s="47">
        <v>79</v>
      </c>
      <c r="AF64" s="47">
        <v>72</v>
      </c>
      <c r="AG64" s="1">
        <f t="shared" si="189"/>
        <v>151</v>
      </c>
      <c r="AH64" s="47">
        <v>86</v>
      </c>
      <c r="AI64" s="47">
        <v>90</v>
      </c>
      <c r="AJ64" s="1">
        <f t="shared" si="190"/>
        <v>176</v>
      </c>
      <c r="AK64" s="10">
        <f t="shared" si="191"/>
        <v>512</v>
      </c>
      <c r="AL64" s="1"/>
      <c r="AN64" s="47">
        <v>81</v>
      </c>
      <c r="AO64" s="47">
        <v>90</v>
      </c>
      <c r="AP64" s="1">
        <f t="shared" si="192"/>
        <v>171</v>
      </c>
      <c r="AQ64" s="47">
        <v>75</v>
      </c>
      <c r="AR64" s="47">
        <v>79</v>
      </c>
      <c r="AS64" s="1">
        <f t="shared" si="193"/>
        <v>154</v>
      </c>
      <c r="AT64" s="47">
        <v>86</v>
      </c>
      <c r="AU64" s="47">
        <v>87</v>
      </c>
      <c r="AV64" s="1">
        <f t="shared" si="194"/>
        <v>173</v>
      </c>
      <c r="AW64" s="10">
        <f t="shared" si="195"/>
        <v>498</v>
      </c>
      <c r="AX64" s="1"/>
      <c r="AY64" s="1"/>
      <c r="AZ64" s="13">
        <v>114</v>
      </c>
      <c r="BA64" s="13">
        <f>VLOOKUP(AZ64,'Orion Essential 3P Data'!$E$2:$IM$95,226,FALSE)</f>
        <v>90</v>
      </c>
      <c r="BB64" s="13">
        <f>VLOOKUP(AZ64,'Orion Essential 3P Data'!$E$2:$IM$95,229,FALSE)</f>
        <v>90</v>
      </c>
      <c r="BC64" s="1">
        <f t="shared" ref="BC64" si="198">SUM(BB64,BA64)</f>
        <v>180</v>
      </c>
      <c r="BD64" s="13">
        <f>VLOOKUP(AZ64,'Orion Essential 3P Data'!$E$2:$IM$95,232,FALSE)</f>
        <v>82</v>
      </c>
      <c r="BE64" s="13">
        <f>VLOOKUP(AZ64,'Orion Essential 3P Data'!$E$2:$IM$95,235,FALSE)</f>
        <v>81</v>
      </c>
      <c r="BF64" s="1">
        <f t="shared" ref="BF64" si="199">SUM(BE64,BD64)</f>
        <v>163</v>
      </c>
      <c r="BG64" s="13">
        <f>VLOOKUP(AZ64,'Orion Essential 3P Data'!$E$2:$IM$95,238,FALSE)</f>
        <v>91</v>
      </c>
      <c r="BH64" s="13">
        <f>VLOOKUP(AZ64,'Orion Essential 3P Data'!$E$2:$IM$95,241,FALSE)</f>
        <v>90</v>
      </c>
      <c r="BI64" s="1">
        <f t="shared" ref="BI64" si="200">SUM(BH64,BG64)</f>
        <v>181</v>
      </c>
      <c r="BJ64" s="10">
        <f t="shared" ref="BJ64:BJ79" si="201">SUM(BH64,BG64,BE64,BD64,BB64,BA64)</f>
        <v>524</v>
      </c>
      <c r="BK64" s="1"/>
      <c r="BM64" s="13">
        <f t="shared" si="197"/>
        <v>5</v>
      </c>
      <c r="BN64" s="13">
        <f>VLOOKUP(AZ64,'Orion Essential 3P Data'!$E$2:$IM$95,228,FALSE)</f>
        <v>0</v>
      </c>
      <c r="BO64" s="13">
        <f>VLOOKUP(AZ64,'Orion Essential 3P Data'!$E$2:$IM$95,231,FALSE)</f>
        <v>2</v>
      </c>
      <c r="BP64" s="13">
        <f>VLOOKUP(AZ64,'Orion Essential 3P Data'!$E$2:$IM$95,234,FALSE)</f>
        <v>0</v>
      </c>
      <c r="BQ64" s="13">
        <f>VLOOKUP(AZ64,'Orion Essential 3P Data'!$E$2:$IM$95,237,FALSE)</f>
        <v>1</v>
      </c>
      <c r="BR64" s="13">
        <f>VLOOKUP(AZ64,'Orion Essential 3P Data'!$E$2:$IM$95,240,FALSE)</f>
        <v>2</v>
      </c>
      <c r="BS64" s="13">
        <f>VLOOKUP(AZ64,'Orion Essential 3P Data'!$E$2:$IM$95,243,FALSE)</f>
        <v>0</v>
      </c>
      <c r="BT64" s="47"/>
      <c r="BU64" s="1"/>
      <c r="BV64" s="1"/>
      <c r="BW64" s="1"/>
      <c r="BX64" s="1"/>
      <c r="BY64" s="1"/>
      <c r="BZ64" s="1"/>
      <c r="CA64" s="1"/>
      <c r="CB64" s="47"/>
      <c r="CC64" s="47"/>
      <c r="CD64" s="47"/>
    </row>
    <row r="65" spans="1:82" s="10" customFormat="1" ht="13.95" customHeight="1" x14ac:dyDescent="0.3">
      <c r="A65" s="1"/>
      <c r="B65" s="14" t="s">
        <v>91</v>
      </c>
      <c r="C65" s="13" t="s">
        <v>14</v>
      </c>
      <c r="D65" s="40">
        <v>82</v>
      </c>
      <c r="E65" s="40">
        <v>89</v>
      </c>
      <c r="F65" s="1">
        <f t="shared" si="180"/>
        <v>171</v>
      </c>
      <c r="G65" s="40">
        <v>65</v>
      </c>
      <c r="H65" s="40">
        <v>78</v>
      </c>
      <c r="I65" s="1">
        <f t="shared" si="181"/>
        <v>143</v>
      </c>
      <c r="J65" s="40">
        <v>81</v>
      </c>
      <c r="K65" s="40">
        <v>78</v>
      </c>
      <c r="L65" s="1">
        <f t="shared" si="182"/>
        <v>159</v>
      </c>
      <c r="M65" s="10">
        <f t="shared" si="183"/>
        <v>473</v>
      </c>
      <c r="N65" s="1"/>
      <c r="P65" s="47">
        <v>88</v>
      </c>
      <c r="Q65" s="47">
        <v>91</v>
      </c>
      <c r="R65" s="1">
        <f t="shared" si="184"/>
        <v>179</v>
      </c>
      <c r="S65" s="47">
        <v>58</v>
      </c>
      <c r="T65" s="47">
        <v>68</v>
      </c>
      <c r="U65" s="1">
        <f t="shared" si="185"/>
        <v>126</v>
      </c>
      <c r="V65" s="47">
        <v>81</v>
      </c>
      <c r="W65" s="47">
        <v>86</v>
      </c>
      <c r="X65" s="1">
        <f t="shared" si="186"/>
        <v>167</v>
      </c>
      <c r="Y65" s="10">
        <f t="shared" si="187"/>
        <v>472</v>
      </c>
      <c r="Z65" s="1"/>
      <c r="AB65" s="1"/>
      <c r="AC65" s="1"/>
      <c r="AD65" s="1">
        <f t="shared" si="188"/>
        <v>0</v>
      </c>
      <c r="AE65" s="1"/>
      <c r="AF65" s="1"/>
      <c r="AG65" s="1">
        <f t="shared" si="189"/>
        <v>0</v>
      </c>
      <c r="AH65" s="1"/>
      <c r="AI65" s="1"/>
      <c r="AJ65" s="1">
        <f t="shared" si="190"/>
        <v>0</v>
      </c>
      <c r="AK65" s="13">
        <f t="shared" si="191"/>
        <v>0</v>
      </c>
      <c r="AL65" s="1"/>
      <c r="AN65" s="47"/>
      <c r="AO65" s="47"/>
      <c r="AP65" s="1">
        <f t="shared" si="192"/>
        <v>0</v>
      </c>
      <c r="AS65" s="1">
        <f t="shared" si="193"/>
        <v>0</v>
      </c>
      <c r="AV65" s="1">
        <f t="shared" si="194"/>
        <v>0</v>
      </c>
      <c r="AW65" s="13">
        <f t="shared" si="195"/>
        <v>0</v>
      </c>
      <c r="AX65" s="1"/>
      <c r="AY65" s="1"/>
      <c r="AZ65" s="13"/>
      <c r="BA65" s="13">
        <v>0</v>
      </c>
      <c r="BB65" s="13">
        <v>0</v>
      </c>
      <c r="BC65" s="1">
        <v>0</v>
      </c>
      <c r="BD65" s="13">
        <v>0</v>
      </c>
      <c r="BE65" s="13">
        <v>0</v>
      </c>
      <c r="BF65" s="1">
        <v>0</v>
      </c>
      <c r="BG65" s="13">
        <v>0</v>
      </c>
      <c r="BH65" s="13">
        <v>0</v>
      </c>
      <c r="BI65" s="1">
        <v>0</v>
      </c>
      <c r="BJ65" s="13">
        <f t="shared" si="201"/>
        <v>0</v>
      </c>
      <c r="BK65" s="1"/>
      <c r="BM65" s="13" t="e">
        <f t="shared" si="197"/>
        <v>#N/A</v>
      </c>
      <c r="BN65" s="13" t="e">
        <f>VLOOKUP(AZ65,'Orion Essential 3P Data'!$E$2:$IM$95,228,FALSE)</f>
        <v>#N/A</v>
      </c>
      <c r="BO65" s="13" t="e">
        <f>VLOOKUP(AZ65,'Orion Essential 3P Data'!$E$2:$IM$95,231,FALSE)</f>
        <v>#N/A</v>
      </c>
      <c r="BP65" s="13" t="e">
        <f>VLOOKUP(AZ65,'Orion Essential 3P Data'!$E$2:$IM$95,234,FALSE)</f>
        <v>#N/A</v>
      </c>
      <c r="BQ65" s="13" t="e">
        <f>VLOOKUP(AZ65,'Orion Essential 3P Data'!$E$2:$IM$95,237,FALSE)</f>
        <v>#N/A</v>
      </c>
      <c r="BR65" s="13" t="e">
        <f>VLOOKUP(AZ65,'Orion Essential 3P Data'!$E$2:$IM$95,240,FALSE)</f>
        <v>#N/A</v>
      </c>
      <c r="BS65" s="13" t="e">
        <f>VLOOKUP(AZ65,'Orion Essential 3P Data'!$E$2:$IM$95,243,FALSE)</f>
        <v>#N/A</v>
      </c>
      <c r="BT65" s="47"/>
      <c r="BU65" s="1"/>
      <c r="BV65" s="1"/>
      <c r="BW65" s="1"/>
      <c r="BX65" s="1"/>
      <c r="BY65" s="1"/>
      <c r="BZ65" s="1"/>
      <c r="CA65" s="1"/>
    </row>
    <row r="66" spans="1:82" ht="13.95" customHeight="1" x14ac:dyDescent="0.3">
      <c r="A66" s="3"/>
      <c r="B66" s="44" t="s">
        <v>68</v>
      </c>
      <c r="C66" s="13" t="s">
        <v>14</v>
      </c>
      <c r="D66" s="40">
        <v>90</v>
      </c>
      <c r="E66" s="40">
        <v>91</v>
      </c>
      <c r="F66" s="1">
        <f t="shared" si="180"/>
        <v>181</v>
      </c>
      <c r="G66" s="40">
        <v>66</v>
      </c>
      <c r="H66" s="40">
        <v>68</v>
      </c>
      <c r="I66" s="1">
        <f t="shared" si="181"/>
        <v>134</v>
      </c>
      <c r="J66" s="40">
        <v>72</v>
      </c>
      <c r="K66" s="40">
        <v>69</v>
      </c>
      <c r="L66" s="1">
        <f t="shared" si="182"/>
        <v>141</v>
      </c>
      <c r="M66" s="10">
        <f t="shared" si="183"/>
        <v>456</v>
      </c>
      <c r="O66" s="13"/>
      <c r="R66" s="1">
        <f t="shared" si="184"/>
        <v>0</v>
      </c>
      <c r="U66" s="1">
        <f t="shared" si="185"/>
        <v>0</v>
      </c>
      <c r="X66" s="1">
        <f t="shared" si="186"/>
        <v>0</v>
      </c>
      <c r="Y66" s="13">
        <f t="shared" si="187"/>
        <v>0</v>
      </c>
      <c r="AD66" s="1">
        <f t="shared" si="188"/>
        <v>0</v>
      </c>
      <c r="AG66" s="1">
        <f t="shared" si="189"/>
        <v>0</v>
      </c>
      <c r="AJ66" s="1">
        <f t="shared" si="190"/>
        <v>0</v>
      </c>
      <c r="AK66" s="13">
        <f t="shared" si="191"/>
        <v>0</v>
      </c>
      <c r="AN66" s="47"/>
      <c r="AO66" s="47"/>
      <c r="AP66" s="1">
        <f t="shared" si="192"/>
        <v>0</v>
      </c>
      <c r="AS66" s="1">
        <f t="shared" si="193"/>
        <v>0</v>
      </c>
      <c r="AV66" s="1">
        <f t="shared" si="194"/>
        <v>0</v>
      </c>
      <c r="AW66" s="13">
        <f t="shared" si="195"/>
        <v>0</v>
      </c>
      <c r="BA66" s="13">
        <v>0</v>
      </c>
      <c r="BB66" s="13">
        <v>0</v>
      </c>
      <c r="BC66" s="1">
        <v>0</v>
      </c>
      <c r="BD66" s="13">
        <v>0</v>
      </c>
      <c r="BE66" s="13">
        <v>0</v>
      </c>
      <c r="BF66" s="1">
        <v>0</v>
      </c>
      <c r="BG66" s="13">
        <v>0</v>
      </c>
      <c r="BH66" s="13">
        <v>0</v>
      </c>
      <c r="BI66" s="1">
        <v>0</v>
      </c>
      <c r="BJ66" s="13">
        <f t="shared" si="201"/>
        <v>0</v>
      </c>
      <c r="BM66" s="13" t="e">
        <f t="shared" si="197"/>
        <v>#N/A</v>
      </c>
      <c r="BN66" s="13" t="e">
        <f>VLOOKUP(AZ66,'Orion Essential 3P Data'!$E$2:$IM$95,228,FALSE)</f>
        <v>#N/A</v>
      </c>
      <c r="BO66" s="13" t="e">
        <f>VLOOKUP(AZ66,'Orion Essential 3P Data'!$E$2:$IM$95,231,FALSE)</f>
        <v>#N/A</v>
      </c>
      <c r="BP66" s="13" t="e">
        <f>VLOOKUP(AZ66,'Orion Essential 3P Data'!$E$2:$IM$95,234,FALSE)</f>
        <v>#N/A</v>
      </c>
      <c r="BQ66" s="13" t="e">
        <f>VLOOKUP(AZ66,'Orion Essential 3P Data'!$E$2:$IM$95,237,FALSE)</f>
        <v>#N/A</v>
      </c>
      <c r="BR66" s="13" t="e">
        <f>VLOOKUP(AZ66,'Orion Essential 3P Data'!$E$2:$IM$95,240,FALSE)</f>
        <v>#N/A</v>
      </c>
      <c r="BS66" s="13" t="e">
        <f>VLOOKUP(AZ66,'Orion Essential 3P Data'!$E$2:$IM$95,243,FALSE)</f>
        <v>#N/A</v>
      </c>
      <c r="BT66" s="47"/>
    </row>
    <row r="67" spans="1:82" ht="13.95" customHeight="1" x14ac:dyDescent="0.3">
      <c r="B67" s="44" t="s">
        <v>112</v>
      </c>
      <c r="C67" s="13" t="s">
        <v>14</v>
      </c>
      <c r="D67" s="40">
        <v>85</v>
      </c>
      <c r="E67" s="40">
        <v>85</v>
      </c>
      <c r="F67" s="1">
        <f t="shared" si="180"/>
        <v>170</v>
      </c>
      <c r="G67" s="40">
        <v>52</v>
      </c>
      <c r="H67" s="40">
        <v>56</v>
      </c>
      <c r="I67" s="1">
        <f t="shared" si="181"/>
        <v>108</v>
      </c>
      <c r="J67" s="40">
        <v>77</v>
      </c>
      <c r="K67" s="40">
        <v>62</v>
      </c>
      <c r="L67" s="1">
        <f t="shared" si="182"/>
        <v>139</v>
      </c>
      <c r="M67" s="10">
        <f t="shared" si="183"/>
        <v>417</v>
      </c>
      <c r="O67" s="13"/>
      <c r="R67" s="1">
        <f t="shared" si="184"/>
        <v>0</v>
      </c>
      <c r="U67" s="1">
        <f t="shared" si="185"/>
        <v>0</v>
      </c>
      <c r="X67" s="1">
        <f t="shared" si="186"/>
        <v>0</v>
      </c>
      <c r="Y67" s="13">
        <f t="shared" si="187"/>
        <v>0</v>
      </c>
      <c r="AD67" s="1">
        <f t="shared" si="188"/>
        <v>0</v>
      </c>
      <c r="AG67" s="1">
        <f t="shared" si="189"/>
        <v>0</v>
      </c>
      <c r="AJ67" s="1">
        <f t="shared" si="190"/>
        <v>0</v>
      </c>
      <c r="AK67" s="13">
        <f t="shared" si="191"/>
        <v>0</v>
      </c>
      <c r="AN67" s="47">
        <v>81</v>
      </c>
      <c r="AO67" s="47">
        <v>88</v>
      </c>
      <c r="AP67" s="1">
        <f t="shared" si="192"/>
        <v>169</v>
      </c>
      <c r="AQ67" s="47">
        <v>68</v>
      </c>
      <c r="AR67" s="47">
        <v>78</v>
      </c>
      <c r="AS67" s="1">
        <f t="shared" si="193"/>
        <v>146</v>
      </c>
      <c r="AT67" s="47">
        <v>75</v>
      </c>
      <c r="AU67" s="47">
        <v>70</v>
      </c>
      <c r="AV67" s="1">
        <f t="shared" si="194"/>
        <v>145</v>
      </c>
      <c r="AW67" s="10">
        <f t="shared" si="195"/>
        <v>460</v>
      </c>
      <c r="BA67" s="13">
        <v>0</v>
      </c>
      <c r="BB67" s="13">
        <v>0</v>
      </c>
      <c r="BC67" s="1">
        <v>0</v>
      </c>
      <c r="BD67" s="13">
        <v>0</v>
      </c>
      <c r="BE67" s="13">
        <v>0</v>
      </c>
      <c r="BF67" s="1">
        <v>0</v>
      </c>
      <c r="BG67" s="13">
        <v>0</v>
      </c>
      <c r="BH67" s="13">
        <v>0</v>
      </c>
      <c r="BI67" s="1">
        <v>0</v>
      </c>
      <c r="BJ67" s="13">
        <f t="shared" si="201"/>
        <v>0</v>
      </c>
      <c r="BM67" s="13" t="e">
        <f t="shared" si="197"/>
        <v>#N/A</v>
      </c>
      <c r="BN67" s="13" t="e">
        <f>VLOOKUP(AZ67,'Orion Essential 3P Data'!$E$2:$IM$95,228,FALSE)</f>
        <v>#N/A</v>
      </c>
      <c r="BO67" s="13" t="e">
        <f>VLOOKUP(AZ67,'Orion Essential 3P Data'!$E$2:$IM$95,231,FALSE)</f>
        <v>#N/A</v>
      </c>
      <c r="BP67" s="13" t="e">
        <f>VLOOKUP(AZ67,'Orion Essential 3P Data'!$E$2:$IM$95,234,FALSE)</f>
        <v>#N/A</v>
      </c>
      <c r="BQ67" s="13" t="e">
        <f>VLOOKUP(AZ67,'Orion Essential 3P Data'!$E$2:$IM$95,237,FALSE)</f>
        <v>#N/A</v>
      </c>
      <c r="BR67" s="13" t="e">
        <f>VLOOKUP(AZ67,'Orion Essential 3P Data'!$E$2:$IM$95,240,FALSE)</f>
        <v>#N/A</v>
      </c>
      <c r="BS67" s="13" t="e">
        <f>VLOOKUP(AZ67,'Orion Essential 3P Data'!$E$2:$IM$95,243,FALSE)</f>
        <v>#N/A</v>
      </c>
      <c r="CB67" s="47"/>
      <c r="CC67" s="47"/>
      <c r="CD67" s="47"/>
    </row>
    <row r="68" spans="1:82" ht="13.95" customHeight="1" x14ac:dyDescent="0.3">
      <c r="B68" s="44" t="s">
        <v>92</v>
      </c>
      <c r="C68" s="13" t="s">
        <v>14</v>
      </c>
      <c r="D68" s="40">
        <v>86</v>
      </c>
      <c r="E68" s="40">
        <v>76</v>
      </c>
      <c r="F68" s="1">
        <f t="shared" ref="F68" si="202">SUM(E68,D68)</f>
        <v>162</v>
      </c>
      <c r="G68" s="40">
        <v>58</v>
      </c>
      <c r="H68" s="40">
        <v>61</v>
      </c>
      <c r="I68" s="1">
        <f t="shared" ref="I68" si="203">SUM(H68,G68)</f>
        <v>119</v>
      </c>
      <c r="J68" s="40">
        <v>44</v>
      </c>
      <c r="K68" s="40">
        <v>67</v>
      </c>
      <c r="L68" s="1">
        <f t="shared" ref="L68" si="204">SUM(K68,J68)</f>
        <v>111</v>
      </c>
      <c r="M68" s="13">
        <f t="shared" ref="M68" si="205">SUM(K68,J68,H68,G68,E68,D68)</f>
        <v>392</v>
      </c>
      <c r="O68" s="13"/>
      <c r="P68" s="47">
        <v>78</v>
      </c>
      <c r="Q68" s="47">
        <v>82</v>
      </c>
      <c r="R68" s="1">
        <f t="shared" si="184"/>
        <v>160</v>
      </c>
      <c r="S68" s="47">
        <v>38</v>
      </c>
      <c r="T68" s="47">
        <v>49</v>
      </c>
      <c r="U68" s="1">
        <f t="shared" si="185"/>
        <v>87</v>
      </c>
      <c r="V68" s="47">
        <v>69</v>
      </c>
      <c r="W68" s="47">
        <v>77</v>
      </c>
      <c r="X68" s="1">
        <f t="shared" si="186"/>
        <v>146</v>
      </c>
      <c r="Y68" s="10">
        <f t="shared" si="187"/>
        <v>393</v>
      </c>
      <c r="AB68" s="47">
        <v>87</v>
      </c>
      <c r="AC68" s="47">
        <v>83</v>
      </c>
      <c r="AD68" s="1">
        <f t="shared" si="188"/>
        <v>170</v>
      </c>
      <c r="AE68" s="47">
        <v>67</v>
      </c>
      <c r="AF68" s="47">
        <v>69</v>
      </c>
      <c r="AG68" s="1">
        <f t="shared" si="189"/>
        <v>136</v>
      </c>
      <c r="AH68" s="47">
        <v>80</v>
      </c>
      <c r="AI68" s="47">
        <v>68</v>
      </c>
      <c r="AJ68" s="1">
        <f t="shared" si="190"/>
        <v>148</v>
      </c>
      <c r="AK68" s="10">
        <f t="shared" si="191"/>
        <v>454</v>
      </c>
      <c r="AN68" s="47">
        <v>82</v>
      </c>
      <c r="AO68" s="47">
        <v>70</v>
      </c>
      <c r="AP68" s="1">
        <f t="shared" si="192"/>
        <v>152</v>
      </c>
      <c r="AQ68" s="47">
        <v>52</v>
      </c>
      <c r="AR68" s="47">
        <v>66</v>
      </c>
      <c r="AS68" s="1">
        <f t="shared" si="193"/>
        <v>118</v>
      </c>
      <c r="AT68" s="47">
        <v>60</v>
      </c>
      <c r="AU68" s="47">
        <v>65</v>
      </c>
      <c r="AV68" s="1">
        <f t="shared" si="194"/>
        <v>125</v>
      </c>
      <c r="AW68" s="13">
        <f t="shared" si="195"/>
        <v>395</v>
      </c>
      <c r="BA68" s="13">
        <v>0</v>
      </c>
      <c r="BB68" s="13">
        <v>0</v>
      </c>
      <c r="BC68" s="1">
        <v>0</v>
      </c>
      <c r="BD68" s="13">
        <v>0</v>
      </c>
      <c r="BE68" s="13">
        <v>0</v>
      </c>
      <c r="BF68" s="1">
        <v>0</v>
      </c>
      <c r="BG68" s="13">
        <v>0</v>
      </c>
      <c r="BH68" s="13">
        <v>0</v>
      </c>
      <c r="BI68" s="1">
        <v>0</v>
      </c>
      <c r="BJ68" s="13">
        <f t="shared" si="201"/>
        <v>0</v>
      </c>
      <c r="BM68" s="13" t="e">
        <f t="shared" si="197"/>
        <v>#N/A</v>
      </c>
      <c r="BN68" s="13" t="e">
        <f>VLOOKUP(AZ68,'Orion Essential 3P Data'!$E$2:$IM$95,228,FALSE)</f>
        <v>#N/A</v>
      </c>
      <c r="BO68" s="13" t="e">
        <f>VLOOKUP(AZ68,'Orion Essential 3P Data'!$E$2:$IM$95,231,FALSE)</f>
        <v>#N/A</v>
      </c>
      <c r="BP68" s="13" t="e">
        <f>VLOOKUP(AZ68,'Orion Essential 3P Data'!$E$2:$IM$95,234,FALSE)</f>
        <v>#N/A</v>
      </c>
      <c r="BQ68" s="13" t="e">
        <f>VLOOKUP(AZ68,'Orion Essential 3P Data'!$E$2:$IM$95,237,FALSE)</f>
        <v>#N/A</v>
      </c>
      <c r="BR68" s="13" t="e">
        <f>VLOOKUP(AZ68,'Orion Essential 3P Data'!$E$2:$IM$95,240,FALSE)</f>
        <v>#N/A</v>
      </c>
      <c r="BS68" s="13" t="e">
        <f>VLOOKUP(AZ68,'Orion Essential 3P Data'!$E$2:$IM$95,243,FALSE)</f>
        <v>#N/A</v>
      </c>
      <c r="BT68" s="47"/>
      <c r="CB68" s="47"/>
      <c r="CC68" s="47"/>
      <c r="CD68" s="47"/>
    </row>
    <row r="69" spans="1:82" ht="13.95" customHeight="1" x14ac:dyDescent="0.3">
      <c r="B69" s="44" t="s">
        <v>113</v>
      </c>
      <c r="C69" s="13" t="s">
        <v>14</v>
      </c>
      <c r="D69" s="40">
        <v>87</v>
      </c>
      <c r="E69" s="40">
        <v>71</v>
      </c>
      <c r="F69" s="1">
        <f t="shared" si="180"/>
        <v>158</v>
      </c>
      <c r="G69" s="40">
        <v>22</v>
      </c>
      <c r="H69" s="40">
        <v>43</v>
      </c>
      <c r="I69" s="1">
        <f t="shared" si="181"/>
        <v>65</v>
      </c>
      <c r="J69" s="40">
        <v>37</v>
      </c>
      <c r="K69" s="40">
        <v>44</v>
      </c>
      <c r="L69" s="1">
        <f t="shared" si="182"/>
        <v>81</v>
      </c>
      <c r="M69" s="13">
        <f t="shared" si="183"/>
        <v>304</v>
      </c>
      <c r="O69" s="13"/>
      <c r="P69" s="47">
        <v>86</v>
      </c>
      <c r="Q69" s="47">
        <v>84</v>
      </c>
      <c r="R69" s="1">
        <f t="shared" si="184"/>
        <v>170</v>
      </c>
      <c r="S69" s="47">
        <v>34</v>
      </c>
      <c r="T69" s="47">
        <v>16</v>
      </c>
      <c r="U69" s="1">
        <f t="shared" si="185"/>
        <v>50</v>
      </c>
      <c r="V69" s="47">
        <v>49</v>
      </c>
      <c r="W69" s="47">
        <v>65</v>
      </c>
      <c r="X69" s="1">
        <f t="shared" si="186"/>
        <v>114</v>
      </c>
      <c r="Y69" s="13">
        <f t="shared" si="187"/>
        <v>334</v>
      </c>
      <c r="AB69" s="47">
        <v>88</v>
      </c>
      <c r="AC69" s="47">
        <v>85</v>
      </c>
      <c r="AD69" s="1">
        <f t="shared" si="188"/>
        <v>173</v>
      </c>
      <c r="AE69" s="47">
        <v>49</v>
      </c>
      <c r="AF69" s="47">
        <v>21</v>
      </c>
      <c r="AG69" s="1">
        <f t="shared" si="189"/>
        <v>70</v>
      </c>
      <c r="AH69" s="47">
        <v>61</v>
      </c>
      <c r="AI69" s="47">
        <v>52</v>
      </c>
      <c r="AJ69" s="1">
        <f t="shared" si="190"/>
        <v>113</v>
      </c>
      <c r="AK69" s="10">
        <f t="shared" si="191"/>
        <v>356</v>
      </c>
      <c r="AN69" s="47"/>
      <c r="AO69" s="47"/>
      <c r="AP69" s="1">
        <f t="shared" si="192"/>
        <v>0</v>
      </c>
      <c r="AQ69" s="47"/>
      <c r="AR69" s="47"/>
      <c r="AS69" s="1">
        <f t="shared" si="193"/>
        <v>0</v>
      </c>
      <c r="AT69" s="47"/>
      <c r="AU69" s="47"/>
      <c r="AV69" s="1">
        <f t="shared" si="194"/>
        <v>0</v>
      </c>
      <c r="AW69" s="13">
        <f t="shared" si="195"/>
        <v>0</v>
      </c>
      <c r="BA69" s="13">
        <v>0</v>
      </c>
      <c r="BB69" s="13">
        <v>0</v>
      </c>
      <c r="BC69" s="1">
        <v>0</v>
      </c>
      <c r="BD69" s="13">
        <v>0</v>
      </c>
      <c r="BE69" s="13">
        <v>0</v>
      </c>
      <c r="BF69" s="1">
        <v>0</v>
      </c>
      <c r="BG69" s="13">
        <v>0</v>
      </c>
      <c r="BH69" s="13">
        <v>0</v>
      </c>
      <c r="BI69" s="1">
        <v>0</v>
      </c>
      <c r="BJ69" s="13">
        <f t="shared" si="201"/>
        <v>0</v>
      </c>
      <c r="BM69" s="13" t="e">
        <f t="shared" si="197"/>
        <v>#N/A</v>
      </c>
      <c r="BN69" s="13" t="e">
        <f>VLOOKUP(AZ69,'Orion Essential 3P Data'!$E$2:$IM$95,228,FALSE)</f>
        <v>#N/A</v>
      </c>
      <c r="BO69" s="13" t="e">
        <f>VLOOKUP(AZ69,'Orion Essential 3P Data'!$E$2:$IM$95,231,FALSE)</f>
        <v>#N/A</v>
      </c>
      <c r="BP69" s="13" t="e">
        <f>VLOOKUP(AZ69,'Orion Essential 3P Data'!$E$2:$IM$95,234,FALSE)</f>
        <v>#N/A</v>
      </c>
      <c r="BQ69" s="13" t="e">
        <f>VLOOKUP(AZ69,'Orion Essential 3P Data'!$E$2:$IM$95,237,FALSE)</f>
        <v>#N/A</v>
      </c>
      <c r="BR69" s="13" t="e">
        <f>VLOOKUP(AZ69,'Orion Essential 3P Data'!$E$2:$IM$95,240,FALSE)</f>
        <v>#N/A</v>
      </c>
      <c r="BS69" s="13" t="e">
        <f>VLOOKUP(AZ69,'Orion Essential 3P Data'!$E$2:$IM$95,243,FALSE)</f>
        <v>#N/A</v>
      </c>
      <c r="BT69" s="47"/>
      <c r="CB69" s="47"/>
      <c r="CC69" s="47"/>
      <c r="CD69" s="47"/>
    </row>
    <row r="70" spans="1:82" ht="13.95" customHeight="1" x14ac:dyDescent="0.3">
      <c r="B70" s="44" t="s">
        <v>95</v>
      </c>
      <c r="C70" s="44" t="s">
        <v>14</v>
      </c>
      <c r="D70" s="40"/>
      <c r="E70" s="40"/>
      <c r="F70" s="1">
        <f t="shared" ref="F70:F77" si="206">SUM(E70,D70)</f>
        <v>0</v>
      </c>
      <c r="G70" s="40"/>
      <c r="H70" s="40"/>
      <c r="I70" s="1">
        <f t="shared" ref="I70:I77" si="207">SUM(H70,G70)</f>
        <v>0</v>
      </c>
      <c r="J70" s="40"/>
      <c r="K70" s="40"/>
      <c r="L70" s="1">
        <f t="shared" ref="L70:L77" si="208">SUM(K70,J70)</f>
        <v>0</v>
      </c>
      <c r="M70" s="13">
        <f t="shared" ref="M70:M77" si="209">SUM(K70,J70,H70,G70,E70,D70)</f>
        <v>0</v>
      </c>
      <c r="O70" s="13"/>
      <c r="P70" s="47">
        <v>88</v>
      </c>
      <c r="Q70" s="47">
        <v>88</v>
      </c>
      <c r="R70" s="1">
        <f t="shared" ref="R70:R79" si="210">SUM(Q70,P70)</f>
        <v>176</v>
      </c>
      <c r="S70" s="47">
        <v>66</v>
      </c>
      <c r="T70" s="47">
        <v>69</v>
      </c>
      <c r="U70" s="1">
        <f t="shared" ref="U70:U79" si="211">SUM(T70,S70)</f>
        <v>135</v>
      </c>
      <c r="V70" s="47">
        <v>65</v>
      </c>
      <c r="W70" s="47">
        <v>60</v>
      </c>
      <c r="X70" s="1">
        <f t="shared" ref="X70:X79" si="212">SUM(W70,V70)</f>
        <v>125</v>
      </c>
      <c r="Y70" s="10">
        <f t="shared" ref="Y70:Y79" si="213">SUM(W70,V70,T70,S70,Q70,P70)</f>
        <v>436</v>
      </c>
      <c r="AD70" s="1">
        <f t="shared" ref="AD70:AD79" si="214">SUM(AC70,AB70)</f>
        <v>0</v>
      </c>
      <c r="AG70" s="1">
        <f t="shared" ref="AG70:AG79" si="215">SUM(AF70,AE70)</f>
        <v>0</v>
      </c>
      <c r="AJ70" s="1">
        <f t="shared" ref="AJ70:AJ79" si="216">SUM(AI70,AH70)</f>
        <v>0</v>
      </c>
      <c r="AK70" s="13">
        <f t="shared" ref="AK70:AK79" si="217">SUM(AI70,AH70,AF70,AE70,AC70,AB70)</f>
        <v>0</v>
      </c>
      <c r="AN70" s="47">
        <v>79</v>
      </c>
      <c r="AO70" s="47">
        <v>64</v>
      </c>
      <c r="AP70" s="1">
        <f t="shared" ref="AP70:AP79" si="218">SUM(AO70,AN70)</f>
        <v>143</v>
      </c>
      <c r="AQ70" s="47">
        <v>70</v>
      </c>
      <c r="AR70" s="47">
        <v>63</v>
      </c>
      <c r="AS70" s="1">
        <f t="shared" ref="AS70:AS79" si="219">SUM(AR70,AQ70)</f>
        <v>133</v>
      </c>
      <c r="AT70" s="47">
        <v>87</v>
      </c>
      <c r="AU70" s="47">
        <v>78</v>
      </c>
      <c r="AV70" s="1">
        <f t="shared" ref="AV70:AV79" si="220">SUM(AU70,AT70)</f>
        <v>165</v>
      </c>
      <c r="AW70" s="10">
        <f t="shared" ref="AW70:AW79" si="221">SUM(AU70,AT70,AR70,AQ70,AO70,AN70)</f>
        <v>441</v>
      </c>
      <c r="BA70" s="13">
        <v>0</v>
      </c>
      <c r="BB70" s="13">
        <v>0</v>
      </c>
      <c r="BC70" s="1">
        <v>0</v>
      </c>
      <c r="BD70" s="13">
        <v>0</v>
      </c>
      <c r="BE70" s="13">
        <v>0</v>
      </c>
      <c r="BF70" s="1">
        <v>0</v>
      </c>
      <c r="BG70" s="13">
        <v>0</v>
      </c>
      <c r="BH70" s="13">
        <v>0</v>
      </c>
      <c r="BI70" s="1">
        <v>0</v>
      </c>
      <c r="BJ70" s="13">
        <f t="shared" si="201"/>
        <v>0</v>
      </c>
      <c r="BM70" s="13" t="e">
        <f t="shared" si="197"/>
        <v>#N/A</v>
      </c>
      <c r="BN70" s="13" t="e">
        <f>VLOOKUP(AZ70,'Orion Essential 3P Data'!$E$2:$IM$95,228,FALSE)</f>
        <v>#N/A</v>
      </c>
      <c r="BO70" s="13" t="e">
        <f>VLOOKUP(AZ70,'Orion Essential 3P Data'!$E$2:$IM$95,231,FALSE)</f>
        <v>#N/A</v>
      </c>
      <c r="BP70" s="13" t="e">
        <f>VLOOKUP(AZ70,'Orion Essential 3P Data'!$E$2:$IM$95,234,FALSE)</f>
        <v>#N/A</v>
      </c>
      <c r="BQ70" s="13" t="e">
        <f>VLOOKUP(AZ70,'Orion Essential 3P Data'!$E$2:$IM$95,237,FALSE)</f>
        <v>#N/A</v>
      </c>
      <c r="BR70" s="13" t="e">
        <f>VLOOKUP(AZ70,'Orion Essential 3P Data'!$E$2:$IM$95,240,FALSE)</f>
        <v>#N/A</v>
      </c>
      <c r="BS70" s="13" t="e">
        <f>VLOOKUP(AZ70,'Orion Essential 3P Data'!$E$2:$IM$95,243,FALSE)</f>
        <v>#N/A</v>
      </c>
      <c r="BT70" s="47"/>
      <c r="CB70" s="47"/>
      <c r="CC70" s="47"/>
      <c r="CD70" s="47"/>
    </row>
    <row r="71" spans="1:82" ht="13.95" customHeight="1" x14ac:dyDescent="0.3">
      <c r="B71" s="44" t="s">
        <v>94</v>
      </c>
      <c r="C71" s="44" t="s">
        <v>14</v>
      </c>
      <c r="D71" s="40"/>
      <c r="E71" s="40"/>
      <c r="F71" s="1">
        <f t="shared" si="206"/>
        <v>0</v>
      </c>
      <c r="G71" s="40"/>
      <c r="H71" s="40"/>
      <c r="I71" s="1">
        <f t="shared" si="207"/>
        <v>0</v>
      </c>
      <c r="J71" s="40"/>
      <c r="K71" s="40"/>
      <c r="L71" s="1">
        <f t="shared" si="208"/>
        <v>0</v>
      </c>
      <c r="M71" s="13">
        <f t="shared" si="209"/>
        <v>0</v>
      </c>
      <c r="O71" s="13"/>
      <c r="P71" s="47">
        <v>83</v>
      </c>
      <c r="Q71" s="47">
        <v>84</v>
      </c>
      <c r="R71" s="1">
        <f t="shared" si="210"/>
        <v>167</v>
      </c>
      <c r="S71" s="47">
        <v>46</v>
      </c>
      <c r="T71" s="47">
        <v>37</v>
      </c>
      <c r="U71" s="1">
        <f t="shared" si="211"/>
        <v>83</v>
      </c>
      <c r="V71" s="47">
        <v>67</v>
      </c>
      <c r="W71" s="47">
        <v>72</v>
      </c>
      <c r="X71" s="1">
        <f t="shared" si="212"/>
        <v>139</v>
      </c>
      <c r="Y71" s="13">
        <f t="shared" si="213"/>
        <v>389</v>
      </c>
      <c r="AD71" s="1">
        <f t="shared" si="214"/>
        <v>0</v>
      </c>
      <c r="AG71" s="1">
        <f t="shared" si="215"/>
        <v>0</v>
      </c>
      <c r="AJ71" s="1">
        <f t="shared" si="216"/>
        <v>0</v>
      </c>
      <c r="AK71" s="13">
        <f t="shared" si="217"/>
        <v>0</v>
      </c>
      <c r="AN71" s="47">
        <v>92</v>
      </c>
      <c r="AO71" s="47">
        <v>73</v>
      </c>
      <c r="AP71" s="1">
        <f t="shared" si="218"/>
        <v>165</v>
      </c>
      <c r="AQ71" s="47">
        <v>52</v>
      </c>
      <c r="AR71" s="47">
        <v>78</v>
      </c>
      <c r="AS71" s="1">
        <f t="shared" si="219"/>
        <v>130</v>
      </c>
      <c r="AT71" s="47">
        <v>68</v>
      </c>
      <c r="AU71" s="47">
        <v>58</v>
      </c>
      <c r="AV71" s="1">
        <f t="shared" si="220"/>
        <v>126</v>
      </c>
      <c r="AW71" s="10">
        <f t="shared" si="221"/>
        <v>421</v>
      </c>
      <c r="BA71" s="13">
        <v>0</v>
      </c>
      <c r="BB71" s="13">
        <v>0</v>
      </c>
      <c r="BC71" s="1">
        <v>0</v>
      </c>
      <c r="BD71" s="13">
        <v>0</v>
      </c>
      <c r="BE71" s="13">
        <v>0</v>
      </c>
      <c r="BF71" s="1">
        <v>0</v>
      </c>
      <c r="BG71" s="13">
        <v>0</v>
      </c>
      <c r="BH71" s="13">
        <v>0</v>
      </c>
      <c r="BI71" s="1">
        <v>0</v>
      </c>
      <c r="BJ71" s="13">
        <f t="shared" si="201"/>
        <v>0</v>
      </c>
      <c r="BM71" s="13" t="e">
        <f t="shared" si="197"/>
        <v>#N/A</v>
      </c>
      <c r="BN71" s="13" t="e">
        <f>VLOOKUP(AZ71,'Orion Essential 3P Data'!$E$2:$IM$95,228,FALSE)</f>
        <v>#N/A</v>
      </c>
      <c r="BO71" s="13" t="e">
        <f>VLOOKUP(AZ71,'Orion Essential 3P Data'!$E$2:$IM$95,231,FALSE)</f>
        <v>#N/A</v>
      </c>
      <c r="BP71" s="13" t="e">
        <f>VLOOKUP(AZ71,'Orion Essential 3P Data'!$E$2:$IM$95,234,FALSE)</f>
        <v>#N/A</v>
      </c>
      <c r="BQ71" s="13" t="e">
        <f>VLOOKUP(AZ71,'Orion Essential 3P Data'!$E$2:$IM$95,237,FALSE)</f>
        <v>#N/A</v>
      </c>
      <c r="BR71" s="13" t="e">
        <f>VLOOKUP(AZ71,'Orion Essential 3P Data'!$E$2:$IM$95,240,FALSE)</f>
        <v>#N/A</v>
      </c>
      <c r="BS71" s="13" t="e">
        <f>VLOOKUP(AZ71,'Orion Essential 3P Data'!$E$2:$IM$95,243,FALSE)</f>
        <v>#N/A</v>
      </c>
      <c r="BT71" s="47"/>
      <c r="CB71" s="47"/>
      <c r="CC71" s="47"/>
      <c r="CD71" s="47"/>
    </row>
    <row r="72" spans="1:82" ht="13.95" customHeight="1" x14ac:dyDescent="0.3">
      <c r="B72" s="44" t="s">
        <v>123</v>
      </c>
      <c r="C72" s="44" t="s">
        <v>14</v>
      </c>
      <c r="D72" s="40"/>
      <c r="E72" s="40"/>
      <c r="F72" s="1">
        <f t="shared" si="206"/>
        <v>0</v>
      </c>
      <c r="G72" s="40"/>
      <c r="H72" s="40"/>
      <c r="I72" s="1">
        <f t="shared" si="207"/>
        <v>0</v>
      </c>
      <c r="J72" s="40"/>
      <c r="K72" s="40"/>
      <c r="L72" s="1">
        <f t="shared" si="208"/>
        <v>0</v>
      </c>
      <c r="M72" s="13">
        <f t="shared" si="209"/>
        <v>0</v>
      </c>
      <c r="O72" s="13"/>
      <c r="P72" s="47">
        <v>48</v>
      </c>
      <c r="Q72" s="47">
        <v>58</v>
      </c>
      <c r="R72" s="1">
        <f t="shared" si="210"/>
        <v>106</v>
      </c>
      <c r="S72" s="47">
        <v>31</v>
      </c>
      <c r="T72" s="47">
        <v>38</v>
      </c>
      <c r="U72" s="1">
        <f t="shared" si="211"/>
        <v>69</v>
      </c>
      <c r="V72" s="47">
        <v>41</v>
      </c>
      <c r="W72" s="47">
        <v>36</v>
      </c>
      <c r="X72" s="1">
        <f t="shared" si="212"/>
        <v>77</v>
      </c>
      <c r="Y72" s="13">
        <f t="shared" si="213"/>
        <v>252</v>
      </c>
      <c r="AD72" s="1">
        <f t="shared" si="214"/>
        <v>0</v>
      </c>
      <c r="AG72" s="1">
        <f t="shared" si="215"/>
        <v>0</v>
      </c>
      <c r="AJ72" s="1">
        <f t="shared" si="216"/>
        <v>0</v>
      </c>
      <c r="AK72" s="13">
        <f t="shared" si="217"/>
        <v>0</v>
      </c>
      <c r="AP72" s="1">
        <f t="shared" si="218"/>
        <v>0</v>
      </c>
      <c r="AS72" s="1">
        <f t="shared" si="219"/>
        <v>0</v>
      </c>
      <c r="AV72" s="1">
        <f t="shared" si="220"/>
        <v>0</v>
      </c>
      <c r="AW72" s="13">
        <f t="shared" si="221"/>
        <v>0</v>
      </c>
      <c r="BA72" s="13">
        <v>0</v>
      </c>
      <c r="BB72" s="13">
        <v>0</v>
      </c>
      <c r="BC72" s="1">
        <v>0</v>
      </c>
      <c r="BD72" s="13">
        <v>0</v>
      </c>
      <c r="BE72" s="13">
        <v>0</v>
      </c>
      <c r="BF72" s="1">
        <v>0</v>
      </c>
      <c r="BG72" s="13">
        <v>0</v>
      </c>
      <c r="BH72" s="13">
        <v>0</v>
      </c>
      <c r="BI72" s="1">
        <v>0</v>
      </c>
      <c r="BJ72" s="13">
        <f t="shared" si="201"/>
        <v>0</v>
      </c>
      <c r="BM72" s="13" t="e">
        <f t="shared" si="197"/>
        <v>#N/A</v>
      </c>
      <c r="BN72" s="13" t="e">
        <f>VLOOKUP(AZ72,'Orion Essential 3P Data'!$E$2:$IM$95,228,FALSE)</f>
        <v>#N/A</v>
      </c>
      <c r="BO72" s="13" t="e">
        <f>VLOOKUP(AZ72,'Orion Essential 3P Data'!$E$2:$IM$95,231,FALSE)</f>
        <v>#N/A</v>
      </c>
      <c r="BP72" s="13" t="e">
        <f>VLOOKUP(AZ72,'Orion Essential 3P Data'!$E$2:$IM$95,234,FALSE)</f>
        <v>#N/A</v>
      </c>
      <c r="BQ72" s="13" t="e">
        <f>VLOOKUP(AZ72,'Orion Essential 3P Data'!$E$2:$IM$95,237,FALSE)</f>
        <v>#N/A</v>
      </c>
      <c r="BR72" s="13" t="e">
        <f>VLOOKUP(AZ72,'Orion Essential 3P Data'!$E$2:$IM$95,240,FALSE)</f>
        <v>#N/A</v>
      </c>
      <c r="BS72" s="13" t="e">
        <f>VLOOKUP(AZ72,'Orion Essential 3P Data'!$E$2:$IM$95,243,FALSE)</f>
        <v>#N/A</v>
      </c>
      <c r="BT72" s="47"/>
    </row>
    <row r="73" spans="1:82" ht="13.95" customHeight="1" x14ac:dyDescent="0.3">
      <c r="B73" s="44" t="s">
        <v>124</v>
      </c>
      <c r="C73" s="44" t="s">
        <v>14</v>
      </c>
      <c r="D73" s="40"/>
      <c r="E73" s="40"/>
      <c r="F73" s="1">
        <f t="shared" si="206"/>
        <v>0</v>
      </c>
      <c r="G73" s="40"/>
      <c r="H73" s="40"/>
      <c r="I73" s="1">
        <f t="shared" si="207"/>
        <v>0</v>
      </c>
      <c r="J73" s="40"/>
      <c r="K73" s="40"/>
      <c r="L73" s="1">
        <f t="shared" si="208"/>
        <v>0</v>
      </c>
      <c r="M73" s="13">
        <f t="shared" si="209"/>
        <v>0</v>
      </c>
      <c r="O73" s="13"/>
      <c r="R73" s="1">
        <f t="shared" si="210"/>
        <v>0</v>
      </c>
      <c r="U73" s="1">
        <f t="shared" si="211"/>
        <v>0</v>
      </c>
      <c r="X73" s="1">
        <f t="shared" si="212"/>
        <v>0</v>
      </c>
      <c r="Y73" s="13">
        <f t="shared" si="213"/>
        <v>0</v>
      </c>
      <c r="AD73" s="1">
        <f t="shared" si="214"/>
        <v>0</v>
      </c>
      <c r="AG73" s="1">
        <f t="shared" si="215"/>
        <v>0</v>
      </c>
      <c r="AJ73" s="1">
        <f t="shared" si="216"/>
        <v>0</v>
      </c>
      <c r="AK73" s="13">
        <f t="shared" si="217"/>
        <v>0</v>
      </c>
      <c r="AP73" s="1">
        <f t="shared" si="218"/>
        <v>0</v>
      </c>
      <c r="AS73" s="1">
        <f t="shared" si="219"/>
        <v>0</v>
      </c>
      <c r="AV73" s="1">
        <f t="shared" si="220"/>
        <v>0</v>
      </c>
      <c r="AW73" s="13">
        <f t="shared" si="221"/>
        <v>0</v>
      </c>
      <c r="BA73" s="13">
        <v>0</v>
      </c>
      <c r="BB73" s="13">
        <v>0</v>
      </c>
      <c r="BC73" s="1">
        <v>0</v>
      </c>
      <c r="BD73" s="13">
        <v>0</v>
      </c>
      <c r="BE73" s="13">
        <v>0</v>
      </c>
      <c r="BF73" s="1">
        <v>0</v>
      </c>
      <c r="BG73" s="13">
        <v>0</v>
      </c>
      <c r="BH73" s="13">
        <v>0</v>
      </c>
      <c r="BI73" s="1">
        <v>0</v>
      </c>
      <c r="BJ73" s="13">
        <f t="shared" si="201"/>
        <v>0</v>
      </c>
      <c r="BM73" s="13" t="e">
        <f t="shared" si="197"/>
        <v>#N/A</v>
      </c>
      <c r="BN73" s="13" t="e">
        <f>VLOOKUP(AZ73,'Orion Essential 3P Data'!$E$2:$IM$95,228,FALSE)</f>
        <v>#N/A</v>
      </c>
      <c r="BO73" s="13" t="e">
        <f>VLOOKUP(AZ73,'Orion Essential 3P Data'!$E$2:$IM$95,231,FALSE)</f>
        <v>#N/A</v>
      </c>
      <c r="BP73" s="13" t="e">
        <f>VLOOKUP(AZ73,'Orion Essential 3P Data'!$E$2:$IM$95,234,FALSE)</f>
        <v>#N/A</v>
      </c>
      <c r="BQ73" s="13" t="e">
        <f>VLOOKUP(AZ73,'Orion Essential 3P Data'!$E$2:$IM$95,237,FALSE)</f>
        <v>#N/A</v>
      </c>
      <c r="BR73" s="13" t="e">
        <f>VLOOKUP(AZ73,'Orion Essential 3P Data'!$E$2:$IM$95,240,FALSE)</f>
        <v>#N/A</v>
      </c>
      <c r="BS73" s="13" t="e">
        <f>VLOOKUP(AZ73,'Orion Essential 3P Data'!$E$2:$IM$95,243,FALSE)</f>
        <v>#N/A</v>
      </c>
    </row>
    <row r="74" spans="1:82" ht="13.95" customHeight="1" x14ac:dyDescent="0.3">
      <c r="B74" s="44" t="s">
        <v>125</v>
      </c>
      <c r="C74" s="44" t="s">
        <v>14</v>
      </c>
      <c r="D74" s="40"/>
      <c r="E74" s="40"/>
      <c r="F74" s="1">
        <f t="shared" si="206"/>
        <v>0</v>
      </c>
      <c r="G74" s="40"/>
      <c r="H74" s="40"/>
      <c r="I74" s="1">
        <f t="shared" si="207"/>
        <v>0</v>
      </c>
      <c r="J74" s="40"/>
      <c r="K74" s="40"/>
      <c r="L74" s="1">
        <f t="shared" si="208"/>
        <v>0</v>
      </c>
      <c r="M74" s="13">
        <f t="shared" si="209"/>
        <v>0</v>
      </c>
      <c r="O74" s="13"/>
      <c r="R74" s="1">
        <f t="shared" si="210"/>
        <v>0</v>
      </c>
      <c r="U74" s="1">
        <f t="shared" si="211"/>
        <v>0</v>
      </c>
      <c r="X74" s="1">
        <f t="shared" si="212"/>
        <v>0</v>
      </c>
      <c r="Y74" s="13">
        <f t="shared" si="213"/>
        <v>0</v>
      </c>
      <c r="AD74" s="1">
        <f t="shared" si="214"/>
        <v>0</v>
      </c>
      <c r="AG74" s="1">
        <f t="shared" si="215"/>
        <v>0</v>
      </c>
      <c r="AJ74" s="1">
        <f t="shared" si="216"/>
        <v>0</v>
      </c>
      <c r="AK74" s="13">
        <f t="shared" si="217"/>
        <v>0</v>
      </c>
      <c r="AN74" s="47">
        <v>61</v>
      </c>
      <c r="AO74" s="47">
        <v>59</v>
      </c>
      <c r="AP74" s="1">
        <f t="shared" si="218"/>
        <v>120</v>
      </c>
      <c r="AQ74" s="47">
        <v>45</v>
      </c>
      <c r="AR74" s="47">
        <v>25</v>
      </c>
      <c r="AS74" s="1">
        <f t="shared" si="219"/>
        <v>70</v>
      </c>
      <c r="AT74" s="47">
        <v>55</v>
      </c>
      <c r="AU74" s="47">
        <v>54</v>
      </c>
      <c r="AV74" s="1">
        <f t="shared" si="220"/>
        <v>109</v>
      </c>
      <c r="AW74" s="13">
        <f t="shared" si="221"/>
        <v>299</v>
      </c>
      <c r="BA74" s="13">
        <v>0</v>
      </c>
      <c r="BB74" s="13">
        <v>0</v>
      </c>
      <c r="BC74" s="1">
        <v>0</v>
      </c>
      <c r="BD74" s="13">
        <v>0</v>
      </c>
      <c r="BE74" s="13">
        <v>0</v>
      </c>
      <c r="BF74" s="1">
        <v>0</v>
      </c>
      <c r="BG74" s="13">
        <v>0</v>
      </c>
      <c r="BH74" s="13">
        <v>0</v>
      </c>
      <c r="BI74" s="1">
        <v>0</v>
      </c>
      <c r="BJ74" s="13">
        <f t="shared" si="201"/>
        <v>0</v>
      </c>
      <c r="BM74" s="13" t="e">
        <f t="shared" si="197"/>
        <v>#N/A</v>
      </c>
      <c r="BN74" s="13" t="e">
        <f>VLOOKUP(AZ74,'Orion Essential 3P Data'!$E$2:$IM$95,228,FALSE)</f>
        <v>#N/A</v>
      </c>
      <c r="BO74" s="13" t="e">
        <f>VLOOKUP(AZ74,'Orion Essential 3P Data'!$E$2:$IM$95,231,FALSE)</f>
        <v>#N/A</v>
      </c>
      <c r="BP74" s="13" t="e">
        <f>VLOOKUP(AZ74,'Orion Essential 3P Data'!$E$2:$IM$95,234,FALSE)</f>
        <v>#N/A</v>
      </c>
      <c r="BQ74" s="13" t="e">
        <f>VLOOKUP(AZ74,'Orion Essential 3P Data'!$E$2:$IM$95,237,FALSE)</f>
        <v>#N/A</v>
      </c>
      <c r="BR74" s="13" t="e">
        <f>VLOOKUP(AZ74,'Orion Essential 3P Data'!$E$2:$IM$95,240,FALSE)</f>
        <v>#N/A</v>
      </c>
      <c r="BS74" s="13" t="e">
        <f>VLOOKUP(AZ74,'Orion Essential 3P Data'!$E$2:$IM$95,243,FALSE)</f>
        <v>#N/A</v>
      </c>
      <c r="CB74" s="47"/>
      <c r="CC74" s="47"/>
      <c r="CD74" s="47"/>
    </row>
    <row r="75" spans="1:82" ht="13.95" customHeight="1" x14ac:dyDescent="0.3">
      <c r="B75" s="44" t="s">
        <v>126</v>
      </c>
      <c r="C75" s="44" t="s">
        <v>14</v>
      </c>
      <c r="D75" s="40"/>
      <c r="E75" s="40"/>
      <c r="F75" s="1">
        <f t="shared" si="206"/>
        <v>0</v>
      </c>
      <c r="G75" s="40"/>
      <c r="H75" s="40"/>
      <c r="I75" s="1">
        <f t="shared" si="207"/>
        <v>0</v>
      </c>
      <c r="J75" s="40"/>
      <c r="K75" s="40"/>
      <c r="L75" s="1">
        <f t="shared" si="208"/>
        <v>0</v>
      </c>
      <c r="M75" s="13">
        <f t="shared" si="209"/>
        <v>0</v>
      </c>
      <c r="O75" s="13"/>
      <c r="P75" s="47">
        <v>87</v>
      </c>
      <c r="Q75" s="47">
        <v>81</v>
      </c>
      <c r="R75" s="1">
        <f t="shared" si="210"/>
        <v>168</v>
      </c>
      <c r="S75" s="47">
        <v>19</v>
      </c>
      <c r="T75" s="47">
        <v>38</v>
      </c>
      <c r="U75" s="1">
        <f t="shared" si="211"/>
        <v>57</v>
      </c>
      <c r="V75" s="47">
        <v>42</v>
      </c>
      <c r="W75" s="47">
        <v>52</v>
      </c>
      <c r="X75" s="1">
        <f t="shared" si="212"/>
        <v>94</v>
      </c>
      <c r="Y75" s="13">
        <f t="shared" si="213"/>
        <v>319</v>
      </c>
      <c r="AD75" s="1">
        <f t="shared" si="214"/>
        <v>0</v>
      </c>
      <c r="AG75" s="1">
        <f t="shared" si="215"/>
        <v>0</v>
      </c>
      <c r="AJ75" s="1">
        <f t="shared" si="216"/>
        <v>0</v>
      </c>
      <c r="AK75" s="13">
        <f t="shared" si="217"/>
        <v>0</v>
      </c>
      <c r="AP75" s="1">
        <f t="shared" si="218"/>
        <v>0</v>
      </c>
      <c r="AS75" s="1">
        <f t="shared" si="219"/>
        <v>0</v>
      </c>
      <c r="AV75" s="1">
        <f t="shared" si="220"/>
        <v>0</v>
      </c>
      <c r="AW75" s="13">
        <f t="shared" si="221"/>
        <v>0</v>
      </c>
      <c r="BA75" s="13">
        <v>0</v>
      </c>
      <c r="BB75" s="13">
        <v>0</v>
      </c>
      <c r="BC75" s="1">
        <v>0</v>
      </c>
      <c r="BD75" s="13">
        <v>0</v>
      </c>
      <c r="BE75" s="13">
        <v>0</v>
      </c>
      <c r="BF75" s="1">
        <v>0</v>
      </c>
      <c r="BG75" s="13">
        <v>0</v>
      </c>
      <c r="BH75" s="13">
        <v>0</v>
      </c>
      <c r="BI75" s="1">
        <v>0</v>
      </c>
      <c r="BJ75" s="13">
        <f t="shared" si="201"/>
        <v>0</v>
      </c>
      <c r="BM75" s="13" t="e">
        <f t="shared" si="197"/>
        <v>#N/A</v>
      </c>
      <c r="BN75" s="13" t="e">
        <f>VLOOKUP(AZ75,'Orion Essential 3P Data'!$E$2:$IM$95,228,FALSE)</f>
        <v>#N/A</v>
      </c>
      <c r="BO75" s="13" t="e">
        <f>VLOOKUP(AZ75,'Orion Essential 3P Data'!$E$2:$IM$95,231,FALSE)</f>
        <v>#N/A</v>
      </c>
      <c r="BP75" s="13" t="e">
        <f>VLOOKUP(AZ75,'Orion Essential 3P Data'!$E$2:$IM$95,234,FALSE)</f>
        <v>#N/A</v>
      </c>
      <c r="BQ75" s="13" t="e">
        <f>VLOOKUP(AZ75,'Orion Essential 3P Data'!$E$2:$IM$95,237,FALSE)</f>
        <v>#N/A</v>
      </c>
      <c r="BR75" s="13" t="e">
        <f>VLOOKUP(AZ75,'Orion Essential 3P Data'!$E$2:$IM$95,240,FALSE)</f>
        <v>#N/A</v>
      </c>
      <c r="BS75" s="13" t="e">
        <f>VLOOKUP(AZ75,'Orion Essential 3P Data'!$E$2:$IM$95,243,FALSE)</f>
        <v>#N/A</v>
      </c>
      <c r="BT75" s="47"/>
    </row>
    <row r="76" spans="1:82" ht="13.95" customHeight="1" x14ac:dyDescent="0.3">
      <c r="B76" s="44" t="s">
        <v>127</v>
      </c>
      <c r="C76" s="44" t="s">
        <v>14</v>
      </c>
      <c r="D76" s="40"/>
      <c r="E76" s="40"/>
      <c r="F76" s="1">
        <f t="shared" si="206"/>
        <v>0</v>
      </c>
      <c r="G76" s="40"/>
      <c r="H76" s="40"/>
      <c r="I76" s="1">
        <f t="shared" si="207"/>
        <v>0</v>
      </c>
      <c r="J76" s="40"/>
      <c r="K76" s="40"/>
      <c r="L76" s="1">
        <f t="shared" si="208"/>
        <v>0</v>
      </c>
      <c r="M76" s="13">
        <f t="shared" si="209"/>
        <v>0</v>
      </c>
      <c r="O76" s="13"/>
      <c r="R76" s="1">
        <f t="shared" si="210"/>
        <v>0</v>
      </c>
      <c r="U76" s="1">
        <f t="shared" si="211"/>
        <v>0</v>
      </c>
      <c r="X76" s="1">
        <f t="shared" si="212"/>
        <v>0</v>
      </c>
      <c r="Y76" s="13">
        <f t="shared" si="213"/>
        <v>0</v>
      </c>
      <c r="AD76" s="1">
        <f t="shared" si="214"/>
        <v>0</v>
      </c>
      <c r="AG76" s="1">
        <f t="shared" si="215"/>
        <v>0</v>
      </c>
      <c r="AJ76" s="1">
        <f t="shared" si="216"/>
        <v>0</v>
      </c>
      <c r="AK76" s="13">
        <f t="shared" si="217"/>
        <v>0</v>
      </c>
      <c r="AP76" s="1">
        <f t="shared" si="218"/>
        <v>0</v>
      </c>
      <c r="AS76" s="1">
        <f t="shared" si="219"/>
        <v>0</v>
      </c>
      <c r="AV76" s="1">
        <f t="shared" si="220"/>
        <v>0</v>
      </c>
      <c r="AW76" s="13">
        <f t="shared" si="221"/>
        <v>0</v>
      </c>
      <c r="BA76" s="13">
        <v>0</v>
      </c>
      <c r="BB76" s="13">
        <v>0</v>
      </c>
      <c r="BC76" s="1">
        <v>0</v>
      </c>
      <c r="BD76" s="13">
        <v>0</v>
      </c>
      <c r="BE76" s="13">
        <v>0</v>
      </c>
      <c r="BF76" s="1">
        <v>0</v>
      </c>
      <c r="BG76" s="13">
        <v>0</v>
      </c>
      <c r="BH76" s="13">
        <v>0</v>
      </c>
      <c r="BI76" s="1">
        <v>0</v>
      </c>
      <c r="BJ76" s="13">
        <f t="shared" si="201"/>
        <v>0</v>
      </c>
      <c r="BM76" s="13" t="e">
        <f t="shared" si="197"/>
        <v>#N/A</v>
      </c>
      <c r="BN76" s="13" t="e">
        <f>VLOOKUP(AZ76,'Orion Essential 3P Data'!$E$2:$IM$95,228,FALSE)</f>
        <v>#N/A</v>
      </c>
      <c r="BO76" s="13" t="e">
        <f>VLOOKUP(AZ76,'Orion Essential 3P Data'!$E$2:$IM$95,231,FALSE)</f>
        <v>#N/A</v>
      </c>
      <c r="BP76" s="13" t="e">
        <f>VLOOKUP(AZ76,'Orion Essential 3P Data'!$E$2:$IM$95,234,FALSE)</f>
        <v>#N/A</v>
      </c>
      <c r="BQ76" s="13" t="e">
        <f>VLOOKUP(AZ76,'Orion Essential 3P Data'!$E$2:$IM$95,237,FALSE)</f>
        <v>#N/A</v>
      </c>
      <c r="BR76" s="13" t="e">
        <f>VLOOKUP(AZ76,'Orion Essential 3P Data'!$E$2:$IM$95,240,FALSE)</f>
        <v>#N/A</v>
      </c>
      <c r="BS76" s="13" t="e">
        <f>VLOOKUP(AZ76,'Orion Essential 3P Data'!$E$2:$IM$95,243,FALSE)</f>
        <v>#N/A</v>
      </c>
    </row>
    <row r="77" spans="1:82" ht="13.95" customHeight="1" x14ac:dyDescent="0.3">
      <c r="B77" s="44" t="s">
        <v>128</v>
      </c>
      <c r="C77" s="44" t="s">
        <v>14</v>
      </c>
      <c r="D77" s="40"/>
      <c r="E77" s="40"/>
      <c r="F77" s="1">
        <f t="shared" si="206"/>
        <v>0</v>
      </c>
      <c r="G77" s="40"/>
      <c r="H77" s="40"/>
      <c r="I77" s="1">
        <f t="shared" si="207"/>
        <v>0</v>
      </c>
      <c r="J77" s="40"/>
      <c r="K77" s="40"/>
      <c r="L77" s="1">
        <f t="shared" si="208"/>
        <v>0</v>
      </c>
      <c r="M77" s="13">
        <f t="shared" si="209"/>
        <v>0</v>
      </c>
      <c r="O77" s="13"/>
      <c r="R77" s="1">
        <f t="shared" si="210"/>
        <v>0</v>
      </c>
      <c r="U77" s="1">
        <f t="shared" si="211"/>
        <v>0</v>
      </c>
      <c r="X77" s="1">
        <f t="shared" si="212"/>
        <v>0</v>
      </c>
      <c r="Y77" s="13">
        <f t="shared" si="213"/>
        <v>0</v>
      </c>
      <c r="AD77" s="1">
        <f t="shared" si="214"/>
        <v>0</v>
      </c>
      <c r="AG77" s="1">
        <f t="shared" si="215"/>
        <v>0</v>
      </c>
      <c r="AJ77" s="1">
        <f t="shared" si="216"/>
        <v>0</v>
      </c>
      <c r="AK77" s="13">
        <f t="shared" si="217"/>
        <v>0</v>
      </c>
      <c r="AN77" s="47">
        <v>72</v>
      </c>
      <c r="AO77" s="47">
        <v>87</v>
      </c>
      <c r="AP77" s="1">
        <f t="shared" si="218"/>
        <v>159</v>
      </c>
      <c r="AQ77" s="47">
        <v>41</v>
      </c>
      <c r="AR77" s="47">
        <v>35</v>
      </c>
      <c r="AS77" s="1">
        <f t="shared" si="219"/>
        <v>76</v>
      </c>
      <c r="AT77" s="47">
        <v>61</v>
      </c>
      <c r="AU77" s="47">
        <v>70</v>
      </c>
      <c r="AV77" s="1">
        <f t="shared" si="220"/>
        <v>131</v>
      </c>
      <c r="AW77" s="13">
        <f t="shared" si="221"/>
        <v>366</v>
      </c>
      <c r="AZ77" s="1">
        <v>116</v>
      </c>
      <c r="BA77" s="13">
        <v>0</v>
      </c>
      <c r="BB77" s="13">
        <v>0</v>
      </c>
      <c r="BC77" s="1">
        <v>0</v>
      </c>
      <c r="BD77" s="13">
        <v>0</v>
      </c>
      <c r="BE77" s="13">
        <v>0</v>
      </c>
      <c r="BF77" s="1">
        <v>0</v>
      </c>
      <c r="BG77" s="13">
        <v>0</v>
      </c>
      <c r="BH77" s="13">
        <v>0</v>
      </c>
      <c r="BI77" s="1">
        <v>0</v>
      </c>
      <c r="BJ77" s="13">
        <f t="shared" si="201"/>
        <v>0</v>
      </c>
      <c r="BM77" s="13" t="e">
        <f t="shared" si="197"/>
        <v>#N/A</v>
      </c>
      <c r="BN77" s="13" t="e">
        <f>VLOOKUP(AZ77,'Orion Essential 3P Data'!$E$2:$IM$95,228,FALSE)</f>
        <v>#N/A</v>
      </c>
      <c r="BO77" s="13" t="e">
        <f>VLOOKUP(AZ77,'Orion Essential 3P Data'!$E$2:$IM$95,231,FALSE)</f>
        <v>#N/A</v>
      </c>
      <c r="BP77" s="13" t="e">
        <f>VLOOKUP(AZ77,'Orion Essential 3P Data'!$E$2:$IM$95,234,FALSE)</f>
        <v>#N/A</v>
      </c>
      <c r="BQ77" s="13" t="e">
        <f>VLOOKUP(AZ77,'Orion Essential 3P Data'!$E$2:$IM$95,237,FALSE)</f>
        <v>#N/A</v>
      </c>
      <c r="BR77" s="13" t="e">
        <f>VLOOKUP(AZ77,'Orion Essential 3P Data'!$E$2:$IM$95,240,FALSE)</f>
        <v>#N/A</v>
      </c>
      <c r="BS77" s="13" t="e">
        <f>VLOOKUP(AZ77,'Orion Essential 3P Data'!$E$2:$IM$95,243,FALSE)</f>
        <v>#N/A</v>
      </c>
      <c r="CB77" s="47"/>
      <c r="CC77" s="47"/>
      <c r="CD77" s="47"/>
    </row>
    <row r="78" spans="1:82" ht="13.95" customHeight="1" x14ac:dyDescent="0.3">
      <c r="B78" s="44" t="s">
        <v>172</v>
      </c>
      <c r="C78" s="44" t="s">
        <v>14</v>
      </c>
      <c r="D78" s="47"/>
      <c r="E78" s="47"/>
      <c r="F78" s="1">
        <f t="shared" ref="F78:F79" si="222">SUM(E78,D78)</f>
        <v>0</v>
      </c>
      <c r="G78" s="47"/>
      <c r="H78" s="47"/>
      <c r="I78" s="1">
        <f t="shared" ref="I78:I79" si="223">SUM(H78,G78)</f>
        <v>0</v>
      </c>
      <c r="J78" s="47"/>
      <c r="K78" s="47"/>
      <c r="L78" s="1">
        <f t="shared" ref="L78:L79" si="224">SUM(K78,J78)</f>
        <v>0</v>
      </c>
      <c r="M78" s="13">
        <f t="shared" ref="M78:M79" si="225">SUM(K78,J78,H78,G78,E78,D78)</f>
        <v>0</v>
      </c>
      <c r="O78" s="13"/>
      <c r="P78" s="47">
        <v>81</v>
      </c>
      <c r="Q78" s="47">
        <v>85</v>
      </c>
      <c r="R78" s="1">
        <f t="shared" si="210"/>
        <v>166</v>
      </c>
      <c r="S78" s="47">
        <v>50</v>
      </c>
      <c r="T78" s="47">
        <v>31</v>
      </c>
      <c r="U78" s="1">
        <f t="shared" si="211"/>
        <v>81</v>
      </c>
      <c r="V78" s="47">
        <v>85</v>
      </c>
      <c r="W78" s="47">
        <v>81</v>
      </c>
      <c r="X78" s="1">
        <f t="shared" si="212"/>
        <v>166</v>
      </c>
      <c r="Y78" s="13">
        <f t="shared" si="213"/>
        <v>413</v>
      </c>
      <c r="AD78" s="1">
        <f t="shared" si="214"/>
        <v>0</v>
      </c>
      <c r="AG78" s="1">
        <f t="shared" si="215"/>
        <v>0</v>
      </c>
      <c r="AJ78" s="1">
        <f t="shared" si="216"/>
        <v>0</v>
      </c>
      <c r="AK78" s="13">
        <f t="shared" si="217"/>
        <v>0</v>
      </c>
      <c r="AP78" s="1">
        <f t="shared" si="218"/>
        <v>0</v>
      </c>
      <c r="AS78" s="1">
        <f t="shared" si="219"/>
        <v>0</v>
      </c>
      <c r="AV78" s="1">
        <f t="shared" si="220"/>
        <v>0</v>
      </c>
      <c r="AW78" s="13">
        <f t="shared" si="221"/>
        <v>0</v>
      </c>
      <c r="BA78" s="13">
        <v>0</v>
      </c>
      <c r="BB78" s="13">
        <v>0</v>
      </c>
      <c r="BC78" s="1">
        <v>0</v>
      </c>
      <c r="BD78" s="13">
        <v>0</v>
      </c>
      <c r="BE78" s="13">
        <v>0</v>
      </c>
      <c r="BF78" s="1">
        <v>0</v>
      </c>
      <c r="BG78" s="13">
        <v>0</v>
      </c>
      <c r="BH78" s="13">
        <v>0</v>
      </c>
      <c r="BI78" s="1">
        <v>0</v>
      </c>
      <c r="BJ78" s="13">
        <f t="shared" si="201"/>
        <v>0</v>
      </c>
      <c r="BM78" s="13" t="e">
        <f t="shared" si="197"/>
        <v>#N/A</v>
      </c>
      <c r="BN78" s="13" t="e">
        <f>VLOOKUP(AZ78,'Orion Essential 3P Data'!$E$2:$IM$95,228,FALSE)</f>
        <v>#N/A</v>
      </c>
      <c r="BO78" s="13" t="e">
        <f>VLOOKUP(AZ78,'Orion Essential 3P Data'!$E$2:$IM$95,231,FALSE)</f>
        <v>#N/A</v>
      </c>
      <c r="BP78" s="13" t="e">
        <f>VLOOKUP(AZ78,'Orion Essential 3P Data'!$E$2:$IM$95,234,FALSE)</f>
        <v>#N/A</v>
      </c>
      <c r="BQ78" s="13" t="e">
        <f>VLOOKUP(AZ78,'Orion Essential 3P Data'!$E$2:$IM$95,237,FALSE)</f>
        <v>#N/A</v>
      </c>
      <c r="BR78" s="13" t="e">
        <f>VLOOKUP(AZ78,'Orion Essential 3P Data'!$E$2:$IM$95,240,FALSE)</f>
        <v>#N/A</v>
      </c>
      <c r="BS78" s="13" t="e">
        <f>VLOOKUP(AZ78,'Orion Essential 3P Data'!$E$2:$IM$95,243,FALSE)</f>
        <v>#N/A</v>
      </c>
      <c r="BT78" s="47"/>
    </row>
    <row r="79" spans="1:82" ht="13.95" customHeight="1" x14ac:dyDescent="0.3">
      <c r="B79" s="44" t="s">
        <v>173</v>
      </c>
      <c r="C79" s="44" t="s">
        <v>14</v>
      </c>
      <c r="D79" s="47"/>
      <c r="E79" s="47"/>
      <c r="F79" s="1">
        <f t="shared" si="222"/>
        <v>0</v>
      </c>
      <c r="G79" s="47"/>
      <c r="H79" s="47"/>
      <c r="I79" s="1">
        <f t="shared" si="223"/>
        <v>0</v>
      </c>
      <c r="J79" s="47"/>
      <c r="K79" s="47"/>
      <c r="L79" s="1">
        <f t="shared" si="224"/>
        <v>0</v>
      </c>
      <c r="M79" s="13">
        <f t="shared" si="225"/>
        <v>0</v>
      </c>
      <c r="O79" s="13"/>
      <c r="P79" s="47">
        <v>75</v>
      </c>
      <c r="Q79" s="47">
        <v>66</v>
      </c>
      <c r="R79" s="1">
        <f t="shared" si="210"/>
        <v>141</v>
      </c>
      <c r="S79" s="47">
        <v>37</v>
      </c>
      <c r="T79" s="47">
        <v>40</v>
      </c>
      <c r="U79" s="1">
        <f t="shared" si="211"/>
        <v>77</v>
      </c>
      <c r="V79" s="47">
        <v>53</v>
      </c>
      <c r="W79" s="47">
        <v>41</v>
      </c>
      <c r="X79" s="1">
        <f t="shared" si="212"/>
        <v>94</v>
      </c>
      <c r="Y79" s="13">
        <f t="shared" si="213"/>
        <v>312</v>
      </c>
      <c r="AD79" s="1">
        <f t="shared" si="214"/>
        <v>0</v>
      </c>
      <c r="AG79" s="1">
        <f t="shared" si="215"/>
        <v>0</v>
      </c>
      <c r="AJ79" s="1">
        <f t="shared" si="216"/>
        <v>0</v>
      </c>
      <c r="AK79" s="13">
        <f t="shared" si="217"/>
        <v>0</v>
      </c>
      <c r="AP79" s="1">
        <f t="shared" si="218"/>
        <v>0</v>
      </c>
      <c r="AS79" s="1">
        <f t="shared" si="219"/>
        <v>0</v>
      </c>
      <c r="AV79" s="1">
        <f t="shared" si="220"/>
        <v>0</v>
      </c>
      <c r="AW79" s="13">
        <f t="shared" si="221"/>
        <v>0</v>
      </c>
      <c r="BA79" s="13">
        <v>0</v>
      </c>
      <c r="BB79" s="13">
        <v>0</v>
      </c>
      <c r="BC79" s="1">
        <v>0</v>
      </c>
      <c r="BD79" s="13">
        <v>0</v>
      </c>
      <c r="BE79" s="13">
        <v>0</v>
      </c>
      <c r="BF79" s="1">
        <v>0</v>
      </c>
      <c r="BG79" s="13">
        <v>0</v>
      </c>
      <c r="BH79" s="13">
        <v>0</v>
      </c>
      <c r="BI79" s="1">
        <v>0</v>
      </c>
      <c r="BJ79" s="13">
        <f t="shared" si="201"/>
        <v>0</v>
      </c>
      <c r="BM79" s="13" t="e">
        <f t="shared" si="197"/>
        <v>#N/A</v>
      </c>
      <c r="BN79" s="13" t="e">
        <f>VLOOKUP(AZ79,'Orion Essential 3P Data'!$E$2:$IM$95,228,FALSE)</f>
        <v>#N/A</v>
      </c>
      <c r="BO79" s="13" t="e">
        <f>VLOOKUP(AZ79,'Orion Essential 3P Data'!$E$2:$IM$95,231,FALSE)</f>
        <v>#N/A</v>
      </c>
      <c r="BP79" s="13" t="e">
        <f>VLOOKUP(AZ79,'Orion Essential 3P Data'!$E$2:$IM$95,234,FALSE)</f>
        <v>#N/A</v>
      </c>
      <c r="BQ79" s="13" t="e">
        <f>VLOOKUP(AZ79,'Orion Essential 3P Data'!$E$2:$IM$95,237,FALSE)</f>
        <v>#N/A</v>
      </c>
      <c r="BR79" s="13" t="e">
        <f>VLOOKUP(AZ79,'Orion Essential 3P Data'!$E$2:$IM$95,240,FALSE)</f>
        <v>#N/A</v>
      </c>
      <c r="BS79" s="13" t="e">
        <f>VLOOKUP(AZ79,'Orion Essential 3P Data'!$E$2:$IM$95,243,FALSE)</f>
        <v>#N/A</v>
      </c>
      <c r="BT79" s="47"/>
    </row>
    <row r="80" spans="1:82" ht="13.95" customHeight="1" x14ac:dyDescent="0.3">
      <c r="M80" s="13"/>
      <c r="Y80" s="13"/>
      <c r="AK80" s="13"/>
      <c r="AW80" s="13"/>
      <c r="BJ80" s="13"/>
      <c r="BM80" s="47"/>
      <c r="BN80" s="47"/>
      <c r="BO80" s="47"/>
      <c r="BP80" s="47"/>
      <c r="BQ80" s="47"/>
      <c r="BR80" s="47"/>
      <c r="BS80" s="47"/>
      <c r="BT80" s="47"/>
      <c r="BU80" s="47"/>
    </row>
    <row r="81" spans="1:86" ht="13.95" customHeight="1" x14ac:dyDescent="0.3">
      <c r="A81" s="10" t="s">
        <v>70</v>
      </c>
      <c r="B81" s="26" t="s">
        <v>1</v>
      </c>
      <c r="C81" s="10" t="s">
        <v>2</v>
      </c>
      <c r="D81" s="10" t="s">
        <v>6</v>
      </c>
      <c r="E81" s="10" t="s">
        <v>7</v>
      </c>
      <c r="F81" s="10" t="s">
        <v>8</v>
      </c>
      <c r="G81" s="10" t="s">
        <v>9</v>
      </c>
      <c r="H81" s="12" t="s">
        <v>10</v>
      </c>
      <c r="I81" s="10" t="s">
        <v>11</v>
      </c>
      <c r="J81" s="10" t="s">
        <v>3</v>
      </c>
      <c r="K81" s="10" t="s">
        <v>4</v>
      </c>
      <c r="L81" s="10" t="s">
        <v>5</v>
      </c>
      <c r="M81" s="10" t="s">
        <v>12</v>
      </c>
      <c r="N81" s="10" t="s">
        <v>13</v>
      </c>
      <c r="O81" s="10"/>
      <c r="P81" s="10" t="s">
        <v>6</v>
      </c>
      <c r="Q81" s="10" t="s">
        <v>7</v>
      </c>
      <c r="R81" s="10" t="s">
        <v>8</v>
      </c>
      <c r="S81" s="10" t="s">
        <v>9</v>
      </c>
      <c r="T81" s="12" t="s">
        <v>10</v>
      </c>
      <c r="U81" s="10" t="s">
        <v>11</v>
      </c>
      <c r="V81" s="10" t="s">
        <v>3</v>
      </c>
      <c r="W81" s="10" t="s">
        <v>4</v>
      </c>
      <c r="X81" s="10" t="s">
        <v>5</v>
      </c>
      <c r="Y81" s="10" t="s">
        <v>12</v>
      </c>
      <c r="Z81" s="10" t="s">
        <v>13</v>
      </c>
      <c r="AA81" s="10"/>
      <c r="AB81" s="10" t="s">
        <v>6</v>
      </c>
      <c r="AC81" s="10" t="s">
        <v>7</v>
      </c>
      <c r="AD81" s="10" t="s">
        <v>8</v>
      </c>
      <c r="AE81" s="10" t="s">
        <v>9</v>
      </c>
      <c r="AF81" s="12" t="s">
        <v>10</v>
      </c>
      <c r="AG81" s="10" t="s">
        <v>11</v>
      </c>
      <c r="AH81" s="10" t="s">
        <v>3</v>
      </c>
      <c r="AI81" s="10" t="s">
        <v>4</v>
      </c>
      <c r="AJ81" s="10" t="s">
        <v>5</v>
      </c>
      <c r="AK81" s="10" t="s">
        <v>12</v>
      </c>
      <c r="AL81" s="10" t="s">
        <v>13</v>
      </c>
      <c r="AM81" s="10"/>
      <c r="AN81" s="10" t="s">
        <v>6</v>
      </c>
      <c r="AO81" s="10" t="s">
        <v>7</v>
      </c>
      <c r="AP81" s="10" t="s">
        <v>8</v>
      </c>
      <c r="AQ81" s="10" t="s">
        <v>9</v>
      </c>
      <c r="AR81" s="12" t="s">
        <v>10</v>
      </c>
      <c r="AS81" s="10" t="s">
        <v>11</v>
      </c>
      <c r="AT81" s="10" t="s">
        <v>3</v>
      </c>
      <c r="AU81" s="10" t="s">
        <v>4</v>
      </c>
      <c r="AV81" s="10" t="s">
        <v>5</v>
      </c>
      <c r="AW81" s="10" t="s">
        <v>12</v>
      </c>
      <c r="AX81" s="10" t="s">
        <v>13</v>
      </c>
      <c r="AY81" s="10"/>
      <c r="AZ81" s="13"/>
      <c r="BA81" s="10" t="s">
        <v>6</v>
      </c>
      <c r="BB81" s="10" t="s">
        <v>7</v>
      </c>
      <c r="BC81" s="10" t="s">
        <v>8</v>
      </c>
      <c r="BD81" s="10" t="s">
        <v>9</v>
      </c>
      <c r="BE81" s="12" t="s">
        <v>10</v>
      </c>
      <c r="BF81" s="10" t="s">
        <v>11</v>
      </c>
      <c r="BG81" s="10" t="s">
        <v>3</v>
      </c>
      <c r="BH81" s="10" t="s">
        <v>4</v>
      </c>
      <c r="BI81" s="10" t="s">
        <v>5</v>
      </c>
      <c r="BJ81" s="10" t="s">
        <v>12</v>
      </c>
      <c r="BK81" s="10" t="s">
        <v>13</v>
      </c>
      <c r="BM81" s="10" t="s">
        <v>436</v>
      </c>
      <c r="BN81" s="10" t="s">
        <v>430</v>
      </c>
      <c r="BO81" s="10" t="s">
        <v>431</v>
      </c>
      <c r="BP81" s="10" t="s">
        <v>432</v>
      </c>
      <c r="BQ81" s="10" t="s">
        <v>433</v>
      </c>
      <c r="BR81" s="10" t="s">
        <v>434</v>
      </c>
      <c r="BS81" s="10" t="s">
        <v>435</v>
      </c>
    </row>
    <row r="82" spans="1:86" ht="13.95" customHeight="1" x14ac:dyDescent="0.3">
      <c r="B82" s="14" t="s">
        <v>98</v>
      </c>
      <c r="C82" s="1" t="s">
        <v>71</v>
      </c>
      <c r="F82" s="1">
        <f t="shared" ref="F82:F83" si="226">SUM(E82,D82)</f>
        <v>0</v>
      </c>
      <c r="I82" s="1">
        <f t="shared" ref="I82:I83" si="227">SUM(H82,G82)</f>
        <v>0</v>
      </c>
      <c r="L82" s="1">
        <f t="shared" ref="L82:L83" si="228">SUM(K82,J82)</f>
        <v>0</v>
      </c>
      <c r="M82" s="13">
        <f t="shared" ref="M82:M83" si="229">SUM(K82,J82,H82,G82,E82,D82)</f>
        <v>0</v>
      </c>
      <c r="N82" s="1">
        <v>0</v>
      </c>
      <c r="O82" s="10"/>
      <c r="R82" s="1">
        <f t="shared" ref="R82:R83" si="230">SUM(Q82,P82)</f>
        <v>0</v>
      </c>
      <c r="U82" s="1">
        <f t="shared" ref="U82:U83" si="231">SUM(T82,S82)</f>
        <v>0</v>
      </c>
      <c r="X82" s="1">
        <f t="shared" ref="X82:X83" si="232">SUM(W82,V82)</f>
        <v>0</v>
      </c>
      <c r="Y82" s="13">
        <f t="shared" ref="Y82:Y83" si="233">SUM(W82,V82,T82,S82,Q82,P82)</f>
        <v>0</v>
      </c>
      <c r="Z82" s="1">
        <v>0</v>
      </c>
      <c r="AA82" s="10"/>
      <c r="AD82" s="1">
        <f t="shared" ref="AD82:AD83" si="234">SUM(AC82,AB82)</f>
        <v>0</v>
      </c>
      <c r="AG82" s="1">
        <f t="shared" ref="AG82:AG83" si="235">SUM(AF82,AE82)</f>
        <v>0</v>
      </c>
      <c r="AJ82" s="1">
        <f t="shared" ref="AJ82:AJ83" si="236">SUM(AI82,AH82)</f>
        <v>0</v>
      </c>
      <c r="AK82" s="13">
        <f t="shared" ref="AK82:AK83" si="237">SUM(AI82,AH82,AF82,AE82,AC82,AB82)</f>
        <v>0</v>
      </c>
      <c r="AL82" s="1">
        <v>0</v>
      </c>
      <c r="AM82" s="10"/>
      <c r="AN82" s="1">
        <v>96</v>
      </c>
      <c r="AO82" s="1">
        <v>94</v>
      </c>
      <c r="AP82" s="1">
        <f t="shared" ref="AP82:AP83" si="238">SUM(AO82,AN82)</f>
        <v>190</v>
      </c>
      <c r="AQ82" s="1">
        <v>84</v>
      </c>
      <c r="AR82" s="1">
        <v>74</v>
      </c>
      <c r="AS82" s="1">
        <f t="shared" ref="AS82:AS83" si="239">SUM(AR82,AQ82)</f>
        <v>158</v>
      </c>
      <c r="AT82" s="1">
        <v>88</v>
      </c>
      <c r="AU82" s="1">
        <v>85</v>
      </c>
      <c r="AV82" s="1">
        <f t="shared" ref="AV82:AV83" si="240">SUM(AU82,AT82)</f>
        <v>173</v>
      </c>
      <c r="AW82" s="10">
        <f t="shared" ref="AW82:AW83" si="241">SUM(AU82,AT82,AR82,AQ82,AO82,AN82)</f>
        <v>521</v>
      </c>
      <c r="AX82" s="4">
        <f>SUM(AW82,AW83,AW84,AW85,AW86)-MIN(AW82,AW83,AW84,AW86,AW85)</f>
        <v>1850</v>
      </c>
      <c r="AZ82" s="13"/>
      <c r="BA82" s="13">
        <v>0</v>
      </c>
      <c r="BB82" s="13">
        <v>0</v>
      </c>
      <c r="BC82" s="1">
        <v>0</v>
      </c>
      <c r="BD82" s="13">
        <v>0</v>
      </c>
      <c r="BE82" s="13">
        <v>0</v>
      </c>
      <c r="BF82" s="1">
        <v>0</v>
      </c>
      <c r="BG82" s="13">
        <v>0</v>
      </c>
      <c r="BH82" s="13">
        <v>0</v>
      </c>
      <c r="BI82" s="1">
        <v>0</v>
      </c>
      <c r="BJ82" s="13">
        <f t="shared" ref="BJ82:BJ86" si="242">SUM(BH82,BG82,BE82,BD82,BB82,BA82)</f>
        <v>0</v>
      </c>
      <c r="BK82" s="10">
        <v>0</v>
      </c>
      <c r="BM82" s="13" t="e">
        <f t="shared" ref="BM82:BM86" si="243">SUM(BN82:BS82)</f>
        <v>#N/A</v>
      </c>
      <c r="BN82" s="13" t="e">
        <f>VLOOKUP(AZ82,'Orion Essential 3P Data'!$E$2:$IM$95,228,FALSE)</f>
        <v>#N/A</v>
      </c>
      <c r="BO82" s="13" t="e">
        <f>VLOOKUP(AZ82,'Orion Essential 3P Data'!$E$2:$IM$95,231,FALSE)</f>
        <v>#N/A</v>
      </c>
      <c r="BP82" s="13" t="e">
        <f>VLOOKUP(AZ82,'Orion Essential 3P Data'!$E$2:$IM$95,234,FALSE)</f>
        <v>#N/A</v>
      </c>
      <c r="BQ82" s="13" t="e">
        <f>VLOOKUP(AZ82,'Orion Essential 3P Data'!$E$2:$IM$95,237,FALSE)</f>
        <v>#N/A</v>
      </c>
      <c r="BR82" s="13" t="e">
        <f>VLOOKUP(AZ82,'Orion Essential 3P Data'!$E$2:$IM$95,240,FALSE)</f>
        <v>#N/A</v>
      </c>
      <c r="BS82" s="13" t="e">
        <f>VLOOKUP(AZ82,'Orion Essential 3P Data'!$E$2:$IM$95,243,FALSE)</f>
        <v>#N/A</v>
      </c>
    </row>
    <row r="83" spans="1:86" ht="13.95" customHeight="1" x14ac:dyDescent="0.3">
      <c r="B83" s="14" t="s">
        <v>170</v>
      </c>
      <c r="C83" s="1" t="s">
        <v>71</v>
      </c>
      <c r="F83" s="1">
        <f t="shared" si="226"/>
        <v>0</v>
      </c>
      <c r="I83" s="1">
        <f t="shared" si="227"/>
        <v>0</v>
      </c>
      <c r="L83" s="1">
        <f t="shared" si="228"/>
        <v>0</v>
      </c>
      <c r="M83" s="13">
        <f t="shared" si="229"/>
        <v>0</v>
      </c>
      <c r="O83" s="13"/>
      <c r="R83" s="1">
        <f t="shared" si="230"/>
        <v>0</v>
      </c>
      <c r="U83" s="1">
        <f t="shared" si="231"/>
        <v>0</v>
      </c>
      <c r="X83" s="1">
        <f t="shared" si="232"/>
        <v>0</v>
      </c>
      <c r="Y83" s="13">
        <f t="shared" si="233"/>
        <v>0</v>
      </c>
      <c r="AD83" s="1">
        <f t="shared" si="234"/>
        <v>0</v>
      </c>
      <c r="AG83" s="1">
        <f t="shared" si="235"/>
        <v>0</v>
      </c>
      <c r="AJ83" s="1">
        <f t="shared" si="236"/>
        <v>0</v>
      </c>
      <c r="AK83" s="13">
        <f t="shared" si="237"/>
        <v>0</v>
      </c>
      <c r="AN83" s="1">
        <v>78</v>
      </c>
      <c r="AO83" s="1">
        <v>79</v>
      </c>
      <c r="AP83" s="1">
        <f t="shared" si="238"/>
        <v>157</v>
      </c>
      <c r="AQ83" s="1">
        <v>52</v>
      </c>
      <c r="AR83" s="1">
        <v>66</v>
      </c>
      <c r="AS83" s="1">
        <f t="shared" si="239"/>
        <v>118</v>
      </c>
      <c r="AT83" s="1">
        <v>69</v>
      </c>
      <c r="AU83" s="1">
        <v>67</v>
      </c>
      <c r="AV83" s="1">
        <f t="shared" si="240"/>
        <v>136</v>
      </c>
      <c r="AW83" s="10">
        <f t="shared" si="241"/>
        <v>411</v>
      </c>
      <c r="BA83" s="13">
        <v>0</v>
      </c>
      <c r="BB83" s="13">
        <v>0</v>
      </c>
      <c r="BC83" s="1">
        <v>0</v>
      </c>
      <c r="BD83" s="13">
        <v>0</v>
      </c>
      <c r="BE83" s="13">
        <v>0</v>
      </c>
      <c r="BF83" s="1">
        <v>0</v>
      </c>
      <c r="BG83" s="13">
        <v>0</v>
      </c>
      <c r="BH83" s="13">
        <v>0</v>
      </c>
      <c r="BI83" s="1">
        <v>0</v>
      </c>
      <c r="BJ83" s="13">
        <f t="shared" si="242"/>
        <v>0</v>
      </c>
      <c r="BM83" s="13" t="e">
        <f t="shared" si="243"/>
        <v>#N/A</v>
      </c>
      <c r="BN83" s="13" t="e">
        <f>VLOOKUP(AZ83,'Orion Essential 3P Data'!$E$2:$IM$95,228,FALSE)</f>
        <v>#N/A</v>
      </c>
      <c r="BO83" s="13" t="e">
        <f>VLOOKUP(AZ83,'Orion Essential 3P Data'!$E$2:$IM$95,231,FALSE)</f>
        <v>#N/A</v>
      </c>
      <c r="BP83" s="13" t="e">
        <f>VLOOKUP(AZ83,'Orion Essential 3P Data'!$E$2:$IM$95,234,FALSE)</f>
        <v>#N/A</v>
      </c>
      <c r="BQ83" s="13" t="e">
        <f>VLOOKUP(AZ83,'Orion Essential 3P Data'!$E$2:$IM$95,237,FALSE)</f>
        <v>#N/A</v>
      </c>
      <c r="BR83" s="13" t="e">
        <f>VLOOKUP(AZ83,'Orion Essential 3P Data'!$E$2:$IM$95,240,FALSE)</f>
        <v>#N/A</v>
      </c>
      <c r="BS83" s="13" t="e">
        <f>VLOOKUP(AZ83,'Orion Essential 3P Data'!$E$2:$IM$95,243,FALSE)</f>
        <v>#N/A</v>
      </c>
    </row>
    <row r="84" spans="1:86" ht="13.95" customHeight="1" x14ac:dyDescent="0.3">
      <c r="B84" s="3" t="s">
        <v>179</v>
      </c>
      <c r="C84" s="1" t="s">
        <v>71</v>
      </c>
      <c r="F84" s="1">
        <f t="shared" ref="F84:F86" si="244">SUM(E84,D84)</f>
        <v>0</v>
      </c>
      <c r="I84" s="1">
        <f t="shared" ref="I84:I86" si="245">SUM(H84,G84)</f>
        <v>0</v>
      </c>
      <c r="L84" s="1">
        <f t="shared" ref="L84:L86" si="246">SUM(K84,J84)</f>
        <v>0</v>
      </c>
      <c r="M84" s="13">
        <f t="shared" ref="M84:M86" si="247">SUM(K84,J84,H84,G84,E84,D84)</f>
        <v>0</v>
      </c>
      <c r="O84" s="13"/>
      <c r="R84" s="1">
        <f t="shared" ref="R84:R86" si="248">SUM(Q84,P84)</f>
        <v>0</v>
      </c>
      <c r="U84" s="1">
        <f t="shared" ref="U84:U86" si="249">SUM(T84,S84)</f>
        <v>0</v>
      </c>
      <c r="X84" s="1">
        <f t="shared" ref="X84:X86" si="250">SUM(W84,V84)</f>
        <v>0</v>
      </c>
      <c r="Y84" s="13">
        <f t="shared" ref="Y84:Y86" si="251">SUM(W84,V84,T84,S84,Q84,P84)</f>
        <v>0</v>
      </c>
      <c r="AD84" s="1">
        <f t="shared" ref="AD84:AD86" si="252">SUM(AC84,AB84)</f>
        <v>0</v>
      </c>
      <c r="AG84" s="1">
        <f t="shared" ref="AG84:AG86" si="253">SUM(AF84,AE84)</f>
        <v>0</v>
      </c>
      <c r="AJ84" s="1">
        <f t="shared" ref="AJ84:AJ86" si="254">SUM(AI84,AH84)</f>
        <v>0</v>
      </c>
      <c r="AK84" s="13">
        <f t="shared" ref="AK84:AK86" si="255">SUM(AI84,AH84,AF84,AE84,AC84,AB84)</f>
        <v>0</v>
      </c>
      <c r="AN84" s="1">
        <v>91</v>
      </c>
      <c r="AO84" s="1">
        <v>91</v>
      </c>
      <c r="AP84" s="1">
        <f t="shared" ref="AP84:AP86" si="256">SUM(AO84,AN84)</f>
        <v>182</v>
      </c>
      <c r="AQ84" s="1">
        <v>65</v>
      </c>
      <c r="AR84" s="1">
        <v>75</v>
      </c>
      <c r="AS84" s="1">
        <f t="shared" ref="AS84:AS86" si="257">SUM(AR84,AQ84)</f>
        <v>140</v>
      </c>
      <c r="AT84" s="1">
        <v>88</v>
      </c>
      <c r="AU84" s="1">
        <v>91</v>
      </c>
      <c r="AV84" s="1">
        <f t="shared" ref="AV84:AV86" si="258">SUM(AU84,AT84)</f>
        <v>179</v>
      </c>
      <c r="AW84" s="10">
        <f t="shared" ref="AW84:AW86" si="259">SUM(AU84,AT84,AR84,AQ84,AO84,AN84)</f>
        <v>501</v>
      </c>
      <c r="BA84" s="13">
        <v>0</v>
      </c>
      <c r="BB84" s="13">
        <v>0</v>
      </c>
      <c r="BC84" s="1">
        <v>0</v>
      </c>
      <c r="BD84" s="13">
        <v>0</v>
      </c>
      <c r="BE84" s="13">
        <v>0</v>
      </c>
      <c r="BF84" s="1">
        <v>0</v>
      </c>
      <c r="BG84" s="13">
        <v>0</v>
      </c>
      <c r="BH84" s="13">
        <v>0</v>
      </c>
      <c r="BI84" s="1">
        <v>0</v>
      </c>
      <c r="BJ84" s="13">
        <f t="shared" si="242"/>
        <v>0</v>
      </c>
      <c r="BM84" s="13" t="e">
        <f t="shared" si="243"/>
        <v>#N/A</v>
      </c>
      <c r="BN84" s="13" t="e">
        <f>VLOOKUP(AZ84,'Orion Essential 3P Data'!$E$2:$IM$95,228,FALSE)</f>
        <v>#N/A</v>
      </c>
      <c r="BO84" s="13" t="e">
        <f>VLOOKUP(AZ84,'Orion Essential 3P Data'!$E$2:$IM$95,231,FALSE)</f>
        <v>#N/A</v>
      </c>
      <c r="BP84" s="13" t="e">
        <f>VLOOKUP(AZ84,'Orion Essential 3P Data'!$E$2:$IM$95,234,FALSE)</f>
        <v>#N/A</v>
      </c>
      <c r="BQ84" s="13" t="e">
        <f>VLOOKUP(AZ84,'Orion Essential 3P Data'!$E$2:$IM$95,237,FALSE)</f>
        <v>#N/A</v>
      </c>
      <c r="BR84" s="13" t="e">
        <f>VLOOKUP(AZ84,'Orion Essential 3P Data'!$E$2:$IM$95,240,FALSE)</f>
        <v>#N/A</v>
      </c>
      <c r="BS84" s="13" t="e">
        <f>VLOOKUP(AZ84,'Orion Essential 3P Data'!$E$2:$IM$95,243,FALSE)</f>
        <v>#N/A</v>
      </c>
    </row>
    <row r="85" spans="1:86" ht="13.95" customHeight="1" x14ac:dyDescent="0.3">
      <c r="B85" s="3" t="s">
        <v>180</v>
      </c>
      <c r="C85" s="1" t="s">
        <v>71</v>
      </c>
      <c r="F85" s="1">
        <f t="shared" si="244"/>
        <v>0</v>
      </c>
      <c r="I85" s="1">
        <f t="shared" si="245"/>
        <v>0</v>
      </c>
      <c r="L85" s="1">
        <f t="shared" si="246"/>
        <v>0</v>
      </c>
      <c r="M85" s="13">
        <f t="shared" si="247"/>
        <v>0</v>
      </c>
      <c r="O85" s="13"/>
      <c r="R85" s="1">
        <f t="shared" si="248"/>
        <v>0</v>
      </c>
      <c r="U85" s="1">
        <f t="shared" si="249"/>
        <v>0</v>
      </c>
      <c r="X85" s="1">
        <f t="shared" si="250"/>
        <v>0</v>
      </c>
      <c r="Y85" s="13">
        <f t="shared" si="251"/>
        <v>0</v>
      </c>
      <c r="AD85" s="1">
        <f t="shared" si="252"/>
        <v>0</v>
      </c>
      <c r="AG85" s="1">
        <f t="shared" si="253"/>
        <v>0</v>
      </c>
      <c r="AJ85" s="1">
        <f t="shared" si="254"/>
        <v>0</v>
      </c>
      <c r="AK85" s="13">
        <f t="shared" si="255"/>
        <v>0</v>
      </c>
      <c r="AN85" s="1">
        <v>82</v>
      </c>
      <c r="AO85" s="1">
        <v>77</v>
      </c>
      <c r="AP85" s="1">
        <f t="shared" si="256"/>
        <v>159</v>
      </c>
      <c r="AQ85" s="1">
        <v>68</v>
      </c>
      <c r="AR85" s="1">
        <v>54</v>
      </c>
      <c r="AS85" s="1">
        <f t="shared" si="257"/>
        <v>122</v>
      </c>
      <c r="AT85" s="1">
        <v>69</v>
      </c>
      <c r="AU85" s="1">
        <v>67</v>
      </c>
      <c r="AV85" s="1">
        <f t="shared" si="258"/>
        <v>136</v>
      </c>
      <c r="AW85" s="10">
        <f t="shared" si="259"/>
        <v>417</v>
      </c>
      <c r="BA85" s="13">
        <v>0</v>
      </c>
      <c r="BB85" s="13">
        <v>0</v>
      </c>
      <c r="BC85" s="1">
        <v>0</v>
      </c>
      <c r="BD85" s="13">
        <v>0</v>
      </c>
      <c r="BE85" s="13">
        <v>0</v>
      </c>
      <c r="BF85" s="1">
        <v>0</v>
      </c>
      <c r="BG85" s="13">
        <v>0</v>
      </c>
      <c r="BH85" s="13">
        <v>0</v>
      </c>
      <c r="BI85" s="1">
        <v>0</v>
      </c>
      <c r="BJ85" s="13">
        <f t="shared" si="242"/>
        <v>0</v>
      </c>
      <c r="BM85" s="13" t="e">
        <f t="shared" si="243"/>
        <v>#N/A</v>
      </c>
      <c r="BN85" s="13" t="e">
        <f>VLOOKUP(AZ85,'Orion Essential 3P Data'!$E$2:$IM$95,228,FALSE)</f>
        <v>#N/A</v>
      </c>
      <c r="BO85" s="13" t="e">
        <f>VLOOKUP(AZ85,'Orion Essential 3P Data'!$E$2:$IM$95,231,FALSE)</f>
        <v>#N/A</v>
      </c>
      <c r="BP85" s="13" t="e">
        <f>VLOOKUP(AZ85,'Orion Essential 3P Data'!$E$2:$IM$95,234,FALSE)</f>
        <v>#N/A</v>
      </c>
      <c r="BQ85" s="13" t="e">
        <f>VLOOKUP(AZ85,'Orion Essential 3P Data'!$E$2:$IM$95,237,FALSE)</f>
        <v>#N/A</v>
      </c>
      <c r="BR85" s="13" t="e">
        <f>VLOOKUP(AZ85,'Orion Essential 3P Data'!$E$2:$IM$95,240,FALSE)</f>
        <v>#N/A</v>
      </c>
      <c r="BS85" s="13" t="e">
        <f>VLOOKUP(AZ85,'Orion Essential 3P Data'!$E$2:$IM$95,243,FALSE)</f>
        <v>#N/A</v>
      </c>
    </row>
    <row r="86" spans="1:86" ht="13.95" customHeight="1" x14ac:dyDescent="0.3">
      <c r="B86" s="3" t="s">
        <v>181</v>
      </c>
      <c r="C86" s="1" t="s">
        <v>71</v>
      </c>
      <c r="F86" s="1">
        <f t="shared" si="244"/>
        <v>0</v>
      </c>
      <c r="I86" s="1">
        <f t="shared" si="245"/>
        <v>0</v>
      </c>
      <c r="L86" s="1">
        <f t="shared" si="246"/>
        <v>0</v>
      </c>
      <c r="M86" s="13">
        <f t="shared" si="247"/>
        <v>0</v>
      </c>
      <c r="O86" s="13"/>
      <c r="R86" s="1">
        <f t="shared" si="248"/>
        <v>0</v>
      </c>
      <c r="U86" s="1">
        <f t="shared" si="249"/>
        <v>0</v>
      </c>
      <c r="X86" s="1">
        <f t="shared" si="250"/>
        <v>0</v>
      </c>
      <c r="Y86" s="13">
        <f t="shared" si="251"/>
        <v>0</v>
      </c>
      <c r="AD86" s="1">
        <f t="shared" si="252"/>
        <v>0</v>
      </c>
      <c r="AG86" s="1">
        <f t="shared" si="253"/>
        <v>0</v>
      </c>
      <c r="AJ86" s="1">
        <f t="shared" si="254"/>
        <v>0</v>
      </c>
      <c r="AK86" s="13">
        <f t="shared" si="255"/>
        <v>0</v>
      </c>
      <c r="AN86" s="1">
        <v>66</v>
      </c>
      <c r="AO86" s="1">
        <v>58</v>
      </c>
      <c r="AP86" s="1">
        <f t="shared" si="256"/>
        <v>124</v>
      </c>
      <c r="AQ86" s="1">
        <v>61</v>
      </c>
      <c r="AR86" s="1">
        <v>45</v>
      </c>
      <c r="AS86" s="1">
        <f t="shared" si="257"/>
        <v>106</v>
      </c>
      <c r="AT86" s="1">
        <v>52</v>
      </c>
      <c r="AU86" s="1">
        <v>41</v>
      </c>
      <c r="AV86" s="1">
        <f t="shared" si="258"/>
        <v>93</v>
      </c>
      <c r="AW86" s="10">
        <f t="shared" si="259"/>
        <v>323</v>
      </c>
      <c r="BA86" s="13">
        <v>0</v>
      </c>
      <c r="BB86" s="13">
        <v>0</v>
      </c>
      <c r="BC86" s="1">
        <v>0</v>
      </c>
      <c r="BD86" s="13">
        <v>0</v>
      </c>
      <c r="BE86" s="13">
        <v>0</v>
      </c>
      <c r="BF86" s="1">
        <v>0</v>
      </c>
      <c r="BG86" s="13">
        <v>0</v>
      </c>
      <c r="BH86" s="13">
        <v>0</v>
      </c>
      <c r="BI86" s="1">
        <v>0</v>
      </c>
      <c r="BJ86" s="13">
        <f t="shared" si="242"/>
        <v>0</v>
      </c>
      <c r="BM86" s="13" t="e">
        <f t="shared" si="243"/>
        <v>#N/A</v>
      </c>
      <c r="BN86" s="13" t="e">
        <f>VLOOKUP(AZ86,'Orion Essential 3P Data'!$E$2:$IM$95,228,FALSE)</f>
        <v>#N/A</v>
      </c>
      <c r="BO86" s="13" t="e">
        <f>VLOOKUP(AZ86,'Orion Essential 3P Data'!$E$2:$IM$95,231,FALSE)</f>
        <v>#N/A</v>
      </c>
      <c r="BP86" s="13" t="e">
        <f>VLOOKUP(AZ86,'Orion Essential 3P Data'!$E$2:$IM$95,234,FALSE)</f>
        <v>#N/A</v>
      </c>
      <c r="BQ86" s="13" t="e">
        <f>VLOOKUP(AZ86,'Orion Essential 3P Data'!$E$2:$IM$95,237,FALSE)</f>
        <v>#N/A</v>
      </c>
      <c r="BR86" s="13" t="e">
        <f>VLOOKUP(AZ86,'Orion Essential 3P Data'!$E$2:$IM$95,240,FALSE)</f>
        <v>#N/A</v>
      </c>
      <c r="BS86" s="13" t="e">
        <f>VLOOKUP(AZ86,'Orion Essential 3P Data'!$E$2:$IM$95,243,FALSE)</f>
        <v>#N/A</v>
      </c>
    </row>
    <row r="87" spans="1:86" ht="13.95" customHeight="1" x14ac:dyDescent="0.3">
      <c r="M87" s="13"/>
      <c r="N87" s="13"/>
      <c r="Y87" s="13"/>
      <c r="Z87" s="13"/>
      <c r="AK87" s="13"/>
      <c r="AL87" s="13"/>
      <c r="AW87" s="13"/>
      <c r="AX87" s="13"/>
      <c r="AY87" s="13"/>
      <c r="BJ87" s="13"/>
      <c r="BK87" s="13"/>
    </row>
    <row r="88" spans="1:86" ht="13.95" customHeight="1" x14ac:dyDescent="0.3">
      <c r="A88" s="10" t="s">
        <v>76</v>
      </c>
      <c r="B88" s="30" t="s">
        <v>1</v>
      </c>
      <c r="C88" s="10" t="s">
        <v>2</v>
      </c>
      <c r="D88" s="10" t="s">
        <v>6</v>
      </c>
      <c r="E88" s="10" t="s">
        <v>7</v>
      </c>
      <c r="F88" s="10" t="s">
        <v>8</v>
      </c>
      <c r="G88" s="10" t="s">
        <v>9</v>
      </c>
      <c r="H88" s="12" t="s">
        <v>10</v>
      </c>
      <c r="I88" s="10" t="s">
        <v>11</v>
      </c>
      <c r="J88" s="10" t="s">
        <v>3</v>
      </c>
      <c r="K88" s="10" t="s">
        <v>4</v>
      </c>
      <c r="L88" s="10" t="s">
        <v>5</v>
      </c>
      <c r="M88" s="10" t="s">
        <v>12</v>
      </c>
      <c r="N88" s="10" t="s">
        <v>13</v>
      </c>
      <c r="O88" s="10"/>
      <c r="P88" s="10" t="s">
        <v>6</v>
      </c>
      <c r="Q88" s="10" t="s">
        <v>7</v>
      </c>
      <c r="R88" s="10" t="s">
        <v>8</v>
      </c>
      <c r="S88" s="10" t="s">
        <v>9</v>
      </c>
      <c r="T88" s="12" t="s">
        <v>10</v>
      </c>
      <c r="U88" s="10" t="s">
        <v>11</v>
      </c>
      <c r="V88" s="10" t="s">
        <v>3</v>
      </c>
      <c r="W88" s="10" t="s">
        <v>4</v>
      </c>
      <c r="X88" s="10" t="s">
        <v>5</v>
      </c>
      <c r="Y88" s="10" t="s">
        <v>12</v>
      </c>
      <c r="Z88" s="10" t="s">
        <v>13</v>
      </c>
      <c r="AA88" s="10"/>
      <c r="AB88" s="10" t="s">
        <v>6</v>
      </c>
      <c r="AC88" s="10" t="s">
        <v>7</v>
      </c>
      <c r="AD88" s="10" t="s">
        <v>8</v>
      </c>
      <c r="AE88" s="10" t="s">
        <v>9</v>
      </c>
      <c r="AF88" s="12" t="s">
        <v>10</v>
      </c>
      <c r="AG88" s="10" t="s">
        <v>11</v>
      </c>
      <c r="AH88" s="10" t="s">
        <v>3</v>
      </c>
      <c r="AI88" s="10" t="s">
        <v>4</v>
      </c>
      <c r="AJ88" s="10" t="s">
        <v>5</v>
      </c>
      <c r="AK88" s="10" t="s">
        <v>12</v>
      </c>
      <c r="AL88" s="10" t="s">
        <v>13</v>
      </c>
      <c r="AM88" s="10"/>
      <c r="AN88" s="10" t="s">
        <v>6</v>
      </c>
      <c r="AO88" s="10" t="s">
        <v>7</v>
      </c>
      <c r="AP88" s="10" t="s">
        <v>8</v>
      </c>
      <c r="AQ88" s="10" t="s">
        <v>9</v>
      </c>
      <c r="AR88" s="12" t="s">
        <v>10</v>
      </c>
      <c r="AS88" s="10" t="s">
        <v>11</v>
      </c>
      <c r="AT88" s="10" t="s">
        <v>3</v>
      </c>
      <c r="AU88" s="10" t="s">
        <v>4</v>
      </c>
      <c r="AV88" s="10" t="s">
        <v>5</v>
      </c>
      <c r="AW88" s="10" t="s">
        <v>12</v>
      </c>
      <c r="AX88" s="10" t="s">
        <v>13</v>
      </c>
      <c r="AY88" s="10"/>
      <c r="AZ88" s="13"/>
      <c r="BA88" s="10" t="s">
        <v>6</v>
      </c>
      <c r="BB88" s="10" t="s">
        <v>7</v>
      </c>
      <c r="BC88" s="10" t="s">
        <v>8</v>
      </c>
      <c r="BD88" s="10" t="s">
        <v>9</v>
      </c>
      <c r="BE88" s="12" t="s">
        <v>10</v>
      </c>
      <c r="BF88" s="10" t="s">
        <v>11</v>
      </c>
      <c r="BG88" s="10" t="s">
        <v>3</v>
      </c>
      <c r="BH88" s="10" t="s">
        <v>4</v>
      </c>
      <c r="BI88" s="10" t="s">
        <v>5</v>
      </c>
      <c r="BJ88" s="10" t="s">
        <v>12</v>
      </c>
      <c r="BK88" s="10" t="s">
        <v>13</v>
      </c>
      <c r="BM88" s="10" t="s">
        <v>436</v>
      </c>
      <c r="BN88" s="10" t="s">
        <v>430</v>
      </c>
      <c r="BO88" s="10" t="s">
        <v>431</v>
      </c>
      <c r="BP88" s="10" t="s">
        <v>432</v>
      </c>
      <c r="BQ88" s="10" t="s">
        <v>433</v>
      </c>
      <c r="BR88" s="10" t="s">
        <v>434</v>
      </c>
      <c r="BS88" s="10" t="s">
        <v>435</v>
      </c>
    </row>
    <row r="89" spans="1:86" ht="13.95" customHeight="1" x14ac:dyDescent="0.3">
      <c r="B89" s="3" t="s">
        <v>152</v>
      </c>
      <c r="C89" s="1" t="s">
        <v>72</v>
      </c>
      <c r="F89" s="1">
        <v>189</v>
      </c>
      <c r="I89" s="1">
        <v>179</v>
      </c>
      <c r="L89" s="1">
        <v>186</v>
      </c>
      <c r="M89" s="10">
        <f>F89+I89+L89</f>
        <v>554</v>
      </c>
      <c r="N89" s="10">
        <f>SUM(M89,M91,M92,M93,M90)-MIN(M89,M91,M92,M93,M90)</f>
        <v>1948</v>
      </c>
      <c r="O89" s="10"/>
      <c r="R89" s="61">
        <v>186</v>
      </c>
      <c r="U89" s="61">
        <v>171</v>
      </c>
      <c r="X89" s="61">
        <v>175</v>
      </c>
      <c r="Y89" s="10">
        <f>R89+U89+X89</f>
        <v>532</v>
      </c>
      <c r="Z89" s="10">
        <f>SUM(Y89:Y92)</f>
        <v>1900</v>
      </c>
      <c r="AA89" s="10"/>
      <c r="AD89" s="1">
        <v>186</v>
      </c>
      <c r="AG89" s="1">
        <v>171</v>
      </c>
      <c r="AJ89" s="1">
        <v>175</v>
      </c>
      <c r="AK89" s="10">
        <f>AD89+AG89+AJ89</f>
        <v>532</v>
      </c>
      <c r="AL89" s="10">
        <f>SUM(AK89,AK90,AK91,AK92,AK93)-MIN(AK89:AK93)</f>
        <v>1900</v>
      </c>
      <c r="AM89" s="10"/>
      <c r="AP89" s="47" t="s">
        <v>609</v>
      </c>
      <c r="AS89" s="47" t="s">
        <v>610</v>
      </c>
      <c r="AV89" s="1" t="s">
        <v>611</v>
      </c>
      <c r="AW89" s="10">
        <f>AP89+AS89+AV89</f>
        <v>545</v>
      </c>
      <c r="AX89" s="10">
        <f>SUM(AW89,AW90,AW91)</f>
        <v>1476</v>
      </c>
      <c r="AY89" s="13"/>
      <c r="AZ89" s="13">
        <v>158</v>
      </c>
      <c r="BA89" s="13">
        <f>VLOOKUP(AZ89,'Orion Essential 3P Data'!$E$2:$IM$95,226,FALSE)</f>
        <v>93</v>
      </c>
      <c r="BB89" s="13">
        <f>VLOOKUP(AZ89,'Orion Essential 3P Data'!$E$2:$IM$95,229,FALSE)</f>
        <v>94</v>
      </c>
      <c r="BC89" s="1">
        <f t="shared" ref="BC89:BC90" si="260">SUM(BB89,BA89)</f>
        <v>187</v>
      </c>
      <c r="BD89" s="13">
        <f>VLOOKUP(AZ89,'Orion Essential 3P Data'!$E$2:$IM$95,232,FALSE)</f>
        <v>92</v>
      </c>
      <c r="BE89" s="13">
        <f>VLOOKUP(AZ89,'Orion Essential 3P Data'!$E$2:$IM$95,235,FALSE)</f>
        <v>85</v>
      </c>
      <c r="BF89" s="1">
        <f t="shared" ref="BF89:BF90" si="261">SUM(BE89,BD89)</f>
        <v>177</v>
      </c>
      <c r="BG89" s="13">
        <f>VLOOKUP(AZ89,'Orion Essential 3P Data'!$E$2:$IM$95,238,FALSE)</f>
        <v>95</v>
      </c>
      <c r="BH89" s="13">
        <f>VLOOKUP(AZ89,'Orion Essential 3P Data'!$E$2:$IM$95,241,FALSE)</f>
        <v>93</v>
      </c>
      <c r="BI89" s="1">
        <f t="shared" ref="BI89:BI90" si="262">SUM(BH89,BG89)</f>
        <v>188</v>
      </c>
      <c r="BJ89" s="10">
        <f t="shared" ref="BJ89:BJ93" si="263">SUM(BH89,BG89,BE89,BD89,BB89,BA89)</f>
        <v>552</v>
      </c>
      <c r="BK89" s="10">
        <f>BJ89</f>
        <v>552</v>
      </c>
      <c r="BM89" s="13">
        <f t="shared" ref="BM89:BM93" si="264">SUM(BN89:BS89)</f>
        <v>11</v>
      </c>
      <c r="BN89" s="13">
        <f>VLOOKUP(AZ89,'Orion Essential 3P Data'!$E$2:$IM$95,228,FALSE)</f>
        <v>1</v>
      </c>
      <c r="BO89" s="13">
        <f>VLOOKUP(AZ89,'Orion Essential 3P Data'!$E$2:$IM$95,231,FALSE)</f>
        <v>4</v>
      </c>
      <c r="BP89" s="13">
        <f>VLOOKUP(AZ89,'Orion Essential 3P Data'!$E$2:$IM$95,234,FALSE)</f>
        <v>1</v>
      </c>
      <c r="BQ89" s="13">
        <f>VLOOKUP(AZ89,'Orion Essential 3P Data'!$E$2:$IM$95,237,FALSE)</f>
        <v>0</v>
      </c>
      <c r="BR89" s="13">
        <f>VLOOKUP(AZ89,'Orion Essential 3P Data'!$E$2:$IM$95,240,FALSE)</f>
        <v>5</v>
      </c>
      <c r="BS89" s="13">
        <f>VLOOKUP(AZ89,'Orion Essential 3P Data'!$E$2:$IM$95,243,FALSE)</f>
        <v>0</v>
      </c>
      <c r="BT89" s="47"/>
    </row>
    <row r="90" spans="1:86" ht="13.95" customHeight="1" x14ac:dyDescent="0.3">
      <c r="B90" s="8" t="s">
        <v>153</v>
      </c>
      <c r="C90" s="1" t="s">
        <v>72</v>
      </c>
      <c r="F90" s="1">
        <v>178</v>
      </c>
      <c r="I90" s="1">
        <v>151</v>
      </c>
      <c r="L90" s="1">
        <v>163</v>
      </c>
      <c r="M90" s="10">
        <f t="shared" ref="M90:M93" si="265">F90+I90+L90</f>
        <v>492</v>
      </c>
      <c r="O90" s="10"/>
      <c r="R90" s="59">
        <v>184</v>
      </c>
      <c r="U90" s="59">
        <v>145</v>
      </c>
      <c r="X90" s="59">
        <v>161</v>
      </c>
      <c r="Y90" s="10">
        <f t="shared" ref="Y90:Y92" si="266">R90+U90+X90</f>
        <v>490</v>
      </c>
      <c r="AA90" s="10"/>
      <c r="AD90" s="1">
        <v>184</v>
      </c>
      <c r="AG90" s="1">
        <v>145</v>
      </c>
      <c r="AJ90" s="1">
        <v>161</v>
      </c>
      <c r="AK90" s="10">
        <f t="shared" ref="AK90:AK92" si="267">AD90+AG90+AJ90</f>
        <v>490</v>
      </c>
      <c r="AM90" s="10"/>
      <c r="AP90" s="47" t="s">
        <v>612</v>
      </c>
      <c r="AS90" s="47" t="s">
        <v>613</v>
      </c>
      <c r="AV90" s="1" t="s">
        <v>614</v>
      </c>
      <c r="AW90" s="10">
        <f t="shared" ref="AW90:AW91" si="268">AP90+AS90+AV90</f>
        <v>485</v>
      </c>
      <c r="AZ90" s="13">
        <v>159</v>
      </c>
      <c r="BA90" s="13">
        <f>VLOOKUP(AZ90,'Orion Essential 3P Data'!$E$2:$IM$95,226,FALSE)</f>
        <v>0</v>
      </c>
      <c r="BB90" s="13">
        <f>VLOOKUP(AZ90,'Orion Essential 3P Data'!$E$2:$IM$95,229,FALSE)</f>
        <v>0</v>
      </c>
      <c r="BC90" s="1">
        <f t="shared" si="260"/>
        <v>0</v>
      </c>
      <c r="BD90" s="13">
        <f>VLOOKUP(AZ90,'Orion Essential 3P Data'!$E$2:$IM$95,232,FALSE)</f>
        <v>0</v>
      </c>
      <c r="BE90" s="13">
        <f>VLOOKUP(AZ90,'Orion Essential 3P Data'!$E$2:$IM$95,235,FALSE)</f>
        <v>0</v>
      </c>
      <c r="BF90" s="1">
        <f t="shared" si="261"/>
        <v>0</v>
      </c>
      <c r="BG90" s="13">
        <f>VLOOKUP(AZ90,'Orion Essential 3P Data'!$E$2:$IM$95,238,FALSE)</f>
        <v>0</v>
      </c>
      <c r="BH90" s="13">
        <f>VLOOKUP(AZ90,'Orion Essential 3P Data'!$E$2:$IM$95,241,FALSE)</f>
        <v>0</v>
      </c>
      <c r="BI90" s="1">
        <f t="shared" si="262"/>
        <v>0</v>
      </c>
      <c r="BJ90" s="13">
        <f t="shared" si="263"/>
        <v>0</v>
      </c>
      <c r="BM90" s="13">
        <f t="shared" si="264"/>
        <v>0</v>
      </c>
      <c r="BN90" s="13">
        <f>VLOOKUP(AZ90,'Orion Essential 3P Data'!$E$2:$IM$95,228,FALSE)</f>
        <v>0</v>
      </c>
      <c r="BO90" s="13">
        <f>VLOOKUP(AZ90,'Orion Essential 3P Data'!$E$2:$IM$95,231,FALSE)</f>
        <v>0</v>
      </c>
      <c r="BP90" s="13">
        <f>VLOOKUP(AZ90,'Orion Essential 3P Data'!$E$2:$IM$95,234,FALSE)</f>
        <v>0</v>
      </c>
      <c r="BQ90" s="13">
        <f>VLOOKUP(AZ90,'Orion Essential 3P Data'!$E$2:$IM$95,237,FALSE)</f>
        <v>0</v>
      </c>
      <c r="BR90" s="13">
        <f>VLOOKUP(AZ90,'Orion Essential 3P Data'!$E$2:$IM$95,240,FALSE)</f>
        <v>0</v>
      </c>
      <c r="BS90" s="13">
        <f>VLOOKUP(AZ90,'Orion Essential 3P Data'!$E$2:$IM$95,243,FALSE)</f>
        <v>0</v>
      </c>
      <c r="BT90" s="47"/>
    </row>
    <row r="91" spans="1:86" ht="13.95" customHeight="1" x14ac:dyDescent="0.3">
      <c r="B91" s="8" t="s">
        <v>154</v>
      </c>
      <c r="C91" s="1" t="s">
        <v>72</v>
      </c>
      <c r="F91" s="1">
        <v>166</v>
      </c>
      <c r="I91" s="1">
        <v>140</v>
      </c>
      <c r="L91" s="1">
        <v>155</v>
      </c>
      <c r="M91" s="10">
        <f t="shared" si="265"/>
        <v>461</v>
      </c>
      <c r="O91" s="10"/>
      <c r="R91" s="59">
        <v>162</v>
      </c>
      <c r="U91" s="59">
        <v>126</v>
      </c>
      <c r="X91" s="59">
        <v>145</v>
      </c>
      <c r="Y91" s="10">
        <f t="shared" si="266"/>
        <v>433</v>
      </c>
      <c r="AA91" s="10"/>
      <c r="AD91" s="1">
        <v>162</v>
      </c>
      <c r="AG91" s="1">
        <v>126</v>
      </c>
      <c r="AJ91" s="1">
        <v>145</v>
      </c>
      <c r="AK91" s="10">
        <f t="shared" si="267"/>
        <v>433</v>
      </c>
      <c r="AM91" s="10"/>
      <c r="AP91" s="47" t="s">
        <v>615</v>
      </c>
      <c r="AS91" s="47" t="s">
        <v>616</v>
      </c>
      <c r="AV91" s="1" t="s">
        <v>617</v>
      </c>
      <c r="AW91" s="10">
        <f t="shared" si="268"/>
        <v>446</v>
      </c>
      <c r="AZ91" s="13"/>
      <c r="BA91" s="13">
        <v>0</v>
      </c>
      <c r="BB91" s="13">
        <v>0</v>
      </c>
      <c r="BC91" s="1">
        <v>0</v>
      </c>
      <c r="BD91" s="13">
        <v>0</v>
      </c>
      <c r="BE91" s="13">
        <v>0</v>
      </c>
      <c r="BF91" s="1">
        <v>0</v>
      </c>
      <c r="BG91" s="13">
        <v>0</v>
      </c>
      <c r="BH91" s="13">
        <v>0</v>
      </c>
      <c r="BI91" s="1">
        <v>0</v>
      </c>
      <c r="BJ91" s="13">
        <f t="shared" si="263"/>
        <v>0</v>
      </c>
      <c r="BM91" s="13" t="e">
        <f t="shared" si="264"/>
        <v>#N/A</v>
      </c>
      <c r="BN91" s="13" t="e">
        <f>VLOOKUP(AZ91,'Orion Essential 3P Data'!$E$2:$IM$95,228,FALSE)</f>
        <v>#N/A</v>
      </c>
      <c r="BO91" s="13" t="e">
        <f>VLOOKUP(AZ91,'Orion Essential 3P Data'!$E$2:$IM$95,231,FALSE)</f>
        <v>#N/A</v>
      </c>
      <c r="BP91" s="13" t="e">
        <f>VLOOKUP(AZ91,'Orion Essential 3P Data'!$E$2:$IM$95,234,FALSE)</f>
        <v>#N/A</v>
      </c>
      <c r="BQ91" s="13" t="e">
        <f>VLOOKUP(AZ91,'Orion Essential 3P Data'!$E$2:$IM$95,237,FALSE)</f>
        <v>#N/A</v>
      </c>
      <c r="BR91" s="13" t="e">
        <f>VLOOKUP(AZ91,'Orion Essential 3P Data'!$E$2:$IM$95,240,FALSE)</f>
        <v>#N/A</v>
      </c>
      <c r="BS91" s="13" t="e">
        <f>VLOOKUP(AZ91,'Orion Essential 3P Data'!$E$2:$IM$95,243,FALSE)</f>
        <v>#N/A</v>
      </c>
      <c r="BT91" s="47"/>
    </row>
    <row r="92" spans="1:86" ht="13.95" customHeight="1" x14ac:dyDescent="0.3">
      <c r="B92" s="8" t="s">
        <v>155</v>
      </c>
      <c r="C92" s="1" t="s">
        <v>72</v>
      </c>
      <c r="F92" s="1">
        <v>161</v>
      </c>
      <c r="I92" s="1">
        <v>135</v>
      </c>
      <c r="L92" s="1">
        <v>145</v>
      </c>
      <c r="M92" s="10">
        <f t="shared" si="265"/>
        <v>441</v>
      </c>
      <c r="O92" s="13"/>
      <c r="R92" s="59">
        <v>157</v>
      </c>
      <c r="U92" s="59">
        <v>155</v>
      </c>
      <c r="X92" s="59">
        <v>133</v>
      </c>
      <c r="Y92" s="10">
        <f t="shared" si="266"/>
        <v>445</v>
      </c>
      <c r="AD92" s="1">
        <v>157</v>
      </c>
      <c r="AG92" s="1">
        <v>155</v>
      </c>
      <c r="AJ92" s="1">
        <v>133</v>
      </c>
      <c r="AK92" s="10">
        <f t="shared" si="267"/>
        <v>445</v>
      </c>
      <c r="AP92" s="1">
        <f t="shared" ref="AP92:AP93" si="269">SUM(AO92,AN92)</f>
        <v>0</v>
      </c>
      <c r="AS92" s="1">
        <f t="shared" ref="AS92:AS93" si="270">SUM(AR92,AQ92)</f>
        <v>0</v>
      </c>
      <c r="AV92" s="1">
        <f t="shared" ref="AV92:AV93" si="271">SUM(AU92,AT92)</f>
        <v>0</v>
      </c>
      <c r="AW92" s="13">
        <f t="shared" ref="AW92:AW93" si="272">SUM(AU92,AT92,AR92,AQ92,AO92,AN92)</f>
        <v>0</v>
      </c>
      <c r="BA92" s="13">
        <v>0</v>
      </c>
      <c r="BB92" s="13">
        <v>0</v>
      </c>
      <c r="BC92" s="1">
        <v>0</v>
      </c>
      <c r="BD92" s="13">
        <v>0</v>
      </c>
      <c r="BE92" s="13">
        <v>0</v>
      </c>
      <c r="BF92" s="1">
        <v>0</v>
      </c>
      <c r="BG92" s="13">
        <v>0</v>
      </c>
      <c r="BH92" s="13">
        <v>0</v>
      </c>
      <c r="BI92" s="1">
        <v>0</v>
      </c>
      <c r="BJ92" s="13">
        <f t="shared" si="263"/>
        <v>0</v>
      </c>
      <c r="BM92" s="13" t="e">
        <f t="shared" si="264"/>
        <v>#N/A</v>
      </c>
      <c r="BN92" s="13" t="e">
        <f>VLOOKUP(AZ92,'Orion Essential 3P Data'!$E$2:$IM$95,228,FALSE)</f>
        <v>#N/A</v>
      </c>
      <c r="BO92" s="13" t="e">
        <f>VLOOKUP(AZ92,'Orion Essential 3P Data'!$E$2:$IM$95,231,FALSE)</f>
        <v>#N/A</v>
      </c>
      <c r="BP92" s="13" t="e">
        <f>VLOOKUP(AZ92,'Orion Essential 3P Data'!$E$2:$IM$95,234,FALSE)</f>
        <v>#N/A</v>
      </c>
      <c r="BQ92" s="13" t="e">
        <f>VLOOKUP(AZ92,'Orion Essential 3P Data'!$E$2:$IM$95,237,FALSE)</f>
        <v>#N/A</v>
      </c>
      <c r="BR92" s="13" t="e">
        <f>VLOOKUP(AZ92,'Orion Essential 3P Data'!$E$2:$IM$95,240,FALSE)</f>
        <v>#N/A</v>
      </c>
      <c r="BS92" s="13" t="e">
        <f>VLOOKUP(AZ92,'Orion Essential 3P Data'!$E$2:$IM$95,243,FALSE)</f>
        <v>#N/A</v>
      </c>
      <c r="BT92" s="47"/>
    </row>
    <row r="93" spans="1:86" ht="13.95" customHeight="1" x14ac:dyDescent="0.3">
      <c r="B93" s="8" t="s">
        <v>175</v>
      </c>
      <c r="C93" s="1" t="s">
        <v>72</v>
      </c>
      <c r="F93" s="1">
        <f t="shared" ref="F93" si="273">SUM(E93,D93)</f>
        <v>0</v>
      </c>
      <c r="I93" s="1">
        <f t="shared" ref="I93" si="274">SUM(H93,G93)</f>
        <v>0</v>
      </c>
      <c r="L93" s="1">
        <f t="shared" ref="L93" si="275">SUM(K93,J93)</f>
        <v>0</v>
      </c>
      <c r="M93" s="10">
        <f t="shared" si="265"/>
        <v>0</v>
      </c>
      <c r="O93" s="13"/>
      <c r="R93" s="1">
        <f t="shared" ref="R93" si="276">SUM(Q93,P93)</f>
        <v>0</v>
      </c>
      <c r="U93" s="1">
        <f t="shared" ref="U93" si="277">SUM(T93,S93)</f>
        <v>0</v>
      </c>
      <c r="X93" s="1">
        <f t="shared" ref="X93" si="278">SUM(W93,V93)</f>
        <v>0</v>
      </c>
      <c r="Y93" s="13">
        <f t="shared" ref="Y93" si="279">SUM(W93,V93,T93,S93,Q93,P93)</f>
        <v>0</v>
      </c>
      <c r="AD93" s="1">
        <f t="shared" ref="AD93" si="280">SUM(AC93,AB93)</f>
        <v>0</v>
      </c>
      <c r="AG93" s="1">
        <f t="shared" ref="AG93" si="281">SUM(AF93,AE93)</f>
        <v>0</v>
      </c>
      <c r="AJ93" s="1">
        <f t="shared" ref="AJ93" si="282">SUM(AI93,AH93)</f>
        <v>0</v>
      </c>
      <c r="AK93" s="13">
        <f t="shared" ref="AK93" si="283">SUM(AI93,AH93,AF93,AE93,AC93,AB93)</f>
        <v>0</v>
      </c>
      <c r="AP93" s="1">
        <f t="shared" si="269"/>
        <v>0</v>
      </c>
      <c r="AS93" s="1">
        <f t="shared" si="270"/>
        <v>0</v>
      </c>
      <c r="AV93" s="1">
        <f t="shared" si="271"/>
        <v>0</v>
      </c>
      <c r="AW93" s="13">
        <f t="shared" si="272"/>
        <v>0</v>
      </c>
      <c r="BA93" s="13">
        <v>0</v>
      </c>
      <c r="BB93" s="13">
        <v>0</v>
      </c>
      <c r="BC93" s="1">
        <v>0</v>
      </c>
      <c r="BD93" s="13">
        <v>0</v>
      </c>
      <c r="BE93" s="13">
        <v>0</v>
      </c>
      <c r="BF93" s="1">
        <v>0</v>
      </c>
      <c r="BG93" s="13">
        <v>0</v>
      </c>
      <c r="BH93" s="13">
        <v>0</v>
      </c>
      <c r="BI93" s="1">
        <v>0</v>
      </c>
      <c r="BJ93" s="13">
        <f t="shared" si="263"/>
        <v>0</v>
      </c>
      <c r="BM93" s="13" t="e">
        <f t="shared" si="264"/>
        <v>#N/A</v>
      </c>
      <c r="BN93" s="13" t="e">
        <f>VLOOKUP(AZ93,'Orion Essential 3P Data'!$E$2:$IM$95,228,FALSE)</f>
        <v>#N/A</v>
      </c>
      <c r="BO93" s="13" t="e">
        <f>VLOOKUP(AZ93,'Orion Essential 3P Data'!$E$2:$IM$95,231,FALSE)</f>
        <v>#N/A</v>
      </c>
      <c r="BP93" s="13" t="e">
        <f>VLOOKUP(AZ93,'Orion Essential 3P Data'!$E$2:$IM$95,234,FALSE)</f>
        <v>#N/A</v>
      </c>
      <c r="BQ93" s="13" t="e">
        <f>VLOOKUP(AZ93,'Orion Essential 3P Data'!$E$2:$IM$95,237,FALSE)</f>
        <v>#N/A</v>
      </c>
      <c r="BR93" s="13" t="e">
        <f>VLOOKUP(AZ93,'Orion Essential 3P Data'!$E$2:$IM$95,240,FALSE)</f>
        <v>#N/A</v>
      </c>
      <c r="BS93" s="13" t="e">
        <f>VLOOKUP(AZ93,'Orion Essential 3P Data'!$E$2:$IM$95,243,FALSE)</f>
        <v>#N/A</v>
      </c>
    </row>
    <row r="95" spans="1:86" ht="13.95" customHeight="1" x14ac:dyDescent="0.3">
      <c r="A95" s="10" t="s">
        <v>16</v>
      </c>
      <c r="B95" s="11" t="s">
        <v>1</v>
      </c>
      <c r="C95" s="10" t="s">
        <v>2</v>
      </c>
      <c r="D95" s="10" t="s">
        <v>6</v>
      </c>
      <c r="E95" s="10" t="s">
        <v>7</v>
      </c>
      <c r="F95" s="10" t="s">
        <v>8</v>
      </c>
      <c r="G95" s="10" t="s">
        <v>9</v>
      </c>
      <c r="H95" s="12" t="s">
        <v>10</v>
      </c>
      <c r="I95" s="10" t="s">
        <v>11</v>
      </c>
      <c r="J95" s="10" t="s">
        <v>3</v>
      </c>
      <c r="K95" s="10" t="s">
        <v>4</v>
      </c>
      <c r="L95" s="10" t="s">
        <v>5</v>
      </c>
      <c r="M95" s="10" t="s">
        <v>12</v>
      </c>
      <c r="N95" s="10" t="s">
        <v>13</v>
      </c>
      <c r="P95" s="10" t="s">
        <v>6</v>
      </c>
      <c r="Q95" s="10" t="s">
        <v>7</v>
      </c>
      <c r="R95" s="10" t="s">
        <v>8</v>
      </c>
      <c r="S95" s="10" t="s">
        <v>9</v>
      </c>
      <c r="T95" s="12" t="s">
        <v>10</v>
      </c>
      <c r="U95" s="10" t="s">
        <v>11</v>
      </c>
      <c r="V95" s="10" t="s">
        <v>3</v>
      </c>
      <c r="W95" s="10" t="s">
        <v>4</v>
      </c>
      <c r="X95" s="10" t="s">
        <v>5</v>
      </c>
      <c r="Y95" s="10" t="s">
        <v>12</v>
      </c>
      <c r="Z95" s="10" t="s">
        <v>13</v>
      </c>
      <c r="AB95" s="10" t="s">
        <v>6</v>
      </c>
      <c r="AC95" s="10" t="s">
        <v>7</v>
      </c>
      <c r="AD95" s="10" t="s">
        <v>8</v>
      </c>
      <c r="AE95" s="10" t="s">
        <v>9</v>
      </c>
      <c r="AF95" s="12" t="s">
        <v>10</v>
      </c>
      <c r="AG95" s="10" t="s">
        <v>11</v>
      </c>
      <c r="AH95" s="10" t="s">
        <v>3</v>
      </c>
      <c r="AI95" s="10" t="s">
        <v>4</v>
      </c>
      <c r="AJ95" s="10" t="s">
        <v>5</v>
      </c>
      <c r="AK95" s="10" t="s">
        <v>12</v>
      </c>
      <c r="AL95" s="10" t="s">
        <v>13</v>
      </c>
      <c r="AN95" s="10" t="s">
        <v>6</v>
      </c>
      <c r="AO95" s="10" t="s">
        <v>7</v>
      </c>
      <c r="AP95" s="10" t="s">
        <v>8</v>
      </c>
      <c r="AQ95" s="10" t="s">
        <v>9</v>
      </c>
      <c r="AR95" s="12" t="s">
        <v>10</v>
      </c>
      <c r="AS95" s="10" t="s">
        <v>11</v>
      </c>
      <c r="AT95" s="10" t="s">
        <v>3</v>
      </c>
      <c r="AU95" s="10" t="s">
        <v>4</v>
      </c>
      <c r="AV95" s="10" t="s">
        <v>5</v>
      </c>
      <c r="AW95" s="10" t="s">
        <v>12</v>
      </c>
      <c r="AX95" s="10" t="s">
        <v>13</v>
      </c>
      <c r="AY95" s="10"/>
      <c r="BA95" s="10" t="s">
        <v>6</v>
      </c>
      <c r="BB95" s="10" t="s">
        <v>7</v>
      </c>
      <c r="BC95" s="10" t="s">
        <v>8</v>
      </c>
      <c r="BD95" s="10" t="s">
        <v>9</v>
      </c>
      <c r="BE95" s="12" t="s">
        <v>10</v>
      </c>
      <c r="BF95" s="10" t="s">
        <v>11</v>
      </c>
      <c r="BG95" s="10" t="s">
        <v>3</v>
      </c>
      <c r="BH95" s="10" t="s">
        <v>4</v>
      </c>
      <c r="BI95" s="10" t="s">
        <v>5</v>
      </c>
      <c r="BJ95" s="10" t="s">
        <v>12</v>
      </c>
      <c r="BK95" s="10" t="s">
        <v>13</v>
      </c>
      <c r="BM95" s="10" t="s">
        <v>436</v>
      </c>
      <c r="BN95" s="10" t="s">
        <v>430</v>
      </c>
      <c r="BO95" s="10" t="s">
        <v>431</v>
      </c>
      <c r="BP95" s="10" t="s">
        <v>432</v>
      </c>
      <c r="BQ95" s="10" t="s">
        <v>433</v>
      </c>
      <c r="BR95" s="10" t="s">
        <v>434</v>
      </c>
      <c r="BS95" s="10" t="s">
        <v>435</v>
      </c>
    </row>
    <row r="96" spans="1:86" ht="13.95" customHeight="1" x14ac:dyDescent="0.3">
      <c r="A96"/>
      <c r="B96" t="s">
        <v>83</v>
      </c>
      <c r="C96" s="1" t="s">
        <v>16</v>
      </c>
      <c r="D96" s="47">
        <v>96</v>
      </c>
      <c r="E96" s="47">
        <v>95</v>
      </c>
      <c r="F96" s="1">
        <f t="shared" ref="F96:F101" si="284">SUM(E96,D96)</f>
        <v>191</v>
      </c>
      <c r="G96" s="47">
        <v>89</v>
      </c>
      <c r="H96" s="47">
        <v>89</v>
      </c>
      <c r="I96" s="1">
        <f t="shared" ref="I96:I101" si="285">SUM(H96,G96)</f>
        <v>178</v>
      </c>
      <c r="J96" s="47">
        <v>97</v>
      </c>
      <c r="K96" s="47">
        <v>97</v>
      </c>
      <c r="L96" s="1">
        <f t="shared" ref="L96:L101" si="286">SUM(K96,J96)</f>
        <v>194</v>
      </c>
      <c r="M96" s="10">
        <f t="shared" ref="M96:M101" si="287">SUM(K96,J96,H96,G96,E96,D96)</f>
        <v>563</v>
      </c>
      <c r="N96" s="10">
        <f>SUM(M96,M97,M98,M99,M100)-MIN(M96:M100)</f>
        <v>2170</v>
      </c>
      <c r="O96" s="10"/>
      <c r="P96" s="47">
        <v>95</v>
      </c>
      <c r="Q96" s="47">
        <v>96</v>
      </c>
      <c r="R96" s="1">
        <f t="shared" ref="R96:R101" si="288">SUM(Q96,P96)</f>
        <v>191</v>
      </c>
      <c r="S96" s="47">
        <v>92</v>
      </c>
      <c r="T96" s="47">
        <v>97</v>
      </c>
      <c r="U96" s="1">
        <f t="shared" ref="U96:U101" si="289">SUM(T96,S96)</f>
        <v>189</v>
      </c>
      <c r="V96" s="47">
        <v>96</v>
      </c>
      <c r="W96" s="47">
        <v>94</v>
      </c>
      <c r="X96" s="1">
        <f t="shared" ref="X96:X101" si="290">SUM(W96,V96)</f>
        <v>190</v>
      </c>
      <c r="Y96" s="10">
        <f t="shared" ref="Y96:Y101" si="291">SUM(W96,V96,T96,S96,Q96,P96)</f>
        <v>570</v>
      </c>
      <c r="Z96" s="10">
        <f>SUM(Y96,Y97,Y98,Y99)</f>
        <v>2184</v>
      </c>
      <c r="AB96" s="47">
        <v>97</v>
      </c>
      <c r="AC96" s="47">
        <v>98</v>
      </c>
      <c r="AD96" s="1">
        <f t="shared" ref="AD96:AD101" si="292">SUM(AC96,AB96)</f>
        <v>195</v>
      </c>
      <c r="AE96" s="47">
        <v>91</v>
      </c>
      <c r="AF96" s="47">
        <v>88</v>
      </c>
      <c r="AG96" s="1">
        <f t="shared" ref="AG96:AG101" si="293">SUM(AF96,AE96)</f>
        <v>179</v>
      </c>
      <c r="AH96" s="47">
        <v>98</v>
      </c>
      <c r="AI96" s="47">
        <v>97</v>
      </c>
      <c r="AJ96" s="1">
        <f t="shared" ref="AJ96:AJ101" si="294">SUM(AI96,AH96)</f>
        <v>195</v>
      </c>
      <c r="AK96" s="10">
        <f t="shared" ref="AK96:AK101" si="295">SUM(AI96,AH96,AF96,AE96,AC96,AB96)</f>
        <v>569</v>
      </c>
      <c r="AL96" s="10">
        <f>SUM(AK96,AK97,AK98,AK99)</f>
        <v>2185</v>
      </c>
      <c r="AN96" s="47">
        <v>96</v>
      </c>
      <c r="AO96" s="47">
        <v>96</v>
      </c>
      <c r="AP96" s="1">
        <f t="shared" ref="AP96:AP101" si="296">SUM(AO96,AN96)</f>
        <v>192</v>
      </c>
      <c r="AQ96" s="47">
        <v>89</v>
      </c>
      <c r="AR96" s="47">
        <v>92</v>
      </c>
      <c r="AS96" s="1">
        <f t="shared" ref="AS96:AS101" si="297">SUM(AR96,AQ96)</f>
        <v>181</v>
      </c>
      <c r="AT96" s="47">
        <v>97</v>
      </c>
      <c r="AU96" s="47">
        <v>97</v>
      </c>
      <c r="AV96" s="1">
        <f t="shared" ref="AV96:AV101" si="298">SUM(AU96,AT96)</f>
        <v>194</v>
      </c>
      <c r="AW96" s="10">
        <f t="shared" ref="AW96:AW101" si="299">SUM(AU96,AT96,AR96,AQ96,AO96,AN96)</f>
        <v>567</v>
      </c>
      <c r="AX96" s="10">
        <f>SUM(AW96,AW97,AW98,AW99,AW101)-MIN(AW96,AW97,AW98,AW99,AW101)</f>
        <v>2140</v>
      </c>
      <c r="AY96" s="13"/>
      <c r="AZ96" s="1">
        <v>165</v>
      </c>
      <c r="BA96" s="13">
        <f>VLOOKUP(AZ96,'Orion Essential 3P Data'!$E$2:$IM$95,226,FALSE)</f>
        <v>95</v>
      </c>
      <c r="BB96" s="13">
        <f>VLOOKUP(AZ96,'Orion Essential 3P Data'!$E$2:$IM$95,229,FALSE)</f>
        <v>99</v>
      </c>
      <c r="BC96" s="1">
        <f t="shared" ref="BC96:BC99" si="300">SUM(BB96,BA96)</f>
        <v>194</v>
      </c>
      <c r="BD96" s="13">
        <f>VLOOKUP(AZ96,'Orion Essential 3P Data'!$E$2:$IM$95,232,FALSE)</f>
        <v>89</v>
      </c>
      <c r="BE96" s="13">
        <f>VLOOKUP(AZ96,'Orion Essential 3P Data'!$E$2:$IM$95,235,FALSE)</f>
        <v>91</v>
      </c>
      <c r="BF96" s="1">
        <f t="shared" ref="BF96:BF99" si="301">SUM(BE96,BD96)</f>
        <v>180</v>
      </c>
      <c r="BG96" s="13">
        <f>VLOOKUP(AZ96,'Orion Essential 3P Data'!$E$2:$IM$95,238,FALSE)</f>
        <v>98</v>
      </c>
      <c r="BH96" s="13">
        <f>VLOOKUP(AZ96,'Orion Essential 3P Data'!$E$2:$IM$95,241,FALSE)</f>
        <v>93</v>
      </c>
      <c r="BI96" s="1">
        <f t="shared" ref="BI96:BI99" si="302">SUM(BH96,BG96)</f>
        <v>191</v>
      </c>
      <c r="BJ96" s="10">
        <f t="shared" ref="BJ96:BJ101" si="303">SUM(BH96,BG96,BE96,BD96,BB96,BA96)</f>
        <v>565</v>
      </c>
      <c r="BK96" s="10">
        <f>SUM(BJ97,BJ99,BJ98,BJ96)</f>
        <v>2171</v>
      </c>
      <c r="BM96" s="13">
        <f t="shared" ref="BM96:BM101" si="304">SUM(BN96:BS96)</f>
        <v>17</v>
      </c>
      <c r="BN96" s="13">
        <f>VLOOKUP(AZ96,'Orion Essential 3P Data'!$E$2:$IM$95,228,FALSE)</f>
        <v>3</v>
      </c>
      <c r="BO96" s="13">
        <f>VLOOKUP(AZ96,'Orion Essential 3P Data'!$E$2:$IM$95,231,FALSE)</f>
        <v>5</v>
      </c>
      <c r="BP96" s="13">
        <f>VLOOKUP(AZ96,'Orion Essential 3P Data'!$E$2:$IM$95,234,FALSE)</f>
        <v>2</v>
      </c>
      <c r="BQ96" s="13">
        <f>VLOOKUP(AZ96,'Orion Essential 3P Data'!$E$2:$IM$95,237,FALSE)</f>
        <v>1</v>
      </c>
      <c r="BR96" s="13">
        <f>VLOOKUP(AZ96,'Orion Essential 3P Data'!$E$2:$IM$95,240,FALSE)</f>
        <v>5</v>
      </c>
      <c r="BS96" s="13">
        <f>VLOOKUP(AZ96,'Orion Essential 3P Data'!$E$2:$IM$95,243,FALSE)</f>
        <v>1</v>
      </c>
      <c r="BT96" s="47"/>
      <c r="CB96" s="47"/>
      <c r="CC96" s="47"/>
      <c r="CD96" s="47"/>
      <c r="CE96" s="47"/>
      <c r="CF96" s="47"/>
      <c r="CG96" s="47"/>
      <c r="CH96" s="47"/>
    </row>
    <row r="97" spans="1:86" ht="13.95" customHeight="1" x14ac:dyDescent="0.3">
      <c r="A97"/>
      <c r="B97" t="s">
        <v>84</v>
      </c>
      <c r="C97" s="1" t="s">
        <v>16</v>
      </c>
      <c r="D97" s="47">
        <v>99</v>
      </c>
      <c r="E97" s="47">
        <v>94</v>
      </c>
      <c r="F97" s="1">
        <f t="shared" si="284"/>
        <v>193</v>
      </c>
      <c r="G97" s="47">
        <v>83</v>
      </c>
      <c r="H97" s="47">
        <v>90</v>
      </c>
      <c r="I97" s="1">
        <f t="shared" si="285"/>
        <v>173</v>
      </c>
      <c r="J97" s="47">
        <v>97</v>
      </c>
      <c r="K97" s="47">
        <v>91</v>
      </c>
      <c r="L97" s="1">
        <f t="shared" si="286"/>
        <v>188</v>
      </c>
      <c r="M97" s="10">
        <f t="shared" si="287"/>
        <v>554</v>
      </c>
      <c r="P97" s="47">
        <v>95</v>
      </c>
      <c r="Q97" s="47">
        <v>95</v>
      </c>
      <c r="R97" s="1">
        <f t="shared" si="288"/>
        <v>190</v>
      </c>
      <c r="S97" s="47">
        <v>89</v>
      </c>
      <c r="T97" s="47">
        <v>89</v>
      </c>
      <c r="U97" s="1">
        <f t="shared" si="289"/>
        <v>178</v>
      </c>
      <c r="V97" s="47">
        <v>97</v>
      </c>
      <c r="W97" s="47">
        <v>93</v>
      </c>
      <c r="X97" s="1">
        <f t="shared" si="290"/>
        <v>190</v>
      </c>
      <c r="Y97" s="10">
        <f t="shared" si="291"/>
        <v>558</v>
      </c>
      <c r="AB97" s="47">
        <v>95</v>
      </c>
      <c r="AC97" s="47">
        <v>93</v>
      </c>
      <c r="AD97" s="1">
        <f t="shared" si="292"/>
        <v>188</v>
      </c>
      <c r="AE97" s="47">
        <v>95</v>
      </c>
      <c r="AF97" s="47">
        <v>92</v>
      </c>
      <c r="AG97" s="1">
        <f t="shared" si="293"/>
        <v>187</v>
      </c>
      <c r="AH97" s="47">
        <v>85</v>
      </c>
      <c r="AI97" s="47">
        <v>93</v>
      </c>
      <c r="AJ97" s="1">
        <f t="shared" si="294"/>
        <v>178</v>
      </c>
      <c r="AK97" s="10">
        <f t="shared" si="295"/>
        <v>553</v>
      </c>
      <c r="AN97" s="47">
        <v>91</v>
      </c>
      <c r="AO97" s="47">
        <v>96</v>
      </c>
      <c r="AP97" s="1">
        <f t="shared" si="296"/>
        <v>187</v>
      </c>
      <c r="AQ97" s="47">
        <v>87</v>
      </c>
      <c r="AR97" s="47">
        <v>87</v>
      </c>
      <c r="AS97" s="1">
        <f t="shared" si="297"/>
        <v>174</v>
      </c>
      <c r="AT97" s="47">
        <v>93</v>
      </c>
      <c r="AU97" s="47">
        <v>91</v>
      </c>
      <c r="AV97" s="1">
        <f t="shared" si="298"/>
        <v>184</v>
      </c>
      <c r="AW97" s="10">
        <f t="shared" si="299"/>
        <v>545</v>
      </c>
      <c r="AZ97" s="1">
        <v>166</v>
      </c>
      <c r="BA97" s="13">
        <f>VLOOKUP(AZ97,'Orion Essential 3P Data'!$E$2:$IM$95,226,FALSE)</f>
        <v>98</v>
      </c>
      <c r="BB97" s="13">
        <f>VLOOKUP(AZ97,'Orion Essential 3P Data'!$E$2:$IM$95,229,FALSE)</f>
        <v>100</v>
      </c>
      <c r="BC97" s="1">
        <f t="shared" si="300"/>
        <v>198</v>
      </c>
      <c r="BD97" s="13">
        <f>VLOOKUP(AZ97,'Orion Essential 3P Data'!$E$2:$IM$95,232,FALSE)</f>
        <v>93</v>
      </c>
      <c r="BE97" s="13">
        <f>VLOOKUP(AZ97,'Orion Essential 3P Data'!$E$2:$IM$95,235,FALSE)</f>
        <v>87</v>
      </c>
      <c r="BF97" s="1">
        <f t="shared" si="301"/>
        <v>180</v>
      </c>
      <c r="BG97" s="13">
        <f>VLOOKUP(AZ97,'Orion Essential 3P Data'!$E$2:$IM$95,238,FALSE)</f>
        <v>95</v>
      </c>
      <c r="BH97" s="13">
        <f>VLOOKUP(AZ97,'Orion Essential 3P Data'!$E$2:$IM$95,241,FALSE)</f>
        <v>95</v>
      </c>
      <c r="BI97" s="1">
        <f t="shared" si="302"/>
        <v>190</v>
      </c>
      <c r="BJ97" s="10">
        <f t="shared" si="303"/>
        <v>568</v>
      </c>
      <c r="BM97" s="13">
        <f t="shared" si="304"/>
        <v>21</v>
      </c>
      <c r="BN97" s="13">
        <f>VLOOKUP(AZ97,'Orion Essential 3P Data'!$E$2:$IM$95,228,FALSE)</f>
        <v>2</v>
      </c>
      <c r="BO97" s="13">
        <f>VLOOKUP(AZ97,'Orion Essential 3P Data'!$E$2:$IM$95,231,FALSE)</f>
        <v>7</v>
      </c>
      <c r="BP97" s="13">
        <f>VLOOKUP(AZ97,'Orion Essential 3P Data'!$E$2:$IM$95,234,FALSE)</f>
        <v>4</v>
      </c>
      <c r="BQ97" s="13">
        <f>VLOOKUP(AZ97,'Orion Essential 3P Data'!$E$2:$IM$95,237,FALSE)</f>
        <v>2</v>
      </c>
      <c r="BR97" s="13">
        <f>VLOOKUP(AZ97,'Orion Essential 3P Data'!$E$2:$IM$95,240,FALSE)</f>
        <v>3</v>
      </c>
      <c r="BS97" s="13">
        <f>VLOOKUP(AZ97,'Orion Essential 3P Data'!$E$2:$IM$95,243,FALSE)</f>
        <v>3</v>
      </c>
      <c r="BT97" s="47"/>
      <c r="CB97" s="47"/>
      <c r="CC97" s="47"/>
      <c r="CD97" s="47"/>
      <c r="CE97" s="47"/>
      <c r="CF97" s="47"/>
      <c r="CG97" s="47"/>
      <c r="CH97" s="47"/>
    </row>
    <row r="98" spans="1:86" ht="13.95" customHeight="1" x14ac:dyDescent="0.3">
      <c r="A98"/>
      <c r="B98" t="s">
        <v>85</v>
      </c>
      <c r="C98" s="1" t="s">
        <v>16</v>
      </c>
      <c r="D98" s="47">
        <v>98</v>
      </c>
      <c r="E98" s="47">
        <v>99</v>
      </c>
      <c r="F98" s="1">
        <f t="shared" si="284"/>
        <v>197</v>
      </c>
      <c r="G98" s="47">
        <v>86</v>
      </c>
      <c r="H98" s="47">
        <v>89</v>
      </c>
      <c r="I98" s="1">
        <f t="shared" si="285"/>
        <v>175</v>
      </c>
      <c r="J98" s="47">
        <v>92</v>
      </c>
      <c r="K98" s="47">
        <v>88</v>
      </c>
      <c r="L98" s="1">
        <f t="shared" si="286"/>
        <v>180</v>
      </c>
      <c r="M98" s="10">
        <f t="shared" si="287"/>
        <v>552</v>
      </c>
      <c r="P98" s="47">
        <v>98</v>
      </c>
      <c r="Q98" s="47">
        <v>97</v>
      </c>
      <c r="R98" s="1">
        <f t="shared" si="288"/>
        <v>195</v>
      </c>
      <c r="S98" s="47">
        <v>87</v>
      </c>
      <c r="T98" s="47">
        <v>92</v>
      </c>
      <c r="U98" s="1">
        <f t="shared" si="289"/>
        <v>179</v>
      </c>
      <c r="V98" s="47">
        <v>88</v>
      </c>
      <c r="W98" s="47">
        <v>88</v>
      </c>
      <c r="X98" s="1">
        <f t="shared" si="290"/>
        <v>176</v>
      </c>
      <c r="Y98" s="10">
        <f t="shared" si="291"/>
        <v>550</v>
      </c>
      <c r="AB98" s="47">
        <v>96</v>
      </c>
      <c r="AC98" s="47">
        <v>95</v>
      </c>
      <c r="AD98" s="1">
        <f t="shared" si="292"/>
        <v>191</v>
      </c>
      <c r="AE98" s="47">
        <v>90</v>
      </c>
      <c r="AF98" s="47">
        <v>89</v>
      </c>
      <c r="AG98" s="1">
        <f t="shared" si="293"/>
        <v>179</v>
      </c>
      <c r="AH98" s="47">
        <v>97</v>
      </c>
      <c r="AI98" s="47">
        <v>92</v>
      </c>
      <c r="AJ98" s="1">
        <f t="shared" si="294"/>
        <v>189</v>
      </c>
      <c r="AK98" s="10">
        <f t="shared" si="295"/>
        <v>559</v>
      </c>
      <c r="AN98" s="47">
        <v>93</v>
      </c>
      <c r="AO98" s="47">
        <v>95</v>
      </c>
      <c r="AP98" s="1">
        <f t="shared" si="296"/>
        <v>188</v>
      </c>
      <c r="AQ98" s="47">
        <v>84</v>
      </c>
      <c r="AR98" s="47">
        <v>87</v>
      </c>
      <c r="AS98" s="1">
        <f t="shared" si="297"/>
        <v>171</v>
      </c>
      <c r="AT98" s="47">
        <v>85</v>
      </c>
      <c r="AU98" s="47">
        <v>88</v>
      </c>
      <c r="AV98" s="1">
        <f t="shared" si="298"/>
        <v>173</v>
      </c>
      <c r="AW98" s="10">
        <f t="shared" si="299"/>
        <v>532</v>
      </c>
      <c r="AZ98" s="1">
        <v>171</v>
      </c>
      <c r="BA98" s="13">
        <f>VLOOKUP(AZ98,'Orion Essential 3P Data'!$E$2:$IM$95,226,FALSE)</f>
        <v>97</v>
      </c>
      <c r="BB98" s="13">
        <f>VLOOKUP(AZ98,'Orion Essential 3P Data'!$E$2:$IM$95,229,FALSE)</f>
        <v>95</v>
      </c>
      <c r="BC98" s="1">
        <f t="shared" si="300"/>
        <v>192</v>
      </c>
      <c r="BD98" s="13">
        <f>VLOOKUP(AZ98,'Orion Essential 3P Data'!$E$2:$IM$95,232,FALSE)</f>
        <v>91</v>
      </c>
      <c r="BE98" s="13">
        <f>VLOOKUP(AZ98,'Orion Essential 3P Data'!$E$2:$IM$95,235,FALSE)</f>
        <v>82</v>
      </c>
      <c r="BF98" s="1">
        <f t="shared" si="301"/>
        <v>173</v>
      </c>
      <c r="BG98" s="13">
        <f>VLOOKUP(AZ98,'Orion Essential 3P Data'!$E$2:$IM$95,238,FALSE)</f>
        <v>91</v>
      </c>
      <c r="BH98" s="13">
        <f>VLOOKUP(AZ98,'Orion Essential 3P Data'!$E$2:$IM$95,241,FALSE)</f>
        <v>91</v>
      </c>
      <c r="BI98" s="1">
        <f t="shared" si="302"/>
        <v>182</v>
      </c>
      <c r="BJ98" s="10">
        <f t="shared" si="303"/>
        <v>547</v>
      </c>
      <c r="BM98" s="13">
        <f t="shared" si="304"/>
        <v>11</v>
      </c>
      <c r="BN98" s="13">
        <f>VLOOKUP(AZ98,'Orion Essential 3P Data'!$E$2:$IM$95,228,FALSE)</f>
        <v>5</v>
      </c>
      <c r="BO98" s="13">
        <f>VLOOKUP(AZ98,'Orion Essential 3P Data'!$E$2:$IM$95,231,FALSE)</f>
        <v>4</v>
      </c>
      <c r="BP98" s="13">
        <f>VLOOKUP(AZ98,'Orion Essential 3P Data'!$E$2:$IM$95,234,FALSE)</f>
        <v>0</v>
      </c>
      <c r="BQ98" s="13">
        <f>VLOOKUP(AZ98,'Orion Essential 3P Data'!$E$2:$IM$95,237,FALSE)</f>
        <v>0</v>
      </c>
      <c r="BR98" s="13">
        <f>VLOOKUP(AZ98,'Orion Essential 3P Data'!$E$2:$IM$95,240,FALSE)</f>
        <v>0</v>
      </c>
      <c r="BS98" s="13">
        <f>VLOOKUP(AZ98,'Orion Essential 3P Data'!$E$2:$IM$95,243,FALSE)</f>
        <v>2</v>
      </c>
      <c r="BT98" s="47"/>
      <c r="CB98" s="47"/>
      <c r="CC98" s="47"/>
      <c r="CD98" s="47"/>
      <c r="CE98" s="47"/>
      <c r="CF98" s="47"/>
      <c r="CG98" s="47"/>
      <c r="CH98" s="47"/>
    </row>
    <row r="99" spans="1:86" ht="13.95" customHeight="1" x14ac:dyDescent="0.3">
      <c r="A99"/>
      <c r="B99" t="s">
        <v>86</v>
      </c>
      <c r="C99" s="1" t="s">
        <v>16</v>
      </c>
      <c r="D99" s="47">
        <v>97</v>
      </c>
      <c r="E99" s="47">
        <v>96</v>
      </c>
      <c r="F99" s="1">
        <f t="shared" si="284"/>
        <v>193</v>
      </c>
      <c r="G99" s="47">
        <v>72</v>
      </c>
      <c r="H99" s="47">
        <v>72</v>
      </c>
      <c r="I99" s="1">
        <f t="shared" si="285"/>
        <v>144</v>
      </c>
      <c r="J99" s="47">
        <v>78</v>
      </c>
      <c r="K99" s="47">
        <v>78</v>
      </c>
      <c r="L99" s="1">
        <f t="shared" si="286"/>
        <v>156</v>
      </c>
      <c r="M99" s="10">
        <f t="shared" si="287"/>
        <v>493</v>
      </c>
      <c r="P99" s="47">
        <v>95</v>
      </c>
      <c r="Q99" s="47">
        <v>95</v>
      </c>
      <c r="R99" s="1">
        <f t="shared" si="288"/>
        <v>190</v>
      </c>
      <c r="S99" s="47">
        <v>72</v>
      </c>
      <c r="T99" s="47">
        <v>74</v>
      </c>
      <c r="U99" s="1">
        <f t="shared" si="289"/>
        <v>146</v>
      </c>
      <c r="V99" s="47">
        <v>88</v>
      </c>
      <c r="W99" s="47">
        <v>82</v>
      </c>
      <c r="X99" s="1">
        <f t="shared" si="290"/>
        <v>170</v>
      </c>
      <c r="Y99" s="10">
        <f t="shared" si="291"/>
        <v>506</v>
      </c>
      <c r="AB99" s="47">
        <v>92</v>
      </c>
      <c r="AC99" s="47">
        <v>91</v>
      </c>
      <c r="AD99" s="1">
        <f t="shared" si="292"/>
        <v>183</v>
      </c>
      <c r="AE99" s="47">
        <v>73</v>
      </c>
      <c r="AF99" s="47">
        <v>78</v>
      </c>
      <c r="AG99" s="1">
        <f t="shared" si="293"/>
        <v>151</v>
      </c>
      <c r="AH99" s="47">
        <v>84</v>
      </c>
      <c r="AI99" s="47">
        <v>86</v>
      </c>
      <c r="AJ99" s="1">
        <f t="shared" si="294"/>
        <v>170</v>
      </c>
      <c r="AK99" s="10">
        <f t="shared" si="295"/>
        <v>504</v>
      </c>
      <c r="AN99" s="47">
        <v>91</v>
      </c>
      <c r="AO99" s="47">
        <v>97</v>
      </c>
      <c r="AP99" s="1">
        <f t="shared" si="296"/>
        <v>188</v>
      </c>
      <c r="AQ99" s="47">
        <v>68</v>
      </c>
      <c r="AR99" s="47">
        <v>65</v>
      </c>
      <c r="AS99" s="1">
        <f t="shared" si="297"/>
        <v>133</v>
      </c>
      <c r="AT99" s="47">
        <v>80</v>
      </c>
      <c r="AU99" s="47">
        <v>91</v>
      </c>
      <c r="AV99" s="1">
        <f t="shared" si="298"/>
        <v>171</v>
      </c>
      <c r="AW99" s="10">
        <f t="shared" si="299"/>
        <v>492</v>
      </c>
      <c r="AZ99" s="1">
        <v>169</v>
      </c>
      <c r="BA99" s="13">
        <f>VLOOKUP(AZ99,'Orion Essential 3P Data'!$E$2:$IM$95,226,FALSE)</f>
        <v>90</v>
      </c>
      <c r="BB99" s="13">
        <f>VLOOKUP(AZ99,'Orion Essential 3P Data'!$E$2:$IM$95,229,FALSE)</f>
        <v>89</v>
      </c>
      <c r="BC99" s="1">
        <f t="shared" si="300"/>
        <v>179</v>
      </c>
      <c r="BD99" s="13">
        <f>VLOOKUP(AZ99,'Orion Essential 3P Data'!$E$2:$IM$95,232,FALSE)</f>
        <v>71</v>
      </c>
      <c r="BE99" s="13">
        <f>VLOOKUP(AZ99,'Orion Essential 3P Data'!$E$2:$IM$95,235,FALSE)</f>
        <v>75</v>
      </c>
      <c r="BF99" s="1">
        <f t="shared" si="301"/>
        <v>146</v>
      </c>
      <c r="BG99" s="13">
        <f>VLOOKUP(AZ99,'Orion Essential 3P Data'!$E$2:$IM$95,238,FALSE)</f>
        <v>85</v>
      </c>
      <c r="BH99" s="13">
        <f>VLOOKUP(AZ99,'Orion Essential 3P Data'!$E$2:$IM$95,241,FALSE)</f>
        <v>81</v>
      </c>
      <c r="BI99" s="1">
        <f t="shared" si="302"/>
        <v>166</v>
      </c>
      <c r="BJ99" s="10">
        <f t="shared" si="303"/>
        <v>491</v>
      </c>
      <c r="BM99" s="13">
        <f t="shared" si="304"/>
        <v>5</v>
      </c>
      <c r="BN99" s="13">
        <f>VLOOKUP(AZ99,'Orion Essential 3P Data'!$E$2:$IM$95,228,FALSE)</f>
        <v>2</v>
      </c>
      <c r="BO99" s="13">
        <f>VLOOKUP(AZ99,'Orion Essential 3P Data'!$E$2:$IM$95,231,FALSE)</f>
        <v>2</v>
      </c>
      <c r="BP99" s="13">
        <f>VLOOKUP(AZ99,'Orion Essential 3P Data'!$E$2:$IM$95,234,FALSE)</f>
        <v>0</v>
      </c>
      <c r="BQ99" s="13">
        <f>VLOOKUP(AZ99,'Orion Essential 3P Data'!$E$2:$IM$95,237,FALSE)</f>
        <v>0</v>
      </c>
      <c r="BR99" s="13">
        <f>VLOOKUP(AZ99,'Orion Essential 3P Data'!$E$2:$IM$95,240,FALSE)</f>
        <v>1</v>
      </c>
      <c r="BS99" s="13">
        <f>VLOOKUP(AZ99,'Orion Essential 3P Data'!$E$2:$IM$95,243,FALSE)</f>
        <v>0</v>
      </c>
      <c r="BT99" s="47"/>
      <c r="CB99" s="47"/>
      <c r="CC99" s="47"/>
      <c r="CD99" s="47"/>
      <c r="CE99" s="47"/>
      <c r="CF99" s="47"/>
      <c r="CG99" s="47"/>
      <c r="CH99" s="47"/>
    </row>
    <row r="100" spans="1:86" ht="13.95" customHeight="1" x14ac:dyDescent="0.3">
      <c r="A100"/>
      <c r="B100" s="47" t="s">
        <v>156</v>
      </c>
      <c r="C100" s="1" t="s">
        <v>16</v>
      </c>
      <c r="D100" s="47">
        <v>94</v>
      </c>
      <c r="E100" s="47">
        <v>96</v>
      </c>
      <c r="F100" s="1">
        <f t="shared" ref="F100" si="305">SUM(E100,D100)</f>
        <v>190</v>
      </c>
      <c r="G100" s="47">
        <v>75</v>
      </c>
      <c r="H100" s="47">
        <v>78</v>
      </c>
      <c r="I100" s="1">
        <f t="shared" ref="I100" si="306">SUM(H100,G100)</f>
        <v>153</v>
      </c>
      <c r="J100" s="47">
        <v>75</v>
      </c>
      <c r="K100" s="47">
        <v>83</v>
      </c>
      <c r="L100" s="1">
        <f t="shared" ref="L100" si="307">SUM(K100,J100)</f>
        <v>158</v>
      </c>
      <c r="M100" s="10">
        <f t="shared" ref="M100" si="308">SUM(K100,J100,H100,G100,E100,D100)</f>
        <v>501</v>
      </c>
      <c r="R100" s="1">
        <f t="shared" si="288"/>
        <v>0</v>
      </c>
      <c r="U100" s="1">
        <f t="shared" si="289"/>
        <v>0</v>
      </c>
      <c r="X100" s="1">
        <f t="shared" si="290"/>
        <v>0</v>
      </c>
      <c r="Y100" s="13">
        <f t="shared" si="291"/>
        <v>0</v>
      </c>
      <c r="AB100" s="47">
        <v>0</v>
      </c>
      <c r="AC100" s="47">
        <v>0</v>
      </c>
      <c r="AD100" s="1">
        <f t="shared" si="292"/>
        <v>0</v>
      </c>
      <c r="AE100" s="47">
        <v>0</v>
      </c>
      <c r="AF100" s="47">
        <v>0</v>
      </c>
      <c r="AG100" s="1">
        <f t="shared" si="293"/>
        <v>0</v>
      </c>
      <c r="AH100" s="47">
        <v>0</v>
      </c>
      <c r="AI100" s="47">
        <v>0</v>
      </c>
      <c r="AJ100" s="1">
        <f t="shared" si="294"/>
        <v>0</v>
      </c>
      <c r="AK100" s="13">
        <f t="shared" si="295"/>
        <v>0</v>
      </c>
      <c r="AP100" s="1">
        <f t="shared" si="296"/>
        <v>0</v>
      </c>
      <c r="AS100" s="1">
        <f t="shared" si="297"/>
        <v>0</v>
      </c>
      <c r="AV100" s="1">
        <f t="shared" si="298"/>
        <v>0</v>
      </c>
      <c r="AW100" s="13">
        <f t="shared" si="299"/>
        <v>0</v>
      </c>
      <c r="AZ100" s="1">
        <v>170</v>
      </c>
      <c r="BA100" s="13">
        <v>0</v>
      </c>
      <c r="BB100" s="13">
        <v>0</v>
      </c>
      <c r="BC100" s="1">
        <v>0</v>
      </c>
      <c r="BD100" s="13">
        <v>0</v>
      </c>
      <c r="BE100" s="13">
        <v>0</v>
      </c>
      <c r="BF100" s="1">
        <v>0</v>
      </c>
      <c r="BG100" s="13">
        <v>0</v>
      </c>
      <c r="BH100" s="13">
        <v>0</v>
      </c>
      <c r="BI100" s="1">
        <v>0</v>
      </c>
      <c r="BJ100" s="13">
        <f t="shared" si="303"/>
        <v>0</v>
      </c>
      <c r="BM100" s="13" t="e">
        <f t="shared" si="304"/>
        <v>#N/A</v>
      </c>
      <c r="BN100" s="13" t="e">
        <f>VLOOKUP(AZ100,'Orion Essential 3P Data'!$E$2:$IM$95,228,FALSE)</f>
        <v>#N/A</v>
      </c>
      <c r="BO100" s="13" t="e">
        <f>VLOOKUP(AZ100,'Orion Essential 3P Data'!$E$2:$IM$95,231,FALSE)</f>
        <v>#N/A</v>
      </c>
      <c r="BP100" s="13" t="e">
        <f>VLOOKUP(AZ100,'Orion Essential 3P Data'!$E$2:$IM$95,234,FALSE)</f>
        <v>#N/A</v>
      </c>
      <c r="BQ100" s="13" t="e">
        <f>VLOOKUP(AZ100,'Orion Essential 3P Data'!$E$2:$IM$95,237,FALSE)</f>
        <v>#N/A</v>
      </c>
      <c r="BR100" s="13" t="e">
        <f>VLOOKUP(AZ100,'Orion Essential 3P Data'!$E$2:$IM$95,240,FALSE)</f>
        <v>#N/A</v>
      </c>
      <c r="BS100" s="13" t="e">
        <f>VLOOKUP(AZ100,'Orion Essential 3P Data'!$E$2:$IM$95,243,FALSE)</f>
        <v>#N/A</v>
      </c>
      <c r="BT100" s="47"/>
      <c r="CB100" s="47"/>
      <c r="CC100" s="47"/>
      <c r="CD100" s="47"/>
      <c r="CE100" s="47"/>
      <c r="CF100" s="47"/>
      <c r="CG100" s="47"/>
      <c r="CH100" s="47"/>
    </row>
    <row r="101" spans="1:86" ht="13.95" customHeight="1" x14ac:dyDescent="0.3">
      <c r="A101"/>
      <c r="B101" t="s">
        <v>576</v>
      </c>
      <c r="C101" s="1" t="s">
        <v>16</v>
      </c>
      <c r="D101"/>
      <c r="E101"/>
      <c r="F101" s="1">
        <f t="shared" si="284"/>
        <v>0</v>
      </c>
      <c r="G101"/>
      <c r="H101"/>
      <c r="I101" s="1">
        <f t="shared" si="285"/>
        <v>0</v>
      </c>
      <c r="J101"/>
      <c r="K101"/>
      <c r="L101" s="1">
        <f t="shared" si="286"/>
        <v>0</v>
      </c>
      <c r="M101" s="13">
        <f t="shared" si="287"/>
        <v>0</v>
      </c>
      <c r="N101" s="4"/>
      <c r="R101" s="1">
        <f t="shared" si="288"/>
        <v>0</v>
      </c>
      <c r="U101" s="1">
        <f t="shared" si="289"/>
        <v>0</v>
      </c>
      <c r="X101" s="1">
        <f t="shared" si="290"/>
        <v>0</v>
      </c>
      <c r="Y101" s="13">
        <f t="shared" si="291"/>
        <v>0</v>
      </c>
      <c r="Z101" s="4"/>
      <c r="AD101" s="1">
        <f t="shared" si="292"/>
        <v>0</v>
      </c>
      <c r="AG101" s="1">
        <f t="shared" si="293"/>
        <v>0</v>
      </c>
      <c r="AJ101" s="1">
        <f t="shared" si="294"/>
        <v>0</v>
      </c>
      <c r="AK101" s="13">
        <f t="shared" si="295"/>
        <v>0</v>
      </c>
      <c r="AL101" s="4"/>
      <c r="AN101" s="47">
        <v>91</v>
      </c>
      <c r="AO101" s="47">
        <v>85</v>
      </c>
      <c r="AP101" s="1">
        <f t="shared" si="296"/>
        <v>176</v>
      </c>
      <c r="AQ101" s="47">
        <v>78</v>
      </c>
      <c r="AR101" s="47">
        <v>82</v>
      </c>
      <c r="AS101" s="1">
        <f t="shared" si="297"/>
        <v>160</v>
      </c>
      <c r="AT101" s="47">
        <v>84</v>
      </c>
      <c r="AU101" s="47">
        <v>76</v>
      </c>
      <c r="AV101" s="1">
        <f t="shared" si="298"/>
        <v>160</v>
      </c>
      <c r="AW101" s="10">
        <f t="shared" si="299"/>
        <v>496</v>
      </c>
      <c r="AX101" s="4"/>
      <c r="AY101" s="4"/>
      <c r="AZ101" s="1">
        <v>172</v>
      </c>
      <c r="BA101" s="13">
        <v>0</v>
      </c>
      <c r="BB101" s="13">
        <v>0</v>
      </c>
      <c r="BC101" s="1">
        <v>0</v>
      </c>
      <c r="BD101" s="13">
        <v>0</v>
      </c>
      <c r="BE101" s="13">
        <v>0</v>
      </c>
      <c r="BF101" s="1">
        <v>0</v>
      </c>
      <c r="BG101" s="13">
        <v>0</v>
      </c>
      <c r="BH101" s="13">
        <v>0</v>
      </c>
      <c r="BI101" s="1">
        <v>0</v>
      </c>
      <c r="BJ101" s="13">
        <f t="shared" si="303"/>
        <v>0</v>
      </c>
      <c r="BK101" s="4"/>
      <c r="BM101" s="13" t="e">
        <f t="shared" si="304"/>
        <v>#N/A</v>
      </c>
      <c r="BN101" s="13" t="e">
        <f>VLOOKUP(AZ101,'Orion Essential 3P Data'!$E$2:$IM$95,228,FALSE)</f>
        <v>#N/A</v>
      </c>
      <c r="BO101" s="13" t="e">
        <f>VLOOKUP(AZ101,'Orion Essential 3P Data'!$E$2:$IM$95,231,FALSE)</f>
        <v>#N/A</v>
      </c>
      <c r="BP101" s="13" t="e">
        <f>VLOOKUP(AZ101,'Orion Essential 3P Data'!$E$2:$IM$95,234,FALSE)</f>
        <v>#N/A</v>
      </c>
      <c r="BQ101" s="13" t="e">
        <f>VLOOKUP(AZ101,'Orion Essential 3P Data'!$E$2:$IM$95,237,FALSE)</f>
        <v>#N/A</v>
      </c>
      <c r="BR101" s="13" t="e">
        <f>VLOOKUP(AZ101,'Orion Essential 3P Data'!$E$2:$IM$95,240,FALSE)</f>
        <v>#N/A</v>
      </c>
      <c r="BS101" s="13" t="e">
        <f>VLOOKUP(AZ101,'Orion Essential 3P Data'!$E$2:$IM$95,243,FALSE)</f>
        <v>#N/A</v>
      </c>
      <c r="CB101" s="47"/>
      <c r="CC101" s="47"/>
      <c r="CD101" s="47"/>
      <c r="CE101" s="47"/>
      <c r="CF101" s="47"/>
      <c r="CG101" s="47"/>
      <c r="CH101" s="47"/>
    </row>
    <row r="102" spans="1:86" ht="13.95" customHeight="1" x14ac:dyDescent="0.3">
      <c r="B102" s="3"/>
    </row>
    <row r="103" spans="1:86" ht="13.95" customHeight="1" x14ac:dyDescent="0.3">
      <c r="A103" s="41" t="s">
        <v>110</v>
      </c>
      <c r="B103" s="43" t="s">
        <v>1</v>
      </c>
      <c r="C103" s="10" t="s">
        <v>2</v>
      </c>
      <c r="D103" s="10" t="s">
        <v>6</v>
      </c>
      <c r="E103" s="10" t="s">
        <v>7</v>
      </c>
      <c r="F103" s="10" t="s">
        <v>8</v>
      </c>
      <c r="G103" s="10" t="s">
        <v>9</v>
      </c>
      <c r="H103" s="12" t="s">
        <v>10</v>
      </c>
      <c r="I103" s="10" t="s">
        <v>11</v>
      </c>
      <c r="J103" s="10" t="s">
        <v>3</v>
      </c>
      <c r="K103" s="10" t="s">
        <v>4</v>
      </c>
      <c r="L103" s="10" t="s">
        <v>5</v>
      </c>
      <c r="M103" s="10" t="s">
        <v>12</v>
      </c>
      <c r="N103" s="10" t="s">
        <v>13</v>
      </c>
      <c r="P103" s="10" t="s">
        <v>6</v>
      </c>
      <c r="Q103" s="10" t="s">
        <v>7</v>
      </c>
      <c r="R103" s="10" t="s">
        <v>8</v>
      </c>
      <c r="S103" s="10" t="s">
        <v>9</v>
      </c>
      <c r="T103" s="12" t="s">
        <v>10</v>
      </c>
      <c r="U103" s="10" t="s">
        <v>11</v>
      </c>
      <c r="V103" s="10" t="s">
        <v>3</v>
      </c>
      <c r="W103" s="10" t="s">
        <v>4</v>
      </c>
      <c r="X103" s="10" t="s">
        <v>5</v>
      </c>
      <c r="Y103" s="10" t="s">
        <v>12</v>
      </c>
      <c r="Z103" s="10" t="s">
        <v>13</v>
      </c>
      <c r="AN103" s="10" t="s">
        <v>6</v>
      </c>
      <c r="AO103" s="10" t="s">
        <v>7</v>
      </c>
      <c r="AP103" s="10" t="s">
        <v>8</v>
      </c>
      <c r="AQ103" s="10" t="s">
        <v>9</v>
      </c>
      <c r="AR103" s="12" t="s">
        <v>10</v>
      </c>
      <c r="AS103" s="10" t="s">
        <v>11</v>
      </c>
      <c r="AT103" s="10" t="s">
        <v>3</v>
      </c>
      <c r="AU103" s="10" t="s">
        <v>4</v>
      </c>
      <c r="AV103" s="10" t="s">
        <v>5</v>
      </c>
      <c r="AW103" s="10" t="s">
        <v>12</v>
      </c>
      <c r="AX103" s="10" t="s">
        <v>13</v>
      </c>
      <c r="BA103" s="10" t="s">
        <v>6</v>
      </c>
      <c r="BB103" s="10" t="s">
        <v>7</v>
      </c>
      <c r="BC103" s="10" t="s">
        <v>8</v>
      </c>
      <c r="BD103" s="10" t="s">
        <v>9</v>
      </c>
      <c r="BE103" s="12" t="s">
        <v>10</v>
      </c>
      <c r="BF103" s="10" t="s">
        <v>11</v>
      </c>
      <c r="BG103" s="10" t="s">
        <v>3</v>
      </c>
      <c r="BH103" s="10" t="s">
        <v>4</v>
      </c>
      <c r="BI103" s="10" t="s">
        <v>5</v>
      </c>
      <c r="BJ103" s="10" t="s">
        <v>12</v>
      </c>
      <c r="BK103" s="10" t="s">
        <v>13</v>
      </c>
      <c r="BM103" s="10" t="s">
        <v>436</v>
      </c>
      <c r="BN103" s="10" t="s">
        <v>430</v>
      </c>
      <c r="BO103" s="10" t="s">
        <v>431</v>
      </c>
      <c r="BP103" s="10" t="s">
        <v>432</v>
      </c>
      <c r="BQ103" s="10" t="s">
        <v>433</v>
      </c>
      <c r="BR103" s="10" t="s">
        <v>434</v>
      </c>
      <c r="BS103" s="10" t="s">
        <v>435</v>
      </c>
    </row>
    <row r="104" spans="1:86" ht="13.95" customHeight="1" x14ac:dyDescent="0.3">
      <c r="A104"/>
      <c r="B104" t="s">
        <v>140</v>
      </c>
      <c r="C104" t="s">
        <v>147</v>
      </c>
      <c r="F104" s="1">
        <v>194</v>
      </c>
      <c r="I104" s="1">
        <v>188</v>
      </c>
      <c r="L104" s="1">
        <v>182</v>
      </c>
      <c r="M104" s="10">
        <f>F104+I104+L104</f>
        <v>564</v>
      </c>
      <c r="N104" s="4">
        <f>SUM(M104,M105,M106,M107,M108)-MIN(M104,M105,M106,M107,M108)</f>
        <v>2229</v>
      </c>
      <c r="P104" s="47">
        <v>98</v>
      </c>
      <c r="Q104" s="47">
        <v>99</v>
      </c>
      <c r="R104" s="1">
        <f t="shared" ref="R104:R110" si="309">SUM(Q104,P104)</f>
        <v>197</v>
      </c>
      <c r="S104" s="47">
        <v>93</v>
      </c>
      <c r="T104" s="47">
        <v>90</v>
      </c>
      <c r="U104" s="1">
        <f t="shared" ref="U104:U110" si="310">SUM(T104,S104)</f>
        <v>183</v>
      </c>
      <c r="V104" s="47">
        <v>95</v>
      </c>
      <c r="W104" s="47">
        <v>96</v>
      </c>
      <c r="X104" s="1">
        <f t="shared" ref="X104:X110" si="311">SUM(W104,V104)</f>
        <v>191</v>
      </c>
      <c r="Y104" s="10">
        <f t="shared" ref="Y104:Y110" si="312">SUM(W104,V104,T104,S104,Q104,P104)</f>
        <v>571</v>
      </c>
      <c r="Z104" s="4">
        <f>SUM(Y104,Y105,Y106,Y107,Y108)-MIN(Y104,Y105,Y106,Y107,Y108)</f>
        <v>2213</v>
      </c>
      <c r="AB104" s="47">
        <v>98</v>
      </c>
      <c r="AC104" s="47">
        <v>99</v>
      </c>
      <c r="AD104" s="1">
        <f t="shared" ref="AD104:AD110" si="313">SUM(AC104,AB104)</f>
        <v>197</v>
      </c>
      <c r="AE104" s="47">
        <v>80</v>
      </c>
      <c r="AF104" s="47">
        <v>91</v>
      </c>
      <c r="AG104" s="1">
        <f t="shared" ref="AG104:AG110" si="314">SUM(AF104,AE104)</f>
        <v>171</v>
      </c>
      <c r="AH104" s="47">
        <v>92</v>
      </c>
      <c r="AI104" s="47">
        <v>93</v>
      </c>
      <c r="AJ104" s="1">
        <f t="shared" ref="AJ104:AJ110" si="315">SUM(AI104,AH104)</f>
        <v>185</v>
      </c>
      <c r="AK104" s="10">
        <f t="shared" ref="AK104:AK110" si="316">SUM(AI104,AH104,AF104,AE104,AC104,AB104)</f>
        <v>553</v>
      </c>
      <c r="AL104" s="4">
        <f>SUM(AK104,AK105,AK106,AK107,AK108)-MIN(AK104,AK105,AK106,AK107,AK108)</f>
        <v>2193</v>
      </c>
      <c r="AN104" s="47">
        <v>97</v>
      </c>
      <c r="AO104" s="47">
        <v>93</v>
      </c>
      <c r="AP104" s="1">
        <f t="shared" ref="AP104:AP110" si="317">SUM(AO104,AN104)</f>
        <v>190</v>
      </c>
      <c r="AQ104" s="47">
        <v>93</v>
      </c>
      <c r="AR104" s="47">
        <v>91</v>
      </c>
      <c r="AS104" s="1">
        <f t="shared" ref="AS104:AS110" si="318">SUM(AR104,AQ104)</f>
        <v>184</v>
      </c>
      <c r="AT104" s="47">
        <v>92</v>
      </c>
      <c r="AU104" s="47">
        <v>94</v>
      </c>
      <c r="AV104" s="1">
        <f t="shared" ref="AV104:AV110" si="319">SUM(AU104,AT104)</f>
        <v>186</v>
      </c>
      <c r="AW104" s="10">
        <f t="shared" ref="AW104:AW110" si="320">SUM(AU104,AT104,AR104,AQ104,AO104,AN104)</f>
        <v>560</v>
      </c>
      <c r="AX104" s="4">
        <f>SUM(AW104:AW108)-MIN(AW104:AW108)</f>
        <v>2222</v>
      </c>
      <c r="AY104" s="4"/>
      <c r="AZ104" s="1">
        <v>150</v>
      </c>
      <c r="BA104" s="13">
        <f>VLOOKUP(AZ104,'Orion Essential 3P Data'!$E$2:$IM$95,226,FALSE)</f>
        <v>99</v>
      </c>
      <c r="BB104" s="13">
        <f>VLOOKUP(AZ104,'Orion Essential 3P Data'!$E$2:$IM$95,229,FALSE)</f>
        <v>99</v>
      </c>
      <c r="BC104" s="1">
        <f t="shared" ref="BC104:BC110" si="321">SUM(BB104,BA104)</f>
        <v>198</v>
      </c>
      <c r="BD104" s="13">
        <f>VLOOKUP(AZ104,'Orion Essential 3P Data'!$E$2:$IM$95,232,FALSE)</f>
        <v>91</v>
      </c>
      <c r="BE104" s="13">
        <f>VLOOKUP(AZ104,'Orion Essential 3P Data'!$E$2:$IM$95,235,FALSE)</f>
        <v>92</v>
      </c>
      <c r="BF104" s="1">
        <f t="shared" ref="BF104:BF110" si="322">SUM(BE104,BD104)</f>
        <v>183</v>
      </c>
      <c r="BG104" s="13">
        <f>VLOOKUP(AZ104,'Orion Essential 3P Data'!$E$2:$IM$95,238,FALSE)</f>
        <v>96</v>
      </c>
      <c r="BH104" s="13">
        <f>VLOOKUP(AZ104,'Orion Essential 3P Data'!$E$2:$IM$95,241,FALSE)</f>
        <v>92</v>
      </c>
      <c r="BI104" s="1">
        <f t="shared" ref="BI104:BI110" si="323">SUM(BH104,BG104)</f>
        <v>188</v>
      </c>
      <c r="BJ104" s="10">
        <f t="shared" ref="BJ104:BJ110" si="324">SUM(BH104,BG104,BE104,BD104,BB104,BA104)</f>
        <v>569</v>
      </c>
      <c r="BK104" s="4">
        <f>SUM(BJ104,BJ105,BJ106,BJ107,BJ108)-MIN(BJ104,BJ105,BJ106,BJ107,BJ108)</f>
        <v>2227</v>
      </c>
      <c r="BM104" s="13">
        <f t="shared" ref="BM104:BM110" si="325">SUM(BN104:BS104)</f>
        <v>21</v>
      </c>
      <c r="BN104" s="13">
        <f>VLOOKUP(AZ104,'Orion Essential 3P Data'!$E$2:$IM$95,228,FALSE)</f>
        <v>6</v>
      </c>
      <c r="BO104" s="13">
        <f>VLOOKUP(AZ104,'Orion Essential 3P Data'!$E$2:$IM$95,231,FALSE)</f>
        <v>4</v>
      </c>
      <c r="BP104" s="13">
        <f>VLOOKUP(AZ104,'Orion Essential 3P Data'!$E$2:$IM$95,234,FALSE)</f>
        <v>3</v>
      </c>
      <c r="BQ104" s="13">
        <f>VLOOKUP(AZ104,'Orion Essential 3P Data'!$E$2:$IM$95,237,FALSE)</f>
        <v>2</v>
      </c>
      <c r="BR104" s="13">
        <f>VLOOKUP(AZ104,'Orion Essential 3P Data'!$E$2:$IM$95,240,FALSE)</f>
        <v>4</v>
      </c>
      <c r="BS104" s="13">
        <f>VLOOKUP(AZ104,'Orion Essential 3P Data'!$E$2:$IM$95,243,FALSE)</f>
        <v>2</v>
      </c>
      <c r="BT104" s="47"/>
      <c r="CB104" s="47"/>
      <c r="CC104" s="47"/>
      <c r="CD104" s="47"/>
      <c r="CE104" s="47"/>
    </row>
    <row r="105" spans="1:86" ht="13.95" customHeight="1" x14ac:dyDescent="0.3">
      <c r="A105"/>
      <c r="B105" t="s">
        <v>141</v>
      </c>
      <c r="C105" s="45" t="s">
        <v>147</v>
      </c>
      <c r="F105" s="1">
        <v>190</v>
      </c>
      <c r="I105" s="1">
        <v>177</v>
      </c>
      <c r="L105" s="1">
        <v>192</v>
      </c>
      <c r="M105" s="10">
        <f t="shared" ref="M105:M110" si="326">F105+I105+L105</f>
        <v>559</v>
      </c>
      <c r="P105" s="47">
        <v>99</v>
      </c>
      <c r="Q105" s="47">
        <v>93</v>
      </c>
      <c r="R105" s="1">
        <f t="shared" si="309"/>
        <v>192</v>
      </c>
      <c r="S105" s="47">
        <v>87</v>
      </c>
      <c r="T105" s="47">
        <v>91</v>
      </c>
      <c r="U105" s="1">
        <f t="shared" si="310"/>
        <v>178</v>
      </c>
      <c r="V105" s="47">
        <v>94</v>
      </c>
      <c r="W105" s="47">
        <v>96</v>
      </c>
      <c r="X105" s="1">
        <f t="shared" si="311"/>
        <v>190</v>
      </c>
      <c r="Y105" s="10">
        <f t="shared" si="312"/>
        <v>560</v>
      </c>
      <c r="AB105" s="47">
        <v>97</v>
      </c>
      <c r="AC105" s="47">
        <v>94</v>
      </c>
      <c r="AD105" s="1">
        <f t="shared" si="313"/>
        <v>191</v>
      </c>
      <c r="AE105" s="47">
        <v>87</v>
      </c>
      <c r="AF105" s="47">
        <v>87</v>
      </c>
      <c r="AG105" s="1">
        <f t="shared" si="314"/>
        <v>174</v>
      </c>
      <c r="AH105" s="47">
        <v>96</v>
      </c>
      <c r="AI105" s="47">
        <v>98</v>
      </c>
      <c r="AJ105" s="1">
        <f t="shared" si="315"/>
        <v>194</v>
      </c>
      <c r="AK105" s="10">
        <f t="shared" si="316"/>
        <v>559</v>
      </c>
      <c r="AN105" s="47">
        <v>97</v>
      </c>
      <c r="AO105" s="47">
        <v>95</v>
      </c>
      <c r="AP105" s="1">
        <f t="shared" si="317"/>
        <v>192</v>
      </c>
      <c r="AQ105" s="47">
        <v>91</v>
      </c>
      <c r="AR105" s="47">
        <v>94</v>
      </c>
      <c r="AS105" s="1">
        <f t="shared" si="318"/>
        <v>185</v>
      </c>
      <c r="AT105" s="47">
        <v>94</v>
      </c>
      <c r="AU105" s="47">
        <v>96</v>
      </c>
      <c r="AV105" s="1">
        <f t="shared" si="319"/>
        <v>190</v>
      </c>
      <c r="AW105" s="10">
        <f t="shared" si="320"/>
        <v>567</v>
      </c>
      <c r="AX105" s="4"/>
      <c r="AY105" s="4"/>
      <c r="AZ105" s="1">
        <v>154</v>
      </c>
      <c r="BA105" s="13">
        <f>VLOOKUP(AZ105,'Orion Essential 3P Data'!$E$2:$IM$95,226,FALSE)</f>
        <v>98</v>
      </c>
      <c r="BB105" s="13">
        <f>VLOOKUP(AZ105,'Orion Essential 3P Data'!$E$2:$IM$95,229,FALSE)</f>
        <v>95</v>
      </c>
      <c r="BC105" s="1">
        <f t="shared" si="321"/>
        <v>193</v>
      </c>
      <c r="BD105" s="13">
        <f>VLOOKUP(AZ105,'Orion Essential 3P Data'!$E$2:$IM$95,232,FALSE)</f>
        <v>87</v>
      </c>
      <c r="BE105" s="13">
        <f>VLOOKUP(AZ105,'Orion Essential 3P Data'!$E$2:$IM$95,235,FALSE)</f>
        <v>88</v>
      </c>
      <c r="BF105" s="1">
        <f t="shared" si="322"/>
        <v>175</v>
      </c>
      <c r="BG105" s="13">
        <f>VLOOKUP(AZ105,'Orion Essential 3P Data'!$E$2:$IM$95,238,FALSE)</f>
        <v>92</v>
      </c>
      <c r="BH105" s="13">
        <f>VLOOKUP(AZ105,'Orion Essential 3P Data'!$E$2:$IM$95,241,FALSE)</f>
        <v>96</v>
      </c>
      <c r="BI105" s="1">
        <f t="shared" si="323"/>
        <v>188</v>
      </c>
      <c r="BJ105" s="10">
        <f t="shared" si="324"/>
        <v>556</v>
      </c>
      <c r="BM105" s="13">
        <f t="shared" si="325"/>
        <v>15</v>
      </c>
      <c r="BN105" s="13">
        <f>VLOOKUP(AZ105,'Orion Essential 3P Data'!$E$2:$IM$95,228,FALSE)</f>
        <v>6</v>
      </c>
      <c r="BO105" s="13">
        <f>VLOOKUP(AZ105,'Orion Essential 3P Data'!$E$2:$IM$95,231,FALSE)</f>
        <v>4</v>
      </c>
      <c r="BP105" s="13">
        <f>VLOOKUP(AZ105,'Orion Essential 3P Data'!$E$2:$IM$95,234,FALSE)</f>
        <v>2</v>
      </c>
      <c r="BQ105" s="13">
        <f>VLOOKUP(AZ105,'Orion Essential 3P Data'!$E$2:$IM$95,237,FALSE)</f>
        <v>0</v>
      </c>
      <c r="BR105" s="13">
        <f>VLOOKUP(AZ105,'Orion Essential 3P Data'!$E$2:$IM$95,240,FALSE)</f>
        <v>1</v>
      </c>
      <c r="BS105" s="13">
        <f>VLOOKUP(AZ105,'Orion Essential 3P Data'!$E$2:$IM$95,243,FALSE)</f>
        <v>2</v>
      </c>
      <c r="BT105" s="47"/>
      <c r="CB105" s="47"/>
      <c r="CC105" s="47"/>
      <c r="CD105" s="47"/>
      <c r="CE105" s="47"/>
    </row>
    <row r="106" spans="1:86" ht="13.95" customHeight="1" x14ac:dyDescent="0.3">
      <c r="B106" t="s">
        <v>142</v>
      </c>
      <c r="C106" s="45" t="s">
        <v>147</v>
      </c>
      <c r="F106" s="1">
        <v>194</v>
      </c>
      <c r="I106" s="1">
        <v>176</v>
      </c>
      <c r="L106" s="1">
        <v>189</v>
      </c>
      <c r="M106" s="10">
        <f t="shared" si="326"/>
        <v>559</v>
      </c>
      <c r="P106" s="47">
        <v>99</v>
      </c>
      <c r="Q106" s="47">
        <v>96</v>
      </c>
      <c r="R106" s="1">
        <f t="shared" si="309"/>
        <v>195</v>
      </c>
      <c r="S106" s="47">
        <v>84</v>
      </c>
      <c r="T106" s="47">
        <v>91</v>
      </c>
      <c r="U106" s="1">
        <f t="shared" si="310"/>
        <v>175</v>
      </c>
      <c r="V106" s="47">
        <v>89</v>
      </c>
      <c r="W106" s="47">
        <v>90</v>
      </c>
      <c r="X106" s="1">
        <f t="shared" si="311"/>
        <v>179</v>
      </c>
      <c r="Y106" s="10">
        <f t="shared" si="312"/>
        <v>549</v>
      </c>
      <c r="AB106" s="47">
        <v>100</v>
      </c>
      <c r="AC106" s="47">
        <v>95</v>
      </c>
      <c r="AD106" s="1">
        <f t="shared" si="313"/>
        <v>195</v>
      </c>
      <c r="AE106" s="47">
        <v>91</v>
      </c>
      <c r="AF106" s="47">
        <v>85</v>
      </c>
      <c r="AG106" s="1">
        <f t="shared" si="314"/>
        <v>176</v>
      </c>
      <c r="AH106" s="47">
        <v>89</v>
      </c>
      <c r="AI106" s="47">
        <v>80</v>
      </c>
      <c r="AJ106" s="1">
        <f t="shared" si="315"/>
        <v>169</v>
      </c>
      <c r="AK106" s="10">
        <f t="shared" si="316"/>
        <v>540</v>
      </c>
      <c r="AN106" s="47">
        <v>98</v>
      </c>
      <c r="AO106" s="47">
        <v>97</v>
      </c>
      <c r="AP106" s="1">
        <f t="shared" si="317"/>
        <v>195</v>
      </c>
      <c r="AQ106" s="47">
        <v>84</v>
      </c>
      <c r="AR106" s="47">
        <v>84</v>
      </c>
      <c r="AS106" s="1">
        <f t="shared" si="318"/>
        <v>168</v>
      </c>
      <c r="AT106" s="47">
        <v>93</v>
      </c>
      <c r="AU106" s="47">
        <v>94</v>
      </c>
      <c r="AV106" s="1">
        <f t="shared" si="319"/>
        <v>187</v>
      </c>
      <c r="AW106" s="10">
        <f t="shared" si="320"/>
        <v>550</v>
      </c>
      <c r="AX106" s="4"/>
      <c r="AY106" s="4"/>
      <c r="AZ106" s="1">
        <v>151</v>
      </c>
      <c r="BA106" s="13">
        <f>VLOOKUP(AZ106,'Orion Essential 3P Data'!$E$2:$IM$95,226,FALSE)</f>
        <v>99</v>
      </c>
      <c r="BB106" s="13">
        <f>VLOOKUP(AZ106,'Orion Essential 3P Data'!$E$2:$IM$95,229,FALSE)</f>
        <v>96</v>
      </c>
      <c r="BC106" s="1">
        <f t="shared" si="321"/>
        <v>195</v>
      </c>
      <c r="BD106" s="13">
        <f>VLOOKUP(AZ106,'Orion Essential 3P Data'!$E$2:$IM$95,232,FALSE)</f>
        <v>92</v>
      </c>
      <c r="BE106" s="13">
        <f>VLOOKUP(AZ106,'Orion Essential 3P Data'!$E$2:$IM$95,235,FALSE)</f>
        <v>90</v>
      </c>
      <c r="BF106" s="1">
        <f t="shared" si="322"/>
        <v>182</v>
      </c>
      <c r="BG106" s="13">
        <f>VLOOKUP(AZ106,'Orion Essential 3P Data'!$E$2:$IM$95,238,FALSE)</f>
        <v>91</v>
      </c>
      <c r="BH106" s="13">
        <f>VLOOKUP(AZ106,'Orion Essential 3P Data'!$E$2:$IM$95,241,FALSE)</f>
        <v>90</v>
      </c>
      <c r="BI106" s="1">
        <f t="shared" si="323"/>
        <v>181</v>
      </c>
      <c r="BJ106" s="10">
        <f t="shared" si="324"/>
        <v>558</v>
      </c>
      <c r="BM106" s="13">
        <f t="shared" si="325"/>
        <v>15</v>
      </c>
      <c r="BN106" s="13">
        <f>VLOOKUP(AZ106,'Orion Essential 3P Data'!$E$2:$IM$95,228,FALSE)</f>
        <v>6</v>
      </c>
      <c r="BO106" s="13">
        <f>VLOOKUP(AZ106,'Orion Essential 3P Data'!$E$2:$IM$95,231,FALSE)</f>
        <v>2</v>
      </c>
      <c r="BP106" s="13">
        <f>VLOOKUP(AZ106,'Orion Essential 3P Data'!$E$2:$IM$95,234,FALSE)</f>
        <v>2</v>
      </c>
      <c r="BQ106" s="13">
        <f>VLOOKUP(AZ106,'Orion Essential 3P Data'!$E$2:$IM$95,237,FALSE)</f>
        <v>2</v>
      </c>
      <c r="BR106" s="13">
        <f>VLOOKUP(AZ106,'Orion Essential 3P Data'!$E$2:$IM$95,240,FALSE)</f>
        <v>2</v>
      </c>
      <c r="BS106" s="13">
        <f>VLOOKUP(AZ106,'Orion Essential 3P Data'!$E$2:$IM$95,243,FALSE)</f>
        <v>1</v>
      </c>
      <c r="BT106" s="47"/>
      <c r="CB106" s="47"/>
      <c r="CC106" s="47"/>
      <c r="CD106" s="47"/>
      <c r="CE106" s="47"/>
    </row>
    <row r="107" spans="1:86" ht="13.95" customHeight="1" x14ac:dyDescent="0.3">
      <c r="B107" t="s">
        <v>143</v>
      </c>
      <c r="C107" s="45" t="s">
        <v>147</v>
      </c>
      <c r="F107" s="1">
        <v>190</v>
      </c>
      <c r="I107" s="1">
        <v>176</v>
      </c>
      <c r="L107" s="1">
        <v>181</v>
      </c>
      <c r="M107" s="10">
        <f t="shared" si="326"/>
        <v>547</v>
      </c>
      <c r="P107" s="47">
        <v>90</v>
      </c>
      <c r="Q107" s="47">
        <v>90</v>
      </c>
      <c r="R107" s="1">
        <f t="shared" si="309"/>
        <v>180</v>
      </c>
      <c r="S107" s="47">
        <v>80</v>
      </c>
      <c r="T107" s="47">
        <v>87</v>
      </c>
      <c r="U107" s="1">
        <f t="shared" si="310"/>
        <v>167</v>
      </c>
      <c r="V107" s="47">
        <v>95</v>
      </c>
      <c r="W107" s="47">
        <v>91</v>
      </c>
      <c r="X107" s="1">
        <f t="shared" si="311"/>
        <v>186</v>
      </c>
      <c r="Y107" s="10">
        <f t="shared" si="312"/>
        <v>533</v>
      </c>
      <c r="AB107" s="47">
        <v>97</v>
      </c>
      <c r="AC107" s="47">
        <v>91</v>
      </c>
      <c r="AD107" s="1">
        <f t="shared" si="313"/>
        <v>188</v>
      </c>
      <c r="AE107" s="47">
        <v>83</v>
      </c>
      <c r="AF107" s="47">
        <v>88</v>
      </c>
      <c r="AG107" s="1">
        <f t="shared" si="314"/>
        <v>171</v>
      </c>
      <c r="AH107" s="47">
        <v>91</v>
      </c>
      <c r="AI107" s="47">
        <v>91</v>
      </c>
      <c r="AJ107" s="1">
        <f t="shared" si="315"/>
        <v>182</v>
      </c>
      <c r="AK107" s="10">
        <f t="shared" si="316"/>
        <v>541</v>
      </c>
      <c r="AN107" s="47">
        <v>97</v>
      </c>
      <c r="AO107" s="47">
        <v>92</v>
      </c>
      <c r="AP107" s="1">
        <f t="shared" si="317"/>
        <v>189</v>
      </c>
      <c r="AQ107" s="47">
        <v>89</v>
      </c>
      <c r="AR107" s="47">
        <v>84</v>
      </c>
      <c r="AS107" s="1">
        <f t="shared" si="318"/>
        <v>173</v>
      </c>
      <c r="AT107" s="47">
        <v>89</v>
      </c>
      <c r="AU107" s="47">
        <v>94</v>
      </c>
      <c r="AV107" s="1">
        <f t="shared" si="319"/>
        <v>183</v>
      </c>
      <c r="AW107" s="10">
        <f t="shared" si="320"/>
        <v>545</v>
      </c>
      <c r="AX107" s="4"/>
      <c r="AY107" s="4"/>
      <c r="AZ107" s="1">
        <v>152</v>
      </c>
      <c r="BA107" s="13">
        <f>VLOOKUP(AZ107,'Orion Essential 3P Data'!$E$2:$IM$95,226,FALSE)</f>
        <v>93</v>
      </c>
      <c r="BB107" s="13">
        <f>VLOOKUP(AZ107,'Orion Essential 3P Data'!$E$2:$IM$95,229,FALSE)</f>
        <v>96</v>
      </c>
      <c r="BC107" s="1">
        <f t="shared" si="321"/>
        <v>189</v>
      </c>
      <c r="BD107" s="13">
        <f>VLOOKUP(AZ107,'Orion Essential 3P Data'!$E$2:$IM$95,232,FALSE)</f>
        <v>88</v>
      </c>
      <c r="BE107" s="13">
        <f>VLOOKUP(AZ107,'Orion Essential 3P Data'!$E$2:$IM$95,235,FALSE)</f>
        <v>78</v>
      </c>
      <c r="BF107" s="1">
        <f t="shared" si="322"/>
        <v>166</v>
      </c>
      <c r="BG107" s="13">
        <f>VLOOKUP(AZ107,'Orion Essential 3P Data'!$E$2:$IM$95,238,FALSE)</f>
        <v>85</v>
      </c>
      <c r="BH107" s="13">
        <f>VLOOKUP(AZ107,'Orion Essential 3P Data'!$E$2:$IM$95,241,FALSE)</f>
        <v>88</v>
      </c>
      <c r="BI107" s="1">
        <f t="shared" si="323"/>
        <v>173</v>
      </c>
      <c r="BJ107" s="10">
        <f t="shared" si="324"/>
        <v>528</v>
      </c>
      <c r="BM107" s="13">
        <f t="shared" si="325"/>
        <v>11</v>
      </c>
      <c r="BN107" s="13">
        <f>VLOOKUP(AZ107,'Orion Essential 3P Data'!$E$2:$IM$95,228,FALSE)</f>
        <v>3</v>
      </c>
      <c r="BO107" s="13">
        <f>VLOOKUP(AZ107,'Orion Essential 3P Data'!$E$2:$IM$95,231,FALSE)</f>
        <v>4</v>
      </c>
      <c r="BP107" s="13">
        <f>VLOOKUP(AZ107,'Orion Essential 3P Data'!$E$2:$IM$95,234,FALSE)</f>
        <v>1</v>
      </c>
      <c r="BQ107" s="13">
        <f>VLOOKUP(AZ107,'Orion Essential 3P Data'!$E$2:$IM$95,237,FALSE)</f>
        <v>1</v>
      </c>
      <c r="BR107" s="13">
        <f>VLOOKUP(AZ107,'Orion Essential 3P Data'!$E$2:$IM$95,240,FALSE)</f>
        <v>1</v>
      </c>
      <c r="BS107" s="13">
        <f>VLOOKUP(AZ107,'Orion Essential 3P Data'!$E$2:$IM$95,243,FALSE)</f>
        <v>1</v>
      </c>
      <c r="BT107" s="47"/>
      <c r="CB107" s="47"/>
      <c r="CC107" s="47"/>
      <c r="CD107" s="47"/>
      <c r="CE107" s="47"/>
    </row>
    <row r="108" spans="1:86" ht="13.95" customHeight="1" x14ac:dyDescent="0.3">
      <c r="B108" s="3" t="s">
        <v>144</v>
      </c>
      <c r="C108" s="45" t="s">
        <v>147</v>
      </c>
      <c r="F108" s="1">
        <v>185</v>
      </c>
      <c r="I108" s="1">
        <v>171</v>
      </c>
      <c r="L108" s="1">
        <v>177</v>
      </c>
      <c r="M108" s="10">
        <f t="shared" si="326"/>
        <v>533</v>
      </c>
      <c r="P108" s="47">
        <v>93</v>
      </c>
      <c r="Q108" s="47">
        <v>92</v>
      </c>
      <c r="R108" s="1">
        <f t="shared" si="309"/>
        <v>185</v>
      </c>
      <c r="S108" s="47">
        <v>74</v>
      </c>
      <c r="T108" s="47">
        <v>86</v>
      </c>
      <c r="U108" s="1">
        <f t="shared" si="310"/>
        <v>160</v>
      </c>
      <c r="V108" s="47">
        <v>88</v>
      </c>
      <c r="W108" s="47">
        <v>85</v>
      </c>
      <c r="X108" s="1">
        <f t="shared" si="311"/>
        <v>173</v>
      </c>
      <c r="Y108" s="10">
        <f t="shared" si="312"/>
        <v>518</v>
      </c>
      <c r="AB108" s="47">
        <v>89</v>
      </c>
      <c r="AC108" s="47">
        <v>89</v>
      </c>
      <c r="AD108" s="1">
        <f t="shared" si="313"/>
        <v>178</v>
      </c>
      <c r="AE108" s="47">
        <v>81</v>
      </c>
      <c r="AF108" s="47">
        <v>76</v>
      </c>
      <c r="AG108" s="1">
        <f t="shared" si="314"/>
        <v>157</v>
      </c>
      <c r="AH108" s="47">
        <v>87</v>
      </c>
      <c r="AI108" s="47">
        <v>85</v>
      </c>
      <c r="AJ108" s="1">
        <f t="shared" si="315"/>
        <v>172</v>
      </c>
      <c r="AK108" s="10">
        <f t="shared" si="316"/>
        <v>507</v>
      </c>
      <c r="AN108" s="47">
        <v>93</v>
      </c>
      <c r="AO108" s="47">
        <v>91</v>
      </c>
      <c r="AP108" s="1">
        <f t="shared" si="317"/>
        <v>184</v>
      </c>
      <c r="AQ108" s="47">
        <v>74</v>
      </c>
      <c r="AR108" s="47">
        <v>82</v>
      </c>
      <c r="AS108" s="1">
        <f t="shared" si="318"/>
        <v>156</v>
      </c>
      <c r="AT108" s="47">
        <v>84</v>
      </c>
      <c r="AU108" s="47">
        <v>79</v>
      </c>
      <c r="AV108" s="1">
        <f t="shared" si="319"/>
        <v>163</v>
      </c>
      <c r="AW108" s="10">
        <f t="shared" si="320"/>
        <v>503</v>
      </c>
      <c r="AX108" s="4"/>
      <c r="AY108" s="4"/>
      <c r="AZ108" s="1">
        <v>156</v>
      </c>
      <c r="BA108" s="13">
        <f>VLOOKUP(AZ108,'Orion Essential 3P Data'!$E$2:$IM$95,226,FALSE)</f>
        <v>93</v>
      </c>
      <c r="BB108" s="13">
        <f>VLOOKUP(AZ108,'Orion Essential 3P Data'!$E$2:$IM$95,229,FALSE)</f>
        <v>90</v>
      </c>
      <c r="BC108" s="1">
        <f t="shared" si="321"/>
        <v>183</v>
      </c>
      <c r="BD108" s="13">
        <f>VLOOKUP(AZ108,'Orion Essential 3P Data'!$E$2:$IM$95,232,FALSE)</f>
        <v>88</v>
      </c>
      <c r="BE108" s="13">
        <f>VLOOKUP(AZ108,'Orion Essential 3P Data'!$E$2:$IM$95,235,FALSE)</f>
        <v>92</v>
      </c>
      <c r="BF108" s="1">
        <f t="shared" si="322"/>
        <v>180</v>
      </c>
      <c r="BG108" s="13">
        <f>VLOOKUP(AZ108,'Orion Essential 3P Data'!$E$2:$IM$95,238,FALSE)</f>
        <v>96</v>
      </c>
      <c r="BH108" s="13">
        <f>VLOOKUP(AZ108,'Orion Essential 3P Data'!$E$2:$IM$95,241,FALSE)</f>
        <v>85</v>
      </c>
      <c r="BI108" s="1">
        <f t="shared" si="323"/>
        <v>181</v>
      </c>
      <c r="BJ108" s="10">
        <f t="shared" si="324"/>
        <v>544</v>
      </c>
      <c r="BM108" s="13">
        <f t="shared" si="325"/>
        <v>8</v>
      </c>
      <c r="BN108" s="13">
        <f>VLOOKUP(AZ108,'Orion Essential 3P Data'!$E$2:$IM$95,228,FALSE)</f>
        <v>1</v>
      </c>
      <c r="BO108" s="13">
        <f>VLOOKUP(AZ108,'Orion Essential 3P Data'!$E$2:$IM$95,231,FALSE)</f>
        <v>1</v>
      </c>
      <c r="BP108" s="13">
        <f>VLOOKUP(AZ108,'Orion Essential 3P Data'!$E$2:$IM$95,234,FALSE)</f>
        <v>0</v>
      </c>
      <c r="BQ108" s="13">
        <f>VLOOKUP(AZ108,'Orion Essential 3P Data'!$E$2:$IM$95,237,FALSE)</f>
        <v>2</v>
      </c>
      <c r="BR108" s="13">
        <f>VLOOKUP(AZ108,'Orion Essential 3P Data'!$E$2:$IM$95,240,FALSE)</f>
        <v>3</v>
      </c>
      <c r="BS108" s="13">
        <f>VLOOKUP(AZ108,'Orion Essential 3P Data'!$E$2:$IM$95,243,FALSE)</f>
        <v>1</v>
      </c>
      <c r="BT108" s="47"/>
      <c r="CB108" s="47"/>
      <c r="CC108" s="47"/>
      <c r="CD108" s="47"/>
      <c r="CE108" s="47"/>
    </row>
    <row r="109" spans="1:86" ht="13.95" customHeight="1" x14ac:dyDescent="0.3">
      <c r="B109" s="3" t="s">
        <v>145</v>
      </c>
      <c r="C109" s="45" t="s">
        <v>147</v>
      </c>
      <c r="F109" s="1">
        <v>153</v>
      </c>
      <c r="I109" s="1">
        <v>139</v>
      </c>
      <c r="L109" s="1">
        <v>168</v>
      </c>
      <c r="M109" s="13">
        <f t="shared" si="326"/>
        <v>460</v>
      </c>
      <c r="P109" s="47">
        <v>94</v>
      </c>
      <c r="Q109" s="47">
        <v>87</v>
      </c>
      <c r="R109" s="1">
        <f t="shared" si="309"/>
        <v>181</v>
      </c>
      <c r="S109" s="47">
        <v>78</v>
      </c>
      <c r="T109" s="47">
        <v>78</v>
      </c>
      <c r="U109" s="1">
        <f t="shared" si="310"/>
        <v>156</v>
      </c>
      <c r="V109" s="47">
        <v>77</v>
      </c>
      <c r="W109" s="47">
        <v>85</v>
      </c>
      <c r="X109" s="1">
        <f t="shared" si="311"/>
        <v>162</v>
      </c>
      <c r="Y109" s="13">
        <f t="shared" si="312"/>
        <v>499</v>
      </c>
      <c r="AB109" s="47">
        <v>91</v>
      </c>
      <c r="AC109" s="47">
        <v>89</v>
      </c>
      <c r="AD109" s="1">
        <f t="shared" si="313"/>
        <v>180</v>
      </c>
      <c r="AE109" s="47">
        <v>79</v>
      </c>
      <c r="AF109" s="47">
        <v>69</v>
      </c>
      <c r="AG109" s="1">
        <f t="shared" si="314"/>
        <v>148</v>
      </c>
      <c r="AH109" s="47">
        <v>84</v>
      </c>
      <c r="AI109" s="47">
        <v>83</v>
      </c>
      <c r="AJ109" s="1">
        <f t="shared" si="315"/>
        <v>167</v>
      </c>
      <c r="AK109" s="13">
        <f t="shared" si="316"/>
        <v>495</v>
      </c>
      <c r="AN109" s="47">
        <v>96</v>
      </c>
      <c r="AO109" s="47">
        <v>88</v>
      </c>
      <c r="AP109" s="1">
        <f t="shared" si="317"/>
        <v>184</v>
      </c>
      <c r="AQ109" s="47">
        <v>72</v>
      </c>
      <c r="AR109" s="47">
        <v>73</v>
      </c>
      <c r="AS109" s="1">
        <f t="shared" si="318"/>
        <v>145</v>
      </c>
      <c r="AT109" s="47">
        <v>80</v>
      </c>
      <c r="AU109" s="47">
        <v>87</v>
      </c>
      <c r="AV109" s="1">
        <f t="shared" si="319"/>
        <v>167</v>
      </c>
      <c r="AW109" s="13">
        <f t="shared" si="320"/>
        <v>496</v>
      </c>
      <c r="AX109" s="4"/>
      <c r="AY109" s="4"/>
      <c r="AZ109" s="1">
        <v>153</v>
      </c>
      <c r="BA109" s="13">
        <f>VLOOKUP(AZ109,'Orion Essential 3P Data'!$E$2:$IM$95,226,FALSE)</f>
        <v>93</v>
      </c>
      <c r="BB109" s="13">
        <f>VLOOKUP(AZ109,'Orion Essential 3P Data'!$E$2:$IM$95,229,FALSE)</f>
        <v>93</v>
      </c>
      <c r="BC109" s="1">
        <f t="shared" si="321"/>
        <v>186</v>
      </c>
      <c r="BD109" s="13">
        <f>VLOOKUP(AZ109,'Orion Essential 3P Data'!$E$2:$IM$95,232,FALSE)</f>
        <v>79</v>
      </c>
      <c r="BE109" s="13">
        <f>VLOOKUP(AZ109,'Orion Essential 3P Data'!$E$2:$IM$95,235,FALSE)</f>
        <v>79</v>
      </c>
      <c r="BF109" s="1">
        <f t="shared" si="322"/>
        <v>158</v>
      </c>
      <c r="BG109" s="13">
        <f>VLOOKUP(AZ109,'Orion Essential 3P Data'!$E$2:$IM$95,238,FALSE)</f>
        <v>83</v>
      </c>
      <c r="BH109" s="13">
        <f>VLOOKUP(AZ109,'Orion Essential 3P Data'!$E$2:$IM$95,241,FALSE)</f>
        <v>89</v>
      </c>
      <c r="BI109" s="1">
        <f t="shared" si="323"/>
        <v>172</v>
      </c>
      <c r="BJ109" s="13">
        <f t="shared" si="324"/>
        <v>516</v>
      </c>
      <c r="BM109" s="13">
        <f t="shared" si="325"/>
        <v>5</v>
      </c>
      <c r="BN109" s="13">
        <f>VLOOKUP(AZ109,'Orion Essential 3P Data'!$E$2:$IM$95,228,FALSE)</f>
        <v>2</v>
      </c>
      <c r="BO109" s="13">
        <f>VLOOKUP(AZ109,'Orion Essential 3P Data'!$E$2:$IM$95,231,FALSE)</f>
        <v>1</v>
      </c>
      <c r="BP109" s="13">
        <f>VLOOKUP(AZ109,'Orion Essential 3P Data'!$E$2:$IM$95,234,FALSE)</f>
        <v>0</v>
      </c>
      <c r="BQ109" s="13">
        <f>VLOOKUP(AZ109,'Orion Essential 3P Data'!$E$2:$IM$95,237,FALSE)</f>
        <v>1</v>
      </c>
      <c r="BR109" s="13">
        <f>VLOOKUP(AZ109,'Orion Essential 3P Data'!$E$2:$IM$95,240,FALSE)</f>
        <v>0</v>
      </c>
      <c r="BS109" s="13">
        <f>VLOOKUP(AZ109,'Orion Essential 3P Data'!$E$2:$IM$95,243,FALSE)</f>
        <v>1</v>
      </c>
      <c r="BT109" s="47"/>
      <c r="CB109" s="47"/>
      <c r="CC109" s="47"/>
      <c r="CD109" s="47"/>
      <c r="CE109" s="47"/>
    </row>
    <row r="110" spans="1:86" ht="13.95" customHeight="1" x14ac:dyDescent="0.3">
      <c r="B110" s="3" t="s">
        <v>146</v>
      </c>
      <c r="C110" s="45" t="s">
        <v>147</v>
      </c>
      <c r="F110" s="1">
        <v>123</v>
      </c>
      <c r="I110" s="1">
        <v>129</v>
      </c>
      <c r="L110" s="1">
        <v>145</v>
      </c>
      <c r="M110" s="13">
        <f t="shared" si="326"/>
        <v>397</v>
      </c>
      <c r="P110" s="47">
        <v>55</v>
      </c>
      <c r="Q110" s="47">
        <v>68</v>
      </c>
      <c r="R110" s="1">
        <f t="shared" si="309"/>
        <v>123</v>
      </c>
      <c r="S110" s="47">
        <v>67</v>
      </c>
      <c r="T110" s="47">
        <v>67</v>
      </c>
      <c r="U110" s="1">
        <f t="shared" si="310"/>
        <v>134</v>
      </c>
      <c r="V110" s="47">
        <v>70</v>
      </c>
      <c r="W110" s="47">
        <v>68</v>
      </c>
      <c r="X110" s="1">
        <f t="shared" si="311"/>
        <v>138</v>
      </c>
      <c r="Y110" s="13">
        <f t="shared" si="312"/>
        <v>395</v>
      </c>
      <c r="AB110" s="47">
        <v>69</v>
      </c>
      <c r="AC110" s="47">
        <v>87</v>
      </c>
      <c r="AD110" s="1">
        <f t="shared" si="313"/>
        <v>156</v>
      </c>
      <c r="AE110" s="47">
        <v>70</v>
      </c>
      <c r="AF110" s="47">
        <v>64</v>
      </c>
      <c r="AG110" s="1">
        <f t="shared" si="314"/>
        <v>134</v>
      </c>
      <c r="AH110" s="47">
        <v>75</v>
      </c>
      <c r="AI110" s="47">
        <v>64</v>
      </c>
      <c r="AJ110" s="1">
        <f t="shared" si="315"/>
        <v>139</v>
      </c>
      <c r="AK110" s="13">
        <f t="shared" si="316"/>
        <v>429</v>
      </c>
      <c r="AN110" s="47">
        <v>65</v>
      </c>
      <c r="AO110" s="47">
        <v>56</v>
      </c>
      <c r="AP110" s="1">
        <f t="shared" si="317"/>
        <v>121</v>
      </c>
      <c r="AQ110" s="47">
        <v>81</v>
      </c>
      <c r="AR110" s="47">
        <v>78</v>
      </c>
      <c r="AS110" s="1">
        <f t="shared" si="318"/>
        <v>159</v>
      </c>
      <c r="AT110" s="47">
        <v>64</v>
      </c>
      <c r="AU110" s="47">
        <v>60</v>
      </c>
      <c r="AV110" s="1">
        <f t="shared" si="319"/>
        <v>124</v>
      </c>
      <c r="AW110" s="13">
        <f t="shared" si="320"/>
        <v>404</v>
      </c>
      <c r="AX110" s="4"/>
      <c r="AY110" s="4"/>
      <c r="AZ110" s="1">
        <v>155</v>
      </c>
      <c r="BA110" s="13">
        <f>VLOOKUP(AZ110,'Orion Essential 3P Data'!$E$2:$IM$95,226,FALSE)</f>
        <v>93</v>
      </c>
      <c r="BB110" s="13">
        <f>VLOOKUP(AZ110,'Orion Essential 3P Data'!$E$2:$IM$95,229,FALSE)</f>
        <v>92</v>
      </c>
      <c r="BC110" s="1">
        <f t="shared" si="321"/>
        <v>185</v>
      </c>
      <c r="BD110" s="13">
        <f>VLOOKUP(AZ110,'Orion Essential 3P Data'!$E$2:$IM$95,232,FALSE)</f>
        <v>73</v>
      </c>
      <c r="BE110" s="13">
        <f>VLOOKUP(AZ110,'Orion Essential 3P Data'!$E$2:$IM$95,235,FALSE)</f>
        <v>81</v>
      </c>
      <c r="BF110" s="1">
        <f t="shared" si="322"/>
        <v>154</v>
      </c>
      <c r="BG110" s="13">
        <f>VLOOKUP(AZ110,'Orion Essential 3P Data'!$E$2:$IM$95,238,FALSE)</f>
        <v>76</v>
      </c>
      <c r="BH110" s="13">
        <f>VLOOKUP(AZ110,'Orion Essential 3P Data'!$E$2:$IM$95,241,FALSE)</f>
        <v>83</v>
      </c>
      <c r="BI110" s="1">
        <f t="shared" si="323"/>
        <v>159</v>
      </c>
      <c r="BJ110" s="13">
        <f t="shared" si="324"/>
        <v>498</v>
      </c>
      <c r="BM110" s="13">
        <f t="shared" si="325"/>
        <v>8</v>
      </c>
      <c r="BN110" s="13">
        <f>VLOOKUP(AZ110,'Orion Essential 3P Data'!$E$2:$IM$95,228,FALSE)</f>
        <v>2</v>
      </c>
      <c r="BO110" s="13">
        <f>VLOOKUP(AZ110,'Orion Essential 3P Data'!$E$2:$IM$95,231,FALSE)</f>
        <v>2</v>
      </c>
      <c r="BP110" s="13">
        <f>VLOOKUP(AZ110,'Orion Essential 3P Data'!$E$2:$IM$95,234,FALSE)</f>
        <v>0</v>
      </c>
      <c r="BQ110" s="13">
        <f>VLOOKUP(AZ110,'Orion Essential 3P Data'!$E$2:$IM$95,237,FALSE)</f>
        <v>2</v>
      </c>
      <c r="BR110" s="13">
        <f>VLOOKUP(AZ110,'Orion Essential 3P Data'!$E$2:$IM$95,240,FALSE)</f>
        <v>1</v>
      </c>
      <c r="BS110" s="13">
        <f>VLOOKUP(AZ110,'Orion Essential 3P Data'!$E$2:$IM$95,243,FALSE)</f>
        <v>1</v>
      </c>
      <c r="BT110" s="47"/>
      <c r="CB110" s="47"/>
      <c r="CC110" s="47"/>
      <c r="CD110" s="47"/>
      <c r="CE110" s="47"/>
    </row>
    <row r="112" spans="1:86" ht="13.95" customHeight="1" x14ac:dyDescent="0.3">
      <c r="A112" s="4" t="s">
        <v>108</v>
      </c>
      <c r="B112" s="48" t="s">
        <v>1</v>
      </c>
      <c r="C112" s="10" t="s">
        <v>2</v>
      </c>
      <c r="D112" s="10" t="s">
        <v>6</v>
      </c>
      <c r="E112" s="10" t="s">
        <v>7</v>
      </c>
      <c r="F112" s="10" t="s">
        <v>8</v>
      </c>
      <c r="G112" s="10" t="s">
        <v>9</v>
      </c>
      <c r="H112" s="12" t="s">
        <v>10</v>
      </c>
      <c r="I112" s="10" t="s">
        <v>11</v>
      </c>
      <c r="J112" s="10" t="s">
        <v>3</v>
      </c>
      <c r="K112" s="10" t="s">
        <v>4</v>
      </c>
      <c r="L112" s="10" t="s">
        <v>5</v>
      </c>
      <c r="M112" s="10" t="s">
        <v>12</v>
      </c>
      <c r="N112" s="10" t="s">
        <v>13</v>
      </c>
      <c r="P112" s="10" t="s">
        <v>6</v>
      </c>
      <c r="Q112" s="10" t="s">
        <v>7</v>
      </c>
      <c r="R112" s="10" t="s">
        <v>8</v>
      </c>
      <c r="S112" s="10" t="s">
        <v>9</v>
      </c>
      <c r="T112" s="12" t="s">
        <v>10</v>
      </c>
      <c r="U112" s="10" t="s">
        <v>11</v>
      </c>
      <c r="V112" s="10" t="s">
        <v>3</v>
      </c>
      <c r="W112" s="10" t="s">
        <v>4</v>
      </c>
      <c r="X112" s="10" t="s">
        <v>5</v>
      </c>
      <c r="Y112" s="10" t="s">
        <v>12</v>
      </c>
      <c r="Z112" s="10" t="s">
        <v>13</v>
      </c>
      <c r="AN112" s="10" t="s">
        <v>6</v>
      </c>
      <c r="AO112" s="10" t="s">
        <v>7</v>
      </c>
      <c r="AP112" s="10" t="s">
        <v>8</v>
      </c>
      <c r="AQ112" s="10" t="s">
        <v>9</v>
      </c>
      <c r="AR112" s="12" t="s">
        <v>10</v>
      </c>
      <c r="AS112" s="10" t="s">
        <v>11</v>
      </c>
      <c r="AT112" s="10" t="s">
        <v>3</v>
      </c>
      <c r="AU112" s="10" t="s">
        <v>4</v>
      </c>
      <c r="AV112" s="10" t="s">
        <v>5</v>
      </c>
      <c r="AW112" s="10" t="s">
        <v>12</v>
      </c>
      <c r="AX112" s="10" t="s">
        <v>13</v>
      </c>
      <c r="BA112" s="10" t="s">
        <v>6</v>
      </c>
      <c r="BB112" s="10" t="s">
        <v>7</v>
      </c>
      <c r="BC112" s="10" t="s">
        <v>8</v>
      </c>
      <c r="BD112" s="10" t="s">
        <v>9</v>
      </c>
      <c r="BE112" s="12" t="s">
        <v>10</v>
      </c>
      <c r="BF112" s="10" t="s">
        <v>11</v>
      </c>
      <c r="BG112" s="10" t="s">
        <v>3</v>
      </c>
      <c r="BH112" s="10" t="s">
        <v>4</v>
      </c>
      <c r="BI112" s="10" t="s">
        <v>5</v>
      </c>
      <c r="BJ112" s="10" t="s">
        <v>12</v>
      </c>
      <c r="BK112" s="10" t="s">
        <v>13</v>
      </c>
      <c r="BM112" s="10" t="s">
        <v>436</v>
      </c>
      <c r="BN112" s="10" t="s">
        <v>430</v>
      </c>
      <c r="BO112" s="10" t="s">
        <v>431</v>
      </c>
      <c r="BP112" s="10" t="s">
        <v>432</v>
      </c>
      <c r="BQ112" s="10" t="s">
        <v>433</v>
      </c>
      <c r="BR112" s="10" t="s">
        <v>434</v>
      </c>
      <c r="BS112" s="10" t="s">
        <v>435</v>
      </c>
    </row>
    <row r="113" spans="1:72" ht="13.95" customHeight="1" x14ac:dyDescent="0.3">
      <c r="B113" s="47" t="s">
        <v>158</v>
      </c>
      <c r="C113" s="1" t="s">
        <v>163</v>
      </c>
      <c r="D113" s="47">
        <v>76</v>
      </c>
      <c r="E113" s="47">
        <v>77</v>
      </c>
      <c r="F113" s="1">
        <f t="shared" ref="F113:F116" si="327">SUM(E113,D113)</f>
        <v>153</v>
      </c>
      <c r="G113" s="47">
        <v>51</v>
      </c>
      <c r="H113" s="47">
        <v>68</v>
      </c>
      <c r="I113" s="1">
        <f t="shared" ref="I113:I116" si="328">SUM(H113,G113)</f>
        <v>119</v>
      </c>
      <c r="J113" s="47">
        <v>59</v>
      </c>
      <c r="K113" s="47">
        <v>66</v>
      </c>
      <c r="L113" s="1">
        <f t="shared" ref="L113:L116" si="329">SUM(K113,J113)</f>
        <v>125</v>
      </c>
      <c r="M113" s="10">
        <f t="shared" ref="M113:M116" si="330">SUM(K113,J113,H113,G113,E113,D113)</f>
        <v>397</v>
      </c>
      <c r="N113" s="4">
        <f>SUM(M113,M114,M116,M117,M118)-MIN(M113,M114,M116,M117,M118)</f>
        <v>1568</v>
      </c>
      <c r="P113" s="47">
        <v>88</v>
      </c>
      <c r="Q113" s="47">
        <v>87</v>
      </c>
      <c r="R113" s="1">
        <f t="shared" ref="R113:R118" si="331">SUM(Q113,P113)</f>
        <v>175</v>
      </c>
      <c r="S113" s="47">
        <v>55</v>
      </c>
      <c r="T113" s="47">
        <v>66</v>
      </c>
      <c r="U113" s="1">
        <f t="shared" ref="U113:U118" si="332">SUM(T113,S113)</f>
        <v>121</v>
      </c>
      <c r="V113" s="47">
        <v>68</v>
      </c>
      <c r="W113" s="47">
        <v>68</v>
      </c>
      <c r="X113" s="1">
        <f t="shared" ref="X113:X118" si="333">SUM(W113,V113)</f>
        <v>136</v>
      </c>
      <c r="Y113" s="10">
        <f t="shared" ref="Y113:Y118" si="334">SUM(W113,V113,T113,S113,Q113,P113)</f>
        <v>432</v>
      </c>
      <c r="Z113" s="4">
        <f>SUM(Y113,Y114,Y116,Y117,Y118)-MIN(Y113,Y114,Y116,Y117,Y118)</f>
        <v>1690</v>
      </c>
      <c r="AB113" s="47">
        <v>82</v>
      </c>
      <c r="AC113" s="47">
        <v>72</v>
      </c>
      <c r="AD113" s="1">
        <f t="shared" ref="AD113:AD118" si="335">SUM(AC113,AB113)</f>
        <v>154</v>
      </c>
      <c r="AE113" s="47">
        <v>51</v>
      </c>
      <c r="AF113" s="47">
        <v>67</v>
      </c>
      <c r="AG113" s="1">
        <f t="shared" ref="AG113:AG118" si="336">SUM(AF113,AE113)</f>
        <v>118</v>
      </c>
      <c r="AH113" s="47">
        <v>74</v>
      </c>
      <c r="AI113" s="47">
        <v>62</v>
      </c>
      <c r="AJ113" s="1">
        <f t="shared" ref="AJ113:AJ118" si="337">SUM(AI113,AH113)</f>
        <v>136</v>
      </c>
      <c r="AK113" s="10">
        <f t="shared" ref="AK113:AK118" si="338">SUM(AI113,AH113,AF113,AE113,AC113,AB113)</f>
        <v>408</v>
      </c>
      <c r="AL113" s="4">
        <f>SUM(AK113,AK114,AK116,AK117,AK118)-MIN(AK113,AK114,AK116,AK117,AK118)</f>
        <v>1655</v>
      </c>
      <c r="AN113" s="47">
        <v>85</v>
      </c>
      <c r="AO113" s="47">
        <v>89</v>
      </c>
      <c r="AP113" s="1">
        <f t="shared" ref="AP113:AP118" si="339">SUM(AO113,AN113)</f>
        <v>174</v>
      </c>
      <c r="AQ113" s="47">
        <v>61</v>
      </c>
      <c r="AR113" s="47">
        <v>67</v>
      </c>
      <c r="AS113" s="1">
        <f t="shared" ref="AS113:AS118" si="340">SUM(AR113,AQ113)</f>
        <v>128</v>
      </c>
      <c r="AT113" s="47">
        <v>77</v>
      </c>
      <c r="AU113" s="47">
        <v>72</v>
      </c>
      <c r="AV113" s="1">
        <f t="shared" ref="AV113:AV118" si="341">SUM(AU113,AT113)</f>
        <v>149</v>
      </c>
      <c r="AW113" s="10">
        <f t="shared" ref="AW113:AW118" si="342">SUM(AU113,AT113,AR113,AQ113,AO113,AN113)</f>
        <v>451</v>
      </c>
      <c r="AX113" s="4">
        <f>AW113+AW116+AW117+AW118</f>
        <v>1755</v>
      </c>
      <c r="AZ113" s="1">
        <v>164</v>
      </c>
      <c r="BA113" s="13">
        <f>VLOOKUP(AZ113,'Orion Essential 3P Data'!$E$2:$IM$95,226,FALSE)</f>
        <v>84</v>
      </c>
      <c r="BB113" s="13">
        <f>VLOOKUP(AZ113,'Orion Essential 3P Data'!$E$2:$IM$95,229,FALSE)</f>
        <v>82</v>
      </c>
      <c r="BC113" s="1">
        <f t="shared" ref="BC113:BC118" si="343">SUM(BB113,BA113)</f>
        <v>166</v>
      </c>
      <c r="BD113" s="13">
        <f>VLOOKUP(AZ113,'Orion Essential 3P Data'!$E$2:$IM$95,232,FALSE)</f>
        <v>68</v>
      </c>
      <c r="BE113" s="13">
        <f>VLOOKUP(AZ113,'Orion Essential 3P Data'!$E$2:$IM$95,235,FALSE)</f>
        <v>70</v>
      </c>
      <c r="BF113" s="1">
        <f t="shared" ref="BF113:BF118" si="344">SUM(BE113,BD113)</f>
        <v>138</v>
      </c>
      <c r="BG113" s="13">
        <f>VLOOKUP(AZ113,'Orion Essential 3P Data'!$E$2:$IM$95,238,FALSE)</f>
        <v>71</v>
      </c>
      <c r="BH113" s="13">
        <f>VLOOKUP(AZ113,'Orion Essential 3P Data'!$E$2:$IM$95,241,FALSE)</f>
        <v>75</v>
      </c>
      <c r="BI113" s="1">
        <f t="shared" ref="BI113:BI118" si="345">SUM(BH113,BG113)</f>
        <v>146</v>
      </c>
      <c r="BJ113" s="10">
        <f t="shared" ref="BJ113:BJ118" si="346">SUM(BH113,BG113,BE113,BD113,BB113,BA113)</f>
        <v>450</v>
      </c>
      <c r="BK113" s="4">
        <f>SUM(BJ113,BJ116,BJ117,BJ118)</f>
        <v>1818</v>
      </c>
      <c r="BM113" s="13">
        <f t="shared" ref="BM113:BM118" si="347">SUM(BN113:BS113)</f>
        <v>1</v>
      </c>
      <c r="BN113" s="13">
        <f>VLOOKUP(AZ113,'Orion Essential 3P Data'!$E$2:$IM$95,228,FALSE)</f>
        <v>0</v>
      </c>
      <c r="BO113" s="13">
        <f>VLOOKUP(AZ113,'Orion Essential 3P Data'!$E$2:$IM$95,231,FALSE)</f>
        <v>1</v>
      </c>
      <c r="BP113" s="13">
        <f>VLOOKUP(AZ113,'Orion Essential 3P Data'!$E$2:$IM$95,234,FALSE)</f>
        <v>0</v>
      </c>
      <c r="BQ113" s="13">
        <f>VLOOKUP(AZ113,'Orion Essential 3P Data'!$E$2:$IM$95,237,FALSE)</f>
        <v>0</v>
      </c>
      <c r="BR113" s="13">
        <f>VLOOKUP(AZ113,'Orion Essential 3P Data'!$E$2:$IM$95,240,FALSE)</f>
        <v>0</v>
      </c>
      <c r="BS113" s="13">
        <f>VLOOKUP(AZ113,'Orion Essential 3P Data'!$E$2:$IM$95,243,FALSE)</f>
        <v>0</v>
      </c>
      <c r="BT113" s="47"/>
    </row>
    <row r="114" spans="1:72" ht="13.95" customHeight="1" x14ac:dyDescent="0.3">
      <c r="B114" s="47" t="s">
        <v>159</v>
      </c>
      <c r="C114" s="1" t="s">
        <v>163</v>
      </c>
      <c r="D114" s="47">
        <v>72</v>
      </c>
      <c r="E114" s="47">
        <v>68</v>
      </c>
      <c r="F114" s="1">
        <f t="shared" si="327"/>
        <v>140</v>
      </c>
      <c r="G114" s="47">
        <v>8</v>
      </c>
      <c r="H114" s="47">
        <v>14</v>
      </c>
      <c r="I114" s="1">
        <f t="shared" si="328"/>
        <v>22</v>
      </c>
      <c r="J114" s="47">
        <v>46</v>
      </c>
      <c r="K114" s="47">
        <v>66</v>
      </c>
      <c r="L114" s="1">
        <f t="shared" si="329"/>
        <v>112</v>
      </c>
      <c r="M114" s="10">
        <f t="shared" si="330"/>
        <v>274</v>
      </c>
      <c r="P114" s="47">
        <v>78</v>
      </c>
      <c r="Q114" s="47">
        <v>72</v>
      </c>
      <c r="R114" s="1">
        <f t="shared" si="331"/>
        <v>150</v>
      </c>
      <c r="S114" s="47">
        <v>40</v>
      </c>
      <c r="T114" s="47">
        <v>47</v>
      </c>
      <c r="U114" s="1">
        <f t="shared" si="332"/>
        <v>87</v>
      </c>
      <c r="V114" s="47">
        <v>42</v>
      </c>
      <c r="W114" s="47">
        <v>58</v>
      </c>
      <c r="X114" s="1">
        <f t="shared" si="333"/>
        <v>100</v>
      </c>
      <c r="Y114" s="10">
        <f t="shared" si="334"/>
        <v>337</v>
      </c>
      <c r="AB114" s="47">
        <v>68</v>
      </c>
      <c r="AC114" s="47">
        <v>84</v>
      </c>
      <c r="AD114" s="1">
        <f t="shared" si="335"/>
        <v>152</v>
      </c>
      <c r="AE114" s="47">
        <v>22</v>
      </c>
      <c r="AF114" s="47">
        <v>38</v>
      </c>
      <c r="AG114" s="1">
        <f t="shared" si="336"/>
        <v>60</v>
      </c>
      <c r="AH114" s="47">
        <v>52</v>
      </c>
      <c r="AI114" s="47">
        <v>53</v>
      </c>
      <c r="AJ114" s="1">
        <f t="shared" si="337"/>
        <v>105</v>
      </c>
      <c r="AK114" s="10">
        <f t="shared" si="338"/>
        <v>317</v>
      </c>
      <c r="AN114" s="47">
        <v>0</v>
      </c>
      <c r="AO114" s="47">
        <v>0</v>
      </c>
      <c r="AP114" s="1">
        <f t="shared" si="339"/>
        <v>0</v>
      </c>
      <c r="AQ114" s="47">
        <v>0</v>
      </c>
      <c r="AR114" s="47">
        <v>0</v>
      </c>
      <c r="AS114" s="1">
        <f t="shared" si="340"/>
        <v>0</v>
      </c>
      <c r="AT114" s="1">
        <v>0</v>
      </c>
      <c r="AU114" s="1">
        <v>0</v>
      </c>
      <c r="AV114" s="1">
        <f t="shared" si="341"/>
        <v>0</v>
      </c>
      <c r="AW114" s="13">
        <f t="shared" si="342"/>
        <v>0</v>
      </c>
      <c r="BA114" s="13">
        <v>0</v>
      </c>
      <c r="BB114" s="13">
        <v>0</v>
      </c>
      <c r="BC114" s="1">
        <v>0</v>
      </c>
      <c r="BD114" s="13">
        <v>0</v>
      </c>
      <c r="BE114" s="13">
        <v>0</v>
      </c>
      <c r="BF114" s="1">
        <v>0</v>
      </c>
      <c r="BG114" s="13">
        <v>0</v>
      </c>
      <c r="BH114" s="13">
        <v>0</v>
      </c>
      <c r="BI114" s="1">
        <v>0</v>
      </c>
      <c r="BJ114" s="13">
        <f t="shared" si="346"/>
        <v>0</v>
      </c>
      <c r="BM114" s="13" t="e">
        <f t="shared" si="347"/>
        <v>#N/A</v>
      </c>
      <c r="BN114" s="13" t="e">
        <f>VLOOKUP(AZ114,'Orion Essential 3P Data'!$E$2:$IM$95,228,FALSE)</f>
        <v>#N/A</v>
      </c>
      <c r="BO114" s="13" t="e">
        <f>VLOOKUP(AZ114,'Orion Essential 3P Data'!$E$2:$IM$95,231,FALSE)</f>
        <v>#N/A</v>
      </c>
      <c r="BP114" s="13" t="e">
        <f>VLOOKUP(AZ114,'Orion Essential 3P Data'!$E$2:$IM$95,234,FALSE)</f>
        <v>#N/A</v>
      </c>
      <c r="BQ114" s="13" t="e">
        <f>VLOOKUP(AZ114,'Orion Essential 3P Data'!$E$2:$IM$95,237,FALSE)</f>
        <v>#N/A</v>
      </c>
      <c r="BR114" s="13" t="e">
        <f>VLOOKUP(AZ114,'Orion Essential 3P Data'!$E$2:$IM$95,240,FALSE)</f>
        <v>#N/A</v>
      </c>
      <c r="BS114" s="13" t="e">
        <f>VLOOKUP(AZ114,'Orion Essential 3P Data'!$E$2:$IM$95,243,FALSE)</f>
        <v>#N/A</v>
      </c>
      <c r="BT114" s="47"/>
    </row>
    <row r="115" spans="1:72" ht="13.95" customHeight="1" x14ac:dyDescent="0.3">
      <c r="B115" s="47" t="s">
        <v>160</v>
      </c>
      <c r="C115" s="1" t="s">
        <v>163</v>
      </c>
      <c r="D115" s="47">
        <v>0</v>
      </c>
      <c r="E115" s="47">
        <v>0</v>
      </c>
      <c r="F115" s="1">
        <f t="shared" si="327"/>
        <v>0</v>
      </c>
      <c r="G115" s="47">
        <v>0</v>
      </c>
      <c r="H115" s="47">
        <v>0</v>
      </c>
      <c r="I115" s="1">
        <f t="shared" si="328"/>
        <v>0</v>
      </c>
      <c r="J115" s="47">
        <v>0</v>
      </c>
      <c r="K115" s="47">
        <v>0</v>
      </c>
      <c r="L115" s="1">
        <f t="shared" si="329"/>
        <v>0</v>
      </c>
      <c r="M115" s="13">
        <f t="shared" si="330"/>
        <v>0</v>
      </c>
      <c r="P115" s="47">
        <v>0</v>
      </c>
      <c r="Q115" s="47">
        <v>0</v>
      </c>
      <c r="R115" s="1">
        <f t="shared" si="331"/>
        <v>0</v>
      </c>
      <c r="S115" s="47">
        <v>0</v>
      </c>
      <c r="T115" s="47">
        <v>0</v>
      </c>
      <c r="U115" s="1">
        <f t="shared" si="332"/>
        <v>0</v>
      </c>
      <c r="V115" s="47">
        <v>0</v>
      </c>
      <c r="W115" s="47">
        <v>0</v>
      </c>
      <c r="X115" s="1">
        <f t="shared" si="333"/>
        <v>0</v>
      </c>
      <c r="Y115" s="13">
        <f t="shared" si="334"/>
        <v>0</v>
      </c>
      <c r="AB115" s="47">
        <v>0</v>
      </c>
      <c r="AC115" s="47">
        <v>0</v>
      </c>
      <c r="AD115" s="1">
        <f t="shared" si="335"/>
        <v>0</v>
      </c>
      <c r="AE115" s="47">
        <v>0</v>
      </c>
      <c r="AF115" s="47">
        <v>0</v>
      </c>
      <c r="AG115" s="1">
        <f t="shared" si="336"/>
        <v>0</v>
      </c>
      <c r="AH115" s="47">
        <v>0</v>
      </c>
      <c r="AI115" s="47">
        <v>0</v>
      </c>
      <c r="AJ115" s="1">
        <f t="shared" si="337"/>
        <v>0</v>
      </c>
      <c r="AK115" s="13">
        <f t="shared" si="338"/>
        <v>0</v>
      </c>
      <c r="AN115" s="47">
        <v>0</v>
      </c>
      <c r="AO115" s="47">
        <v>0</v>
      </c>
      <c r="AP115" s="1">
        <f t="shared" si="339"/>
        <v>0</v>
      </c>
      <c r="AQ115" s="47">
        <v>0</v>
      </c>
      <c r="AR115" s="47">
        <v>0</v>
      </c>
      <c r="AS115" s="1">
        <f t="shared" si="340"/>
        <v>0</v>
      </c>
      <c r="AT115" s="1">
        <v>0</v>
      </c>
      <c r="AU115" s="1">
        <v>0</v>
      </c>
      <c r="AV115" s="1">
        <f t="shared" si="341"/>
        <v>0</v>
      </c>
      <c r="AW115" s="13">
        <f t="shared" si="342"/>
        <v>0</v>
      </c>
      <c r="BA115" s="13">
        <v>0</v>
      </c>
      <c r="BB115" s="13">
        <v>0</v>
      </c>
      <c r="BC115" s="1">
        <v>0</v>
      </c>
      <c r="BD115" s="13">
        <v>0</v>
      </c>
      <c r="BE115" s="13">
        <v>0</v>
      </c>
      <c r="BF115" s="1">
        <v>0</v>
      </c>
      <c r="BG115" s="13">
        <v>0</v>
      </c>
      <c r="BH115" s="13">
        <v>0</v>
      </c>
      <c r="BI115" s="1">
        <v>0</v>
      </c>
      <c r="BJ115" s="13">
        <f t="shared" si="346"/>
        <v>0</v>
      </c>
      <c r="BM115" s="13" t="e">
        <f t="shared" si="347"/>
        <v>#N/A</v>
      </c>
      <c r="BN115" s="13" t="e">
        <f>VLOOKUP(AZ115,'Orion Essential 3P Data'!$E$2:$IM$95,228,FALSE)</f>
        <v>#N/A</v>
      </c>
      <c r="BO115" s="13" t="e">
        <f>VLOOKUP(AZ115,'Orion Essential 3P Data'!$E$2:$IM$95,231,FALSE)</f>
        <v>#N/A</v>
      </c>
      <c r="BP115" s="13" t="e">
        <f>VLOOKUP(AZ115,'Orion Essential 3P Data'!$E$2:$IM$95,234,FALSE)</f>
        <v>#N/A</v>
      </c>
      <c r="BQ115" s="13" t="e">
        <f>VLOOKUP(AZ115,'Orion Essential 3P Data'!$E$2:$IM$95,237,FALSE)</f>
        <v>#N/A</v>
      </c>
      <c r="BR115" s="13" t="e">
        <f>VLOOKUP(AZ115,'Orion Essential 3P Data'!$E$2:$IM$95,240,FALSE)</f>
        <v>#N/A</v>
      </c>
      <c r="BS115" s="13" t="e">
        <f>VLOOKUP(AZ115,'Orion Essential 3P Data'!$E$2:$IM$95,243,FALSE)</f>
        <v>#N/A</v>
      </c>
      <c r="BT115" s="47"/>
    </row>
    <row r="116" spans="1:72" ht="13.95" customHeight="1" x14ac:dyDescent="0.3">
      <c r="B116" s="47" t="s">
        <v>821</v>
      </c>
      <c r="C116" s="1" t="s">
        <v>163</v>
      </c>
      <c r="D116" s="47">
        <v>66</v>
      </c>
      <c r="E116" s="47">
        <v>77</v>
      </c>
      <c r="F116" s="1">
        <f t="shared" si="327"/>
        <v>143</v>
      </c>
      <c r="G116" s="47">
        <v>53</v>
      </c>
      <c r="H116" s="47">
        <v>50</v>
      </c>
      <c r="I116" s="1">
        <f t="shared" si="328"/>
        <v>103</v>
      </c>
      <c r="J116" s="47">
        <v>69</v>
      </c>
      <c r="K116" s="47">
        <v>62</v>
      </c>
      <c r="L116" s="1">
        <f t="shared" si="329"/>
        <v>131</v>
      </c>
      <c r="M116" s="10">
        <f t="shared" si="330"/>
        <v>377</v>
      </c>
      <c r="P116" s="47">
        <v>85</v>
      </c>
      <c r="Q116" s="47">
        <v>79</v>
      </c>
      <c r="R116" s="1">
        <f t="shared" si="331"/>
        <v>164</v>
      </c>
      <c r="S116" s="47">
        <v>53</v>
      </c>
      <c r="T116" s="47">
        <v>56</v>
      </c>
      <c r="U116" s="1">
        <f t="shared" si="332"/>
        <v>109</v>
      </c>
      <c r="V116" s="47">
        <v>56</v>
      </c>
      <c r="W116" s="47">
        <v>66</v>
      </c>
      <c r="X116" s="1">
        <f t="shared" si="333"/>
        <v>122</v>
      </c>
      <c r="Y116" s="10">
        <f t="shared" si="334"/>
        <v>395</v>
      </c>
      <c r="AB116" s="47">
        <v>74</v>
      </c>
      <c r="AC116" s="47">
        <v>60</v>
      </c>
      <c r="AD116" s="1">
        <f t="shared" si="335"/>
        <v>134</v>
      </c>
      <c r="AE116" s="47">
        <v>50</v>
      </c>
      <c r="AF116" s="47">
        <v>54</v>
      </c>
      <c r="AG116" s="1">
        <f t="shared" si="336"/>
        <v>104</v>
      </c>
      <c r="AH116" s="47">
        <v>58</v>
      </c>
      <c r="AI116" s="47">
        <v>80</v>
      </c>
      <c r="AJ116" s="1">
        <f t="shared" si="337"/>
        <v>138</v>
      </c>
      <c r="AK116" s="10">
        <f t="shared" si="338"/>
        <v>376</v>
      </c>
      <c r="AN116" s="47">
        <v>83</v>
      </c>
      <c r="AO116" s="47">
        <v>79</v>
      </c>
      <c r="AP116" s="1">
        <f t="shared" si="339"/>
        <v>162</v>
      </c>
      <c r="AQ116" s="47">
        <v>46</v>
      </c>
      <c r="AR116" s="47">
        <v>39</v>
      </c>
      <c r="AS116" s="1">
        <f t="shared" si="340"/>
        <v>85</v>
      </c>
      <c r="AT116" s="47">
        <v>65</v>
      </c>
      <c r="AU116" s="47">
        <v>64</v>
      </c>
      <c r="AV116" s="1">
        <f t="shared" si="341"/>
        <v>129</v>
      </c>
      <c r="AW116" s="10">
        <f t="shared" si="342"/>
        <v>376</v>
      </c>
      <c r="AZ116" s="1">
        <v>163</v>
      </c>
      <c r="BA116" s="13">
        <f>VLOOKUP(AZ116,'Orion Essential 3P Data'!$E$2:$IM$95,226,FALSE)</f>
        <v>86</v>
      </c>
      <c r="BB116" s="13">
        <f>VLOOKUP(AZ116,'Orion Essential 3P Data'!$E$2:$IM$95,229,FALSE)</f>
        <v>85</v>
      </c>
      <c r="BC116" s="1">
        <f t="shared" si="343"/>
        <v>171</v>
      </c>
      <c r="BD116" s="13">
        <f>VLOOKUP(AZ116,'Orion Essential 3P Data'!$E$2:$IM$95,232,FALSE)</f>
        <v>52</v>
      </c>
      <c r="BE116" s="13">
        <f>VLOOKUP(AZ116,'Orion Essential 3P Data'!$E$2:$IM$95,235,FALSE)</f>
        <v>63</v>
      </c>
      <c r="BF116" s="1">
        <f t="shared" si="344"/>
        <v>115</v>
      </c>
      <c r="BG116" s="13">
        <f>VLOOKUP(AZ116,'Orion Essential 3P Data'!$E$2:$IM$95,238,FALSE)</f>
        <v>72</v>
      </c>
      <c r="BH116" s="13">
        <f>VLOOKUP(AZ116,'Orion Essential 3P Data'!$E$2:$IM$95,241,FALSE)</f>
        <v>69</v>
      </c>
      <c r="BI116" s="1">
        <f t="shared" si="345"/>
        <v>141</v>
      </c>
      <c r="BJ116" s="10">
        <f t="shared" si="346"/>
        <v>427</v>
      </c>
      <c r="BM116" s="13">
        <f t="shared" si="347"/>
        <v>2</v>
      </c>
      <c r="BN116" s="13">
        <f>VLOOKUP(AZ116,'Orion Essential 3P Data'!$E$2:$IM$95,228,FALSE)</f>
        <v>1</v>
      </c>
      <c r="BO116" s="13">
        <f>VLOOKUP(AZ116,'Orion Essential 3P Data'!$E$2:$IM$95,231,FALSE)</f>
        <v>1</v>
      </c>
      <c r="BP116" s="13">
        <f>VLOOKUP(AZ116,'Orion Essential 3P Data'!$E$2:$IM$95,234,FALSE)</f>
        <v>0</v>
      </c>
      <c r="BQ116" s="13">
        <f>VLOOKUP(AZ116,'Orion Essential 3P Data'!$E$2:$IM$95,237,FALSE)</f>
        <v>0</v>
      </c>
      <c r="BR116" s="13">
        <f>VLOOKUP(AZ116,'Orion Essential 3P Data'!$E$2:$IM$95,240,FALSE)</f>
        <v>0</v>
      </c>
      <c r="BS116" s="13">
        <f>VLOOKUP(AZ116,'Orion Essential 3P Data'!$E$2:$IM$95,243,FALSE)</f>
        <v>0</v>
      </c>
      <c r="BT116" s="47"/>
    </row>
    <row r="117" spans="1:72" ht="13.95" customHeight="1" x14ac:dyDescent="0.3">
      <c r="B117" s="47" t="s">
        <v>161</v>
      </c>
      <c r="C117" s="1" t="s">
        <v>163</v>
      </c>
      <c r="D117" s="47">
        <v>52</v>
      </c>
      <c r="E117" s="47">
        <v>61</v>
      </c>
      <c r="F117" s="1">
        <f t="shared" ref="F117:F118" si="348">SUM(E117,D117)</f>
        <v>113</v>
      </c>
      <c r="G117" s="47">
        <v>50</v>
      </c>
      <c r="H117" s="47">
        <v>61</v>
      </c>
      <c r="I117" s="1">
        <f t="shared" ref="I117:I118" si="349">SUM(H117,G117)</f>
        <v>111</v>
      </c>
      <c r="J117" s="47">
        <v>36</v>
      </c>
      <c r="K117" s="47">
        <v>31</v>
      </c>
      <c r="L117" s="1">
        <f t="shared" ref="L117:L118" si="350">SUM(K117,J117)</f>
        <v>67</v>
      </c>
      <c r="M117" s="10">
        <f t="shared" ref="M117:M118" si="351">SUM(K117,J117,H117,G117,E117,D117)</f>
        <v>291</v>
      </c>
      <c r="P117" s="47">
        <v>87</v>
      </c>
      <c r="Q117" s="47">
        <v>89</v>
      </c>
      <c r="R117" s="1">
        <f t="shared" si="331"/>
        <v>176</v>
      </c>
      <c r="S117" s="47">
        <v>32</v>
      </c>
      <c r="T117" s="47">
        <v>56</v>
      </c>
      <c r="U117" s="1">
        <f t="shared" si="332"/>
        <v>88</v>
      </c>
      <c r="V117" s="47">
        <v>47</v>
      </c>
      <c r="W117" s="47">
        <v>44</v>
      </c>
      <c r="X117" s="1">
        <f t="shared" si="333"/>
        <v>91</v>
      </c>
      <c r="Y117" s="10">
        <f t="shared" si="334"/>
        <v>355</v>
      </c>
      <c r="AB117" s="47">
        <v>84</v>
      </c>
      <c r="AC117" s="47">
        <v>87</v>
      </c>
      <c r="AD117" s="1">
        <f t="shared" si="335"/>
        <v>171</v>
      </c>
      <c r="AE117" s="47">
        <v>56</v>
      </c>
      <c r="AF117" s="47">
        <v>65</v>
      </c>
      <c r="AG117" s="1">
        <f t="shared" si="336"/>
        <v>121</v>
      </c>
      <c r="AH117" s="47">
        <v>69</v>
      </c>
      <c r="AI117" s="47">
        <v>59</v>
      </c>
      <c r="AJ117" s="1">
        <f t="shared" si="337"/>
        <v>128</v>
      </c>
      <c r="AK117" s="10">
        <f t="shared" si="338"/>
        <v>420</v>
      </c>
      <c r="AN117" s="47">
        <v>81</v>
      </c>
      <c r="AO117" s="47">
        <v>87</v>
      </c>
      <c r="AP117" s="1">
        <f t="shared" si="339"/>
        <v>168</v>
      </c>
      <c r="AQ117" s="47">
        <v>52</v>
      </c>
      <c r="AR117" s="47">
        <v>58</v>
      </c>
      <c r="AS117" s="1">
        <f t="shared" si="340"/>
        <v>110</v>
      </c>
      <c r="AT117" s="47">
        <v>74</v>
      </c>
      <c r="AU117" s="47">
        <v>58</v>
      </c>
      <c r="AV117" s="1">
        <f t="shared" si="341"/>
        <v>132</v>
      </c>
      <c r="AW117" s="10">
        <f t="shared" si="342"/>
        <v>410</v>
      </c>
      <c r="AZ117" s="1">
        <v>162</v>
      </c>
      <c r="BA117" s="13">
        <f>VLOOKUP(AZ117,'Orion Essential 3P Data'!$E$2:$IM$95,226,FALSE)</f>
        <v>88</v>
      </c>
      <c r="BB117" s="13">
        <f>VLOOKUP(AZ117,'Orion Essential 3P Data'!$E$2:$IM$95,229,FALSE)</f>
        <v>89</v>
      </c>
      <c r="BC117" s="1">
        <f t="shared" si="343"/>
        <v>177</v>
      </c>
      <c r="BD117" s="13">
        <f>VLOOKUP(AZ117,'Orion Essential 3P Data'!$E$2:$IM$95,232,FALSE)</f>
        <v>46</v>
      </c>
      <c r="BE117" s="13">
        <f>VLOOKUP(AZ117,'Orion Essential 3P Data'!$E$2:$IM$95,235,FALSE)</f>
        <v>67</v>
      </c>
      <c r="BF117" s="1">
        <f t="shared" si="344"/>
        <v>113</v>
      </c>
      <c r="BG117" s="13">
        <f>VLOOKUP(AZ117,'Orion Essential 3P Data'!$E$2:$IM$95,238,FALSE)</f>
        <v>59</v>
      </c>
      <c r="BH117" s="13">
        <f>VLOOKUP(AZ117,'Orion Essential 3P Data'!$E$2:$IM$95,241,FALSE)</f>
        <v>57</v>
      </c>
      <c r="BI117" s="1">
        <f t="shared" si="345"/>
        <v>116</v>
      </c>
      <c r="BJ117" s="10">
        <f t="shared" si="346"/>
        <v>406</v>
      </c>
      <c r="BM117" s="13">
        <f t="shared" si="347"/>
        <v>4</v>
      </c>
      <c r="BN117" s="13">
        <f>VLOOKUP(AZ117,'Orion Essential 3P Data'!$E$2:$IM$95,228,FALSE)</f>
        <v>2</v>
      </c>
      <c r="BO117" s="13">
        <f>VLOOKUP(AZ117,'Orion Essential 3P Data'!$E$2:$IM$95,231,FALSE)</f>
        <v>2</v>
      </c>
      <c r="BP117" s="13">
        <f>VLOOKUP(AZ117,'Orion Essential 3P Data'!$E$2:$IM$95,234,FALSE)</f>
        <v>0</v>
      </c>
      <c r="BQ117" s="13">
        <f>VLOOKUP(AZ117,'Orion Essential 3P Data'!$E$2:$IM$95,237,FALSE)</f>
        <v>0</v>
      </c>
      <c r="BR117" s="13">
        <f>VLOOKUP(AZ117,'Orion Essential 3P Data'!$E$2:$IM$95,240,FALSE)</f>
        <v>0</v>
      </c>
      <c r="BS117" s="13">
        <f>VLOOKUP(AZ117,'Orion Essential 3P Data'!$E$2:$IM$95,243,FALSE)</f>
        <v>0</v>
      </c>
      <c r="BT117" s="47"/>
    </row>
    <row r="118" spans="1:72" ht="13.95" customHeight="1" x14ac:dyDescent="0.3">
      <c r="B118" s="47" t="s">
        <v>162</v>
      </c>
      <c r="C118" s="1" t="s">
        <v>163</v>
      </c>
      <c r="D118" s="47">
        <v>91</v>
      </c>
      <c r="E118" s="47">
        <v>88</v>
      </c>
      <c r="F118" s="1">
        <f t="shared" si="348"/>
        <v>179</v>
      </c>
      <c r="G118" s="47">
        <v>79</v>
      </c>
      <c r="H118" s="47">
        <v>87</v>
      </c>
      <c r="I118" s="1">
        <f t="shared" si="349"/>
        <v>166</v>
      </c>
      <c r="J118" s="47">
        <v>78</v>
      </c>
      <c r="K118" s="47">
        <v>80</v>
      </c>
      <c r="L118" s="1">
        <f t="shared" si="350"/>
        <v>158</v>
      </c>
      <c r="M118" s="10">
        <f t="shared" si="351"/>
        <v>503</v>
      </c>
      <c r="P118" s="47">
        <v>90</v>
      </c>
      <c r="Q118" s="47">
        <v>91</v>
      </c>
      <c r="R118" s="1">
        <f t="shared" si="331"/>
        <v>181</v>
      </c>
      <c r="S118" s="47">
        <v>83</v>
      </c>
      <c r="T118" s="47">
        <v>86</v>
      </c>
      <c r="U118" s="1">
        <f t="shared" si="332"/>
        <v>169</v>
      </c>
      <c r="V118" s="47">
        <v>78</v>
      </c>
      <c r="W118" s="47">
        <v>80</v>
      </c>
      <c r="X118" s="1">
        <f t="shared" si="333"/>
        <v>158</v>
      </c>
      <c r="Y118" s="10">
        <f t="shared" si="334"/>
        <v>508</v>
      </c>
      <c r="AB118" s="47">
        <v>82</v>
      </c>
      <c r="AC118" s="47">
        <v>81</v>
      </c>
      <c r="AD118" s="1">
        <f t="shared" si="335"/>
        <v>163</v>
      </c>
      <c r="AE118" s="47">
        <v>70</v>
      </c>
      <c r="AF118" s="47">
        <v>79</v>
      </c>
      <c r="AG118" s="1">
        <f t="shared" si="336"/>
        <v>149</v>
      </c>
      <c r="AH118" s="47">
        <v>74</v>
      </c>
      <c r="AI118" s="47">
        <v>65</v>
      </c>
      <c r="AJ118" s="1">
        <f t="shared" si="337"/>
        <v>139</v>
      </c>
      <c r="AK118" s="10">
        <f t="shared" si="338"/>
        <v>451</v>
      </c>
      <c r="AN118" s="47">
        <v>94</v>
      </c>
      <c r="AO118" s="47">
        <v>92</v>
      </c>
      <c r="AP118" s="1">
        <f t="shared" si="339"/>
        <v>186</v>
      </c>
      <c r="AQ118" s="47">
        <v>85</v>
      </c>
      <c r="AR118" s="47">
        <v>81</v>
      </c>
      <c r="AS118" s="1">
        <f t="shared" si="340"/>
        <v>166</v>
      </c>
      <c r="AT118" s="47">
        <v>82</v>
      </c>
      <c r="AU118" s="47">
        <v>84</v>
      </c>
      <c r="AV118" s="1">
        <f t="shared" si="341"/>
        <v>166</v>
      </c>
      <c r="AW118" s="10">
        <f t="shared" si="342"/>
        <v>518</v>
      </c>
      <c r="AZ118" s="1">
        <v>136</v>
      </c>
      <c r="BA118" s="13">
        <f>VLOOKUP(AZ118,'Orion Essential 3P Data'!$E$2:$IM$95,226,FALSE)</f>
        <v>93</v>
      </c>
      <c r="BB118" s="13">
        <f>VLOOKUP(AZ118,'Orion Essential 3P Data'!$E$2:$IM$95,229,FALSE)</f>
        <v>88</v>
      </c>
      <c r="BC118" s="1">
        <f t="shared" si="343"/>
        <v>181</v>
      </c>
      <c r="BD118" s="13">
        <f>VLOOKUP(AZ118,'Orion Essential 3P Data'!$E$2:$IM$95,232,FALSE)</f>
        <v>84</v>
      </c>
      <c r="BE118" s="13">
        <f>VLOOKUP(AZ118,'Orion Essential 3P Data'!$E$2:$IM$95,235,FALSE)</f>
        <v>86</v>
      </c>
      <c r="BF118" s="1">
        <f t="shared" si="344"/>
        <v>170</v>
      </c>
      <c r="BG118" s="13">
        <f>VLOOKUP(AZ118,'Orion Essential 3P Data'!$E$2:$IM$95,238,FALSE)</f>
        <v>90</v>
      </c>
      <c r="BH118" s="13">
        <f>VLOOKUP(AZ118,'Orion Essential 3P Data'!$E$2:$IM$95,241,FALSE)</f>
        <v>94</v>
      </c>
      <c r="BI118" s="1">
        <f t="shared" si="345"/>
        <v>184</v>
      </c>
      <c r="BJ118" s="10">
        <f t="shared" si="346"/>
        <v>535</v>
      </c>
      <c r="BM118" s="13">
        <f t="shared" si="347"/>
        <v>10</v>
      </c>
      <c r="BN118" s="13">
        <f>VLOOKUP(AZ118,'Orion Essential 3P Data'!$E$2:$IM$95,228,FALSE)</f>
        <v>2</v>
      </c>
      <c r="BO118" s="13">
        <f>VLOOKUP(AZ118,'Orion Essential 3P Data'!$E$2:$IM$95,231,FALSE)</f>
        <v>0</v>
      </c>
      <c r="BP118" s="13">
        <f>VLOOKUP(AZ118,'Orion Essential 3P Data'!$E$2:$IM$95,234,FALSE)</f>
        <v>0</v>
      </c>
      <c r="BQ118" s="13">
        <f>VLOOKUP(AZ118,'Orion Essential 3P Data'!$E$2:$IM$95,237,FALSE)</f>
        <v>2</v>
      </c>
      <c r="BR118" s="13">
        <f>VLOOKUP(AZ118,'Orion Essential 3P Data'!$E$2:$IM$95,240,FALSE)</f>
        <v>3</v>
      </c>
      <c r="BS118" s="13">
        <f>VLOOKUP(AZ118,'Orion Essential 3P Data'!$E$2:$IM$95,243,FALSE)</f>
        <v>3</v>
      </c>
      <c r="BT118" s="47"/>
    </row>
    <row r="119" spans="1:72" ht="13.95" customHeight="1" x14ac:dyDescent="0.3">
      <c r="BM119" s="47"/>
      <c r="BN119" s="47"/>
      <c r="BO119" s="47"/>
      <c r="BP119" s="47"/>
      <c r="BQ119" s="47"/>
      <c r="BR119" s="47"/>
      <c r="BS119" s="47"/>
      <c r="BT119" s="47"/>
    </row>
    <row r="120" spans="1:72" ht="13.95" customHeight="1" x14ac:dyDescent="0.3">
      <c r="BM120" s="47"/>
      <c r="BN120" s="47"/>
      <c r="BO120" s="47"/>
      <c r="BP120" s="47"/>
      <c r="BQ120" s="47"/>
      <c r="BR120" s="47"/>
      <c r="BS120" s="47"/>
      <c r="BT120" s="47"/>
    </row>
    <row r="121" spans="1:72" ht="13.95" customHeight="1" x14ac:dyDescent="0.3">
      <c r="BM121" s="47"/>
      <c r="BN121" s="47"/>
      <c r="BO121" s="47"/>
      <c r="BP121" s="47"/>
      <c r="BQ121" s="47"/>
      <c r="BR121" s="47"/>
      <c r="BS121" s="47"/>
      <c r="BT121" s="47"/>
    </row>
    <row r="122" spans="1:72" ht="13.95" customHeight="1" x14ac:dyDescent="0.3">
      <c r="C122" s="47"/>
      <c r="D122" s="47"/>
      <c r="E122" s="47"/>
      <c r="F122" s="47"/>
      <c r="G122" s="47"/>
      <c r="H122" s="47"/>
      <c r="I122" s="47"/>
      <c r="J122" s="47"/>
      <c r="K122" s="47"/>
    </row>
    <row r="123" spans="1:72" ht="13.95" customHeight="1" x14ac:dyDescent="0.3">
      <c r="C123" s="47"/>
      <c r="D123" s="47"/>
      <c r="E123" s="47"/>
      <c r="F123" s="47"/>
      <c r="G123" s="47"/>
      <c r="H123" s="47"/>
      <c r="I123" s="47"/>
      <c r="J123" s="47"/>
      <c r="K123" s="47"/>
    </row>
    <row r="124" spans="1:72" ht="13.95" customHeight="1" x14ac:dyDescent="0.3">
      <c r="C124" s="47"/>
      <c r="D124" s="47"/>
      <c r="E124" s="47"/>
      <c r="F124" s="47"/>
      <c r="G124" s="47"/>
      <c r="H124" s="47"/>
      <c r="I124" s="47"/>
      <c r="J124" s="47"/>
      <c r="K124" s="47"/>
    </row>
    <row r="125" spans="1:72" ht="13.95" customHeight="1" x14ac:dyDescent="0.3">
      <c r="C125" s="47"/>
      <c r="D125" s="47"/>
      <c r="E125" s="47"/>
      <c r="F125" s="47"/>
      <c r="G125" s="47"/>
      <c r="H125" s="47"/>
      <c r="I125" s="47"/>
      <c r="J125" s="47"/>
      <c r="K125" s="47"/>
    </row>
    <row r="126" spans="1:72" ht="13.95" customHeight="1" x14ac:dyDescent="0.3">
      <c r="B126" s="11"/>
      <c r="C126" s="47"/>
      <c r="D126" s="47"/>
      <c r="E126" s="47"/>
      <c r="F126" s="47"/>
      <c r="G126" s="47"/>
      <c r="H126" s="47"/>
      <c r="I126" s="47"/>
      <c r="J126" s="47"/>
      <c r="K126" s="47"/>
      <c r="L126" s="10"/>
      <c r="M126" s="10"/>
      <c r="N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</row>
    <row r="127" spans="1:72" ht="13.95" customHeight="1" x14ac:dyDescent="0.3">
      <c r="A127" s="10"/>
      <c r="C127" s="47"/>
      <c r="D127" s="47"/>
      <c r="E127" s="47"/>
      <c r="F127" s="47"/>
      <c r="G127" s="47"/>
      <c r="H127" s="47"/>
      <c r="I127" s="47"/>
      <c r="J127" s="47"/>
      <c r="K127" s="47"/>
      <c r="M127" s="13"/>
      <c r="N127" s="13"/>
      <c r="Y127" s="13"/>
      <c r="Z127" s="13"/>
      <c r="AK127" s="13"/>
      <c r="AL127" s="13"/>
      <c r="AW127" s="13"/>
      <c r="AX127" s="13"/>
      <c r="AY127" s="13"/>
      <c r="BJ127" s="13"/>
      <c r="BK127" s="13"/>
    </row>
    <row r="128" spans="1:72" ht="13.95" customHeight="1" x14ac:dyDescent="0.3">
      <c r="A128" s="10"/>
      <c r="C128" s="47"/>
      <c r="D128" s="47"/>
      <c r="E128" s="47"/>
      <c r="F128" s="47"/>
      <c r="G128" s="47"/>
      <c r="H128" s="47"/>
      <c r="I128" s="47"/>
      <c r="J128" s="47"/>
      <c r="K128" s="47"/>
      <c r="M128" s="13"/>
      <c r="N128" s="13"/>
      <c r="Y128" s="13"/>
      <c r="Z128" s="13"/>
      <c r="AK128" s="13"/>
      <c r="AL128" s="13"/>
      <c r="AW128" s="13"/>
      <c r="AX128" s="13"/>
      <c r="AY128" s="13"/>
      <c r="BJ128" s="13"/>
      <c r="BK128" s="13"/>
    </row>
    <row r="129" spans="13:63" ht="13.95" customHeight="1" x14ac:dyDescent="0.3">
      <c r="M129" s="13"/>
      <c r="N129" s="13"/>
      <c r="Y129" s="13"/>
      <c r="Z129" s="13"/>
      <c r="AK129" s="13"/>
      <c r="AL129" s="13"/>
      <c r="AW129" s="13"/>
      <c r="AX129" s="13"/>
      <c r="AY129" s="13"/>
      <c r="BJ129" s="13"/>
      <c r="BK129" s="13"/>
    </row>
    <row r="130" spans="13:63" ht="13.95" customHeight="1" x14ac:dyDescent="0.3">
      <c r="M130" s="13"/>
      <c r="N130" s="13"/>
      <c r="Y130" s="13"/>
      <c r="Z130" s="13"/>
      <c r="AK130" s="13"/>
      <c r="AL130" s="13"/>
      <c r="AW130" s="13"/>
      <c r="AX130" s="13"/>
      <c r="AY130" s="13"/>
      <c r="BJ130" s="13"/>
      <c r="BK130" s="13"/>
    </row>
  </sheetData>
  <sortState xmlns:xlrd2="http://schemas.microsoft.com/office/spreadsheetml/2017/richdata2" ref="A16:N31">
    <sortCondition ref="B16"/>
  </sortState>
  <mergeCells count="6">
    <mergeCell ref="BA1:BK1"/>
    <mergeCell ref="A1:B1"/>
    <mergeCell ref="D1:N1"/>
    <mergeCell ref="P1:Z1"/>
    <mergeCell ref="AB1:AL1"/>
    <mergeCell ref="AN1:AX1"/>
  </mergeCells>
  <pageMargins left="0.7" right="0.7" top="0.75" bottom="0.75" header="0.3" footer="0.3"/>
  <pageSetup scale="3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P70"/>
  <sheetViews>
    <sheetView topLeftCell="A40" workbookViewId="0">
      <selection activeCell="D54" sqref="D54"/>
    </sheetView>
  </sheetViews>
  <sheetFormatPr defaultRowHeight="14.4" x14ac:dyDescent="0.3"/>
  <sheetData>
    <row r="1" spans="1:250" x14ac:dyDescent="0.3">
      <c r="A1" s="47" t="s">
        <v>183</v>
      </c>
      <c r="B1" s="47" t="s">
        <v>184</v>
      </c>
      <c r="C1" s="47" t="s">
        <v>185</v>
      </c>
      <c r="D1" s="47" t="s">
        <v>186</v>
      </c>
      <c r="E1" s="47" t="s">
        <v>187</v>
      </c>
      <c r="F1" s="47" t="s">
        <v>188</v>
      </c>
      <c r="G1" s="47" t="s">
        <v>189</v>
      </c>
      <c r="H1" s="47" t="s">
        <v>190</v>
      </c>
      <c r="I1" s="47" t="s">
        <v>191</v>
      </c>
      <c r="J1" s="47" t="s">
        <v>192</v>
      </c>
      <c r="K1" s="47" t="s">
        <v>193</v>
      </c>
      <c r="L1" s="47" t="s">
        <v>194</v>
      </c>
      <c r="M1" s="47" t="s">
        <v>195</v>
      </c>
      <c r="N1" s="47" t="s">
        <v>196</v>
      </c>
      <c r="O1" s="47" t="s">
        <v>197</v>
      </c>
      <c r="P1" s="47" t="s">
        <v>198</v>
      </c>
      <c r="Q1" s="47" t="s">
        <v>199</v>
      </c>
      <c r="R1" s="47" t="s">
        <v>200</v>
      </c>
      <c r="S1" s="47" t="s">
        <v>201</v>
      </c>
      <c r="T1" s="47" t="s">
        <v>202</v>
      </c>
      <c r="U1" s="47" t="s">
        <v>203</v>
      </c>
      <c r="V1" s="47" t="s">
        <v>204</v>
      </c>
      <c r="W1" s="47" t="s">
        <v>205</v>
      </c>
      <c r="X1" s="47" t="s">
        <v>206</v>
      </c>
      <c r="Y1" s="47" t="s">
        <v>207</v>
      </c>
      <c r="Z1" s="47" t="s">
        <v>208</v>
      </c>
      <c r="AA1" s="47" t="s">
        <v>437</v>
      </c>
      <c r="AB1" s="47" t="s">
        <v>210</v>
      </c>
      <c r="AC1" s="47" t="s">
        <v>271</v>
      </c>
      <c r="AD1" s="47" t="s">
        <v>272</v>
      </c>
      <c r="AE1" s="47" t="s">
        <v>273</v>
      </c>
      <c r="AF1" s="47" t="s">
        <v>274</v>
      </c>
      <c r="AG1" s="47" t="s">
        <v>275</v>
      </c>
      <c r="AH1" s="47" t="s">
        <v>276</v>
      </c>
      <c r="AI1" s="47" t="s">
        <v>277</v>
      </c>
      <c r="AJ1" s="47" t="s">
        <v>278</v>
      </c>
      <c r="AK1" s="47" t="s">
        <v>279</v>
      </c>
      <c r="AL1" s="47" t="s">
        <v>280</v>
      </c>
      <c r="AM1" s="47" t="s">
        <v>281</v>
      </c>
      <c r="AN1" s="47" t="s">
        <v>282</v>
      </c>
      <c r="AO1" s="47" t="s">
        <v>283</v>
      </c>
      <c r="AP1" s="47" t="s">
        <v>284</v>
      </c>
      <c r="AQ1" s="47" t="s">
        <v>285</v>
      </c>
      <c r="AR1" s="47" t="s">
        <v>286</v>
      </c>
      <c r="AS1" s="47" t="s">
        <v>287</v>
      </c>
      <c r="AT1" s="47" t="s">
        <v>288</v>
      </c>
      <c r="AU1" s="47" t="s">
        <v>289</v>
      </c>
      <c r="AV1" s="47" t="s">
        <v>290</v>
      </c>
      <c r="AW1" s="47" t="s">
        <v>291</v>
      </c>
      <c r="AX1" s="47" t="s">
        <v>292</v>
      </c>
      <c r="AY1" s="47" t="s">
        <v>293</v>
      </c>
      <c r="AZ1" s="47" t="s">
        <v>294</v>
      </c>
      <c r="BA1" s="47" t="s">
        <v>295</v>
      </c>
      <c r="BB1" s="47" t="s">
        <v>296</v>
      </c>
      <c r="BC1" s="47" t="s">
        <v>297</v>
      </c>
      <c r="BD1" s="47" t="s">
        <v>298</v>
      </c>
      <c r="BE1" s="47" t="s">
        <v>299</v>
      </c>
      <c r="BF1" s="47" t="s">
        <v>300</v>
      </c>
      <c r="BG1" s="47" t="s">
        <v>301</v>
      </c>
      <c r="BH1" s="47" t="s">
        <v>302</v>
      </c>
      <c r="BI1" s="47" t="s">
        <v>303</v>
      </c>
      <c r="BJ1" s="47" t="s">
        <v>304</v>
      </c>
      <c r="BK1" s="47" t="s">
        <v>305</v>
      </c>
      <c r="BL1" s="47" t="s">
        <v>306</v>
      </c>
      <c r="BM1" s="47" t="s">
        <v>307</v>
      </c>
      <c r="BN1" s="47" t="s">
        <v>308</v>
      </c>
      <c r="BO1" s="47" t="s">
        <v>309</v>
      </c>
      <c r="BP1" s="47" t="s">
        <v>310</v>
      </c>
      <c r="BQ1" s="47" t="s">
        <v>311</v>
      </c>
      <c r="BR1" s="47" t="s">
        <v>312</v>
      </c>
      <c r="BS1" s="47" t="s">
        <v>313</v>
      </c>
      <c r="BT1" s="47" t="s">
        <v>314</v>
      </c>
      <c r="BU1" s="47" t="s">
        <v>315</v>
      </c>
      <c r="BV1" s="47" t="s">
        <v>316</v>
      </c>
      <c r="BW1" s="47" t="s">
        <v>317</v>
      </c>
      <c r="BX1" s="47" t="s">
        <v>318</v>
      </c>
      <c r="BY1" s="47" t="s">
        <v>319</v>
      </c>
      <c r="BZ1" s="47" t="s">
        <v>320</v>
      </c>
      <c r="CA1" s="47" t="s">
        <v>321</v>
      </c>
      <c r="CB1" s="47" t="s">
        <v>322</v>
      </c>
      <c r="CC1" s="47" t="s">
        <v>323</v>
      </c>
      <c r="CD1" s="47" t="s">
        <v>324</v>
      </c>
      <c r="CE1" s="47" t="s">
        <v>325</v>
      </c>
      <c r="CF1" s="47" t="s">
        <v>326</v>
      </c>
      <c r="CG1" s="47" t="s">
        <v>327</v>
      </c>
      <c r="CH1" s="47" t="s">
        <v>328</v>
      </c>
      <c r="CI1" s="47" t="s">
        <v>329</v>
      </c>
      <c r="CJ1" s="47" t="s">
        <v>330</v>
      </c>
      <c r="CK1" s="47" t="s">
        <v>438</v>
      </c>
      <c r="CL1" s="47" t="s">
        <v>439</v>
      </c>
      <c r="CM1" s="47" t="s">
        <v>440</v>
      </c>
      <c r="CN1" s="47" t="s">
        <v>441</v>
      </c>
      <c r="CO1" s="47" t="s">
        <v>442</v>
      </c>
      <c r="CP1" s="47" t="s">
        <v>443</v>
      </c>
      <c r="CQ1" s="47" t="s">
        <v>444</v>
      </c>
      <c r="CR1" s="47" t="s">
        <v>445</v>
      </c>
      <c r="CS1" s="47" t="s">
        <v>446</v>
      </c>
      <c r="CT1" s="47" t="s">
        <v>447</v>
      </c>
      <c r="CU1" s="47" t="s">
        <v>448</v>
      </c>
      <c r="CV1" s="47" t="s">
        <v>449</v>
      </c>
      <c r="CW1" s="47" t="s">
        <v>450</v>
      </c>
      <c r="CX1" s="47" t="s">
        <v>451</v>
      </c>
      <c r="CY1" s="47" t="s">
        <v>452</v>
      </c>
      <c r="CZ1" s="47" t="s">
        <v>453</v>
      </c>
      <c r="DA1" s="47" t="s">
        <v>454</v>
      </c>
      <c r="DB1" s="47" t="s">
        <v>455</v>
      </c>
      <c r="DC1" s="47" t="s">
        <v>456</v>
      </c>
      <c r="DD1" s="47" t="s">
        <v>457</v>
      </c>
      <c r="DE1" s="47" t="s">
        <v>458</v>
      </c>
      <c r="DF1" s="47" t="s">
        <v>459</v>
      </c>
      <c r="DG1" s="47" t="s">
        <v>460</v>
      </c>
      <c r="DH1" s="47" t="s">
        <v>461</v>
      </c>
      <c r="DI1" s="47" t="s">
        <v>462</v>
      </c>
      <c r="DJ1" s="47" t="s">
        <v>463</v>
      </c>
      <c r="DK1" s="47" t="s">
        <v>464</v>
      </c>
      <c r="DL1" s="47" t="s">
        <v>465</v>
      </c>
      <c r="DM1" s="47" t="s">
        <v>466</v>
      </c>
      <c r="DN1" s="47" t="s">
        <v>467</v>
      </c>
      <c r="DO1" s="47" t="s">
        <v>468</v>
      </c>
      <c r="DP1" s="47" t="s">
        <v>469</v>
      </c>
      <c r="DQ1" s="47" t="s">
        <v>470</v>
      </c>
      <c r="DR1" s="47" t="s">
        <v>471</v>
      </c>
      <c r="DS1" s="47" t="s">
        <v>472</v>
      </c>
      <c r="DT1" s="47" t="s">
        <v>473</v>
      </c>
      <c r="DU1" s="47" t="s">
        <v>474</v>
      </c>
      <c r="DV1" s="47" t="s">
        <v>475</v>
      </c>
      <c r="DW1" s="47" t="s">
        <v>476</v>
      </c>
      <c r="DX1" s="47" t="s">
        <v>477</v>
      </c>
      <c r="DY1" s="47" t="s">
        <v>478</v>
      </c>
      <c r="DZ1" s="47" t="s">
        <v>479</v>
      </c>
      <c r="EA1" s="47" t="s">
        <v>480</v>
      </c>
      <c r="EB1" s="47" t="s">
        <v>481</v>
      </c>
      <c r="EC1" s="47" t="s">
        <v>482</v>
      </c>
      <c r="ED1" s="47" t="s">
        <v>483</v>
      </c>
      <c r="EE1" s="47" t="s">
        <v>484</v>
      </c>
      <c r="EF1" s="47" t="s">
        <v>485</v>
      </c>
      <c r="EG1" s="47" t="s">
        <v>486</v>
      </c>
      <c r="EH1" s="47" t="s">
        <v>487</v>
      </c>
      <c r="EI1" s="47" t="s">
        <v>488</v>
      </c>
      <c r="EJ1" s="47" t="s">
        <v>489</v>
      </c>
      <c r="EK1" s="47" t="s">
        <v>490</v>
      </c>
      <c r="EL1" s="47" t="s">
        <v>491</v>
      </c>
      <c r="EM1" s="47" t="s">
        <v>492</v>
      </c>
      <c r="EN1" s="47" t="s">
        <v>493</v>
      </c>
      <c r="EO1" s="47" t="s">
        <v>494</v>
      </c>
      <c r="EP1" s="47" t="s">
        <v>495</v>
      </c>
      <c r="EQ1" s="47" t="s">
        <v>496</v>
      </c>
      <c r="ER1" s="47" t="s">
        <v>497</v>
      </c>
      <c r="ES1" s="47" t="s">
        <v>498</v>
      </c>
      <c r="ET1" s="47" t="s">
        <v>499</v>
      </c>
      <c r="EU1" s="47" t="s">
        <v>500</v>
      </c>
      <c r="EV1" s="47" t="s">
        <v>501</v>
      </c>
      <c r="EW1" s="47" t="s">
        <v>502</v>
      </c>
      <c r="EX1" s="47" t="s">
        <v>503</v>
      </c>
      <c r="EY1" s="47" t="s">
        <v>504</v>
      </c>
      <c r="EZ1" s="47" t="s">
        <v>505</v>
      </c>
      <c r="FA1" s="47" t="s">
        <v>506</v>
      </c>
      <c r="FB1" s="47" t="s">
        <v>507</v>
      </c>
      <c r="FC1" s="47" t="s">
        <v>508</v>
      </c>
      <c r="FD1" s="47" t="s">
        <v>509</v>
      </c>
      <c r="FE1" s="47" t="s">
        <v>510</v>
      </c>
      <c r="FF1" s="47" t="s">
        <v>511</v>
      </c>
      <c r="FG1" s="47" t="s">
        <v>512</v>
      </c>
      <c r="FH1" s="47" t="s">
        <v>513</v>
      </c>
      <c r="FI1" s="47" t="s">
        <v>514</v>
      </c>
      <c r="FJ1" s="47" t="s">
        <v>515</v>
      </c>
      <c r="FK1" s="47" t="s">
        <v>516</v>
      </c>
      <c r="FL1" s="47" t="s">
        <v>517</v>
      </c>
      <c r="FM1" s="47" t="s">
        <v>518</v>
      </c>
      <c r="FN1" s="47" t="s">
        <v>519</v>
      </c>
      <c r="FO1" s="47" t="s">
        <v>520</v>
      </c>
      <c r="FP1" s="47" t="s">
        <v>521</v>
      </c>
      <c r="FQ1" s="47" t="s">
        <v>522</v>
      </c>
      <c r="FR1" s="47" t="s">
        <v>523</v>
      </c>
      <c r="FS1" s="47" t="s">
        <v>524</v>
      </c>
      <c r="FT1" s="47" t="s">
        <v>525</v>
      </c>
      <c r="FU1" s="47" t="s">
        <v>526</v>
      </c>
      <c r="FV1" s="47" t="s">
        <v>527</v>
      </c>
      <c r="FW1" s="47" t="s">
        <v>528</v>
      </c>
      <c r="FX1" s="47" t="s">
        <v>529</v>
      </c>
      <c r="FY1" s="47" t="s">
        <v>530</v>
      </c>
      <c r="FZ1" s="47" t="s">
        <v>531</v>
      </c>
      <c r="GA1" s="47" t="s">
        <v>532</v>
      </c>
      <c r="GB1" s="47" t="s">
        <v>533</v>
      </c>
      <c r="GC1" s="47" t="s">
        <v>534</v>
      </c>
      <c r="GD1" s="47" t="s">
        <v>535</v>
      </c>
      <c r="GE1" s="47" t="s">
        <v>536</v>
      </c>
      <c r="GF1" s="47" t="s">
        <v>537</v>
      </c>
      <c r="GG1" s="47" t="s">
        <v>538</v>
      </c>
      <c r="GH1" s="47" t="s">
        <v>539</v>
      </c>
      <c r="GI1" s="47" t="s">
        <v>540</v>
      </c>
      <c r="GJ1" s="47" t="s">
        <v>541</v>
      </c>
      <c r="GK1" s="47" t="s">
        <v>542</v>
      </c>
      <c r="GL1" s="47" t="s">
        <v>543</v>
      </c>
      <c r="GM1" s="47" t="s">
        <v>544</v>
      </c>
      <c r="GN1" s="47" t="s">
        <v>545</v>
      </c>
      <c r="GO1" s="47" t="s">
        <v>546</v>
      </c>
      <c r="GP1" s="47" t="s">
        <v>547</v>
      </c>
      <c r="GQ1" s="47" t="s">
        <v>548</v>
      </c>
      <c r="GR1" s="47" t="s">
        <v>549</v>
      </c>
      <c r="GS1" s="47" t="s">
        <v>550</v>
      </c>
      <c r="GT1" s="47" t="s">
        <v>551</v>
      </c>
      <c r="GU1" s="47" t="s">
        <v>552</v>
      </c>
      <c r="GV1" s="47" t="s">
        <v>553</v>
      </c>
      <c r="GW1" s="47" t="s">
        <v>554</v>
      </c>
      <c r="GX1" s="47" t="s">
        <v>555</v>
      </c>
      <c r="GY1" s="47" t="s">
        <v>556</v>
      </c>
      <c r="GZ1" s="47" t="s">
        <v>557</v>
      </c>
      <c r="HA1" s="47" t="s">
        <v>391</v>
      </c>
      <c r="HB1" s="47" t="s">
        <v>392</v>
      </c>
      <c r="HC1" s="47" t="s">
        <v>393</v>
      </c>
      <c r="HD1" s="47" t="s">
        <v>394</v>
      </c>
      <c r="HE1" s="47" t="s">
        <v>395</v>
      </c>
      <c r="HF1" s="47" t="s">
        <v>396</v>
      </c>
      <c r="HG1" s="47" t="s">
        <v>397</v>
      </c>
      <c r="HH1" s="47" t="s">
        <v>398</v>
      </c>
      <c r="HI1" s="47" t="s">
        <v>399</v>
      </c>
      <c r="HJ1" s="47" t="s">
        <v>400</v>
      </c>
      <c r="HK1" s="47" t="s">
        <v>401</v>
      </c>
      <c r="HL1" s="47" t="s">
        <v>402</v>
      </c>
      <c r="HM1" s="47" t="s">
        <v>403</v>
      </c>
      <c r="HN1" s="47" t="s">
        <v>404</v>
      </c>
      <c r="HO1" s="47" t="s">
        <v>405</v>
      </c>
      <c r="HP1" s="47" t="s">
        <v>409</v>
      </c>
      <c r="HQ1" s="47" t="s">
        <v>410</v>
      </c>
      <c r="HR1" s="47" t="s">
        <v>411</v>
      </c>
      <c r="HS1" s="47" t="s">
        <v>558</v>
      </c>
      <c r="HT1" s="47" t="s">
        <v>559</v>
      </c>
      <c r="HU1" s="47" t="s">
        <v>560</v>
      </c>
      <c r="HV1" s="47" t="s">
        <v>561</v>
      </c>
      <c r="HW1" s="47" t="s">
        <v>562</v>
      </c>
      <c r="HX1" s="47" t="s">
        <v>563</v>
      </c>
      <c r="HY1" s="47" t="s">
        <v>418</v>
      </c>
      <c r="HZ1" s="47" t="s">
        <v>419</v>
      </c>
      <c r="IA1" s="47" t="s">
        <v>420</v>
      </c>
      <c r="IB1" s="47" t="s">
        <v>421</v>
      </c>
      <c r="IC1" s="47" t="s">
        <v>422</v>
      </c>
      <c r="ID1" s="47" t="s">
        <v>423</v>
      </c>
      <c r="IE1" s="47" t="s">
        <v>564</v>
      </c>
      <c r="IF1" s="47" t="s">
        <v>565</v>
      </c>
      <c r="IG1" s="47" t="s">
        <v>566</v>
      </c>
      <c r="IH1" s="47" t="s">
        <v>567</v>
      </c>
      <c r="II1" s="47" t="s">
        <v>568</v>
      </c>
      <c r="IJ1" s="47" t="s">
        <v>569</v>
      </c>
      <c r="IK1" s="47" t="s">
        <v>570</v>
      </c>
      <c r="IL1" s="47" t="s">
        <v>571</v>
      </c>
      <c r="IM1" s="47" t="s">
        <v>572</v>
      </c>
      <c r="IN1" s="47" t="s">
        <v>573</v>
      </c>
      <c r="IO1" s="47" t="s">
        <v>574</v>
      </c>
      <c r="IP1" s="47" t="s">
        <v>575</v>
      </c>
    </row>
    <row r="2" spans="1:250" s="47" customFormat="1" x14ac:dyDescent="0.3">
      <c r="A2" s="47" t="s">
        <v>811</v>
      </c>
      <c r="B2" s="47" t="s">
        <v>812</v>
      </c>
      <c r="D2" s="47" t="s">
        <v>813</v>
      </c>
      <c r="E2" s="47">
        <v>124</v>
      </c>
      <c r="H2" s="80"/>
      <c r="I2" s="47" t="s">
        <v>625</v>
      </c>
      <c r="J2" s="47">
        <v>12</v>
      </c>
      <c r="K2" s="47">
        <v>8</v>
      </c>
      <c r="S2" s="47" t="s">
        <v>109</v>
      </c>
      <c r="AC2" s="47">
        <v>9</v>
      </c>
      <c r="AD2" s="47">
        <v>9.5</v>
      </c>
      <c r="AE2" s="47">
        <v>0</v>
      </c>
      <c r="AF2" s="47">
        <v>10</v>
      </c>
      <c r="AG2" s="47">
        <v>10.3</v>
      </c>
      <c r="AH2" s="47">
        <v>1</v>
      </c>
      <c r="AI2" s="47">
        <v>10</v>
      </c>
      <c r="AJ2" s="47">
        <v>10.3</v>
      </c>
      <c r="AK2" s="47">
        <v>1</v>
      </c>
      <c r="AL2" s="47">
        <v>8</v>
      </c>
      <c r="AM2" s="47">
        <v>8.9</v>
      </c>
      <c r="AN2" s="47">
        <v>0</v>
      </c>
      <c r="AO2" s="47">
        <v>9</v>
      </c>
      <c r="AP2" s="47">
        <v>9.1999999999999993</v>
      </c>
      <c r="AQ2" s="47">
        <v>0</v>
      </c>
      <c r="AR2" s="47">
        <v>10</v>
      </c>
      <c r="AS2" s="47">
        <v>10.199999999999999</v>
      </c>
      <c r="AT2" s="47">
        <v>1</v>
      </c>
      <c r="AU2" s="47">
        <v>10</v>
      </c>
      <c r="AV2" s="47">
        <v>10.1</v>
      </c>
      <c r="AW2" s="47">
        <v>0</v>
      </c>
      <c r="AX2" s="47">
        <v>10</v>
      </c>
      <c r="AY2" s="47">
        <v>10.3</v>
      </c>
      <c r="AZ2" s="47">
        <v>1</v>
      </c>
      <c r="BA2" s="47">
        <v>10</v>
      </c>
      <c r="BB2" s="47">
        <v>10.6</v>
      </c>
      <c r="BC2" s="47">
        <v>1</v>
      </c>
      <c r="BD2" s="47">
        <v>10</v>
      </c>
      <c r="BE2" s="47">
        <v>10.5</v>
      </c>
      <c r="BF2" s="47">
        <v>1</v>
      </c>
      <c r="BG2" s="47">
        <v>9</v>
      </c>
      <c r="BH2" s="47">
        <v>9.6</v>
      </c>
      <c r="BI2" s="47">
        <v>0</v>
      </c>
      <c r="BJ2" s="47">
        <v>9</v>
      </c>
      <c r="BK2" s="47">
        <v>9.1</v>
      </c>
      <c r="BL2" s="47">
        <v>0</v>
      </c>
      <c r="BM2" s="47">
        <v>9</v>
      </c>
      <c r="BN2" s="47">
        <v>9.5</v>
      </c>
      <c r="BO2" s="47">
        <v>0</v>
      </c>
      <c r="BP2" s="47">
        <v>9</v>
      </c>
      <c r="BQ2" s="47">
        <v>9.1999999999999993</v>
      </c>
      <c r="BR2" s="47">
        <v>0</v>
      </c>
      <c r="BS2" s="47">
        <v>10</v>
      </c>
      <c r="BT2" s="47">
        <v>10.199999999999999</v>
      </c>
      <c r="BU2" s="47">
        <v>1</v>
      </c>
      <c r="BV2" s="47">
        <v>10</v>
      </c>
      <c r="BW2" s="47">
        <v>10.199999999999999</v>
      </c>
      <c r="BX2" s="47">
        <v>1</v>
      </c>
      <c r="BY2" s="47">
        <v>10</v>
      </c>
      <c r="BZ2" s="47">
        <v>10.199999999999999</v>
      </c>
      <c r="CA2" s="47">
        <v>1</v>
      </c>
      <c r="CB2" s="47">
        <v>10</v>
      </c>
      <c r="CC2" s="47">
        <v>10.3</v>
      </c>
      <c r="CD2" s="47">
        <v>1</v>
      </c>
      <c r="CE2" s="47">
        <v>9</v>
      </c>
      <c r="CF2" s="47">
        <v>9.3000000000000007</v>
      </c>
      <c r="CG2" s="47">
        <v>0</v>
      </c>
      <c r="CH2" s="47">
        <v>8</v>
      </c>
      <c r="CI2" s="47">
        <v>8.6999999999999993</v>
      </c>
      <c r="CJ2" s="47">
        <v>0</v>
      </c>
      <c r="CK2" s="47">
        <v>10</v>
      </c>
      <c r="CL2" s="47">
        <v>10.6</v>
      </c>
      <c r="CM2" s="47">
        <v>1</v>
      </c>
      <c r="CN2" s="47">
        <v>10</v>
      </c>
      <c r="CO2" s="47">
        <v>10.6</v>
      </c>
      <c r="CP2" s="47">
        <v>1</v>
      </c>
      <c r="CQ2" s="47">
        <v>10</v>
      </c>
      <c r="CR2" s="47">
        <v>10.8</v>
      </c>
      <c r="CS2" s="47">
        <v>1</v>
      </c>
      <c r="CT2" s="47">
        <v>9</v>
      </c>
      <c r="CU2" s="47">
        <v>9.4</v>
      </c>
      <c r="CV2" s="47">
        <v>0</v>
      </c>
      <c r="CW2" s="47">
        <v>8</v>
      </c>
      <c r="CX2" s="47">
        <v>8.3000000000000007</v>
      </c>
      <c r="CY2" s="47">
        <v>0</v>
      </c>
      <c r="CZ2" s="47">
        <v>8</v>
      </c>
      <c r="DA2" s="47">
        <v>8.6999999999999993</v>
      </c>
      <c r="DB2" s="47">
        <v>0</v>
      </c>
      <c r="DC2" s="47">
        <v>9</v>
      </c>
      <c r="DD2" s="47">
        <v>9.6999999999999993</v>
      </c>
      <c r="DE2" s="47">
        <v>0</v>
      </c>
      <c r="DF2" s="47">
        <v>10</v>
      </c>
      <c r="DG2" s="47">
        <v>10.199999999999999</v>
      </c>
      <c r="DH2" s="47">
        <v>1</v>
      </c>
      <c r="DI2" s="47">
        <v>10</v>
      </c>
      <c r="DJ2" s="47">
        <v>10.7</v>
      </c>
      <c r="DK2" s="47">
        <v>1</v>
      </c>
      <c r="DL2" s="47">
        <v>10</v>
      </c>
      <c r="DM2" s="47">
        <v>10.7</v>
      </c>
      <c r="DN2" s="47">
        <v>1</v>
      </c>
      <c r="DO2" s="47">
        <v>8</v>
      </c>
      <c r="DP2" s="47">
        <v>8.5</v>
      </c>
      <c r="DQ2" s="47">
        <v>0</v>
      </c>
      <c r="DR2" s="47">
        <v>9</v>
      </c>
      <c r="DS2" s="47">
        <v>9.6999999999999993</v>
      </c>
      <c r="DT2" s="47">
        <v>0</v>
      </c>
      <c r="DU2" s="47">
        <v>9</v>
      </c>
      <c r="DV2" s="47">
        <v>9.5</v>
      </c>
      <c r="DW2" s="47">
        <v>0</v>
      </c>
      <c r="DX2" s="47">
        <v>10</v>
      </c>
      <c r="DY2" s="47">
        <v>10.199999999999999</v>
      </c>
      <c r="DZ2" s="47">
        <v>1</v>
      </c>
      <c r="EA2" s="47">
        <v>9</v>
      </c>
      <c r="EB2" s="47">
        <v>9</v>
      </c>
      <c r="EC2" s="47">
        <v>0</v>
      </c>
      <c r="ED2" s="47">
        <v>9</v>
      </c>
      <c r="EE2" s="47">
        <v>9.6999999999999993</v>
      </c>
      <c r="EF2" s="47">
        <v>0</v>
      </c>
      <c r="EG2" s="47">
        <v>10</v>
      </c>
      <c r="EH2" s="47">
        <v>10.7</v>
      </c>
      <c r="EI2" s="47">
        <v>1</v>
      </c>
      <c r="EJ2" s="47">
        <v>10</v>
      </c>
      <c r="EK2" s="47">
        <v>10.5</v>
      </c>
      <c r="EL2" s="47">
        <v>1</v>
      </c>
      <c r="EM2" s="47">
        <v>10</v>
      </c>
      <c r="EN2" s="47">
        <v>10</v>
      </c>
      <c r="EO2" s="47">
        <v>0</v>
      </c>
      <c r="EP2" s="47">
        <v>9</v>
      </c>
      <c r="EQ2" s="47">
        <v>9.3000000000000007</v>
      </c>
      <c r="ER2" s="47">
        <v>0</v>
      </c>
      <c r="ES2" s="47">
        <v>10</v>
      </c>
      <c r="ET2" s="47">
        <v>10.6</v>
      </c>
      <c r="EU2" s="47">
        <v>1</v>
      </c>
      <c r="EV2" s="47">
        <v>8</v>
      </c>
      <c r="EW2" s="47">
        <v>8.6999999999999993</v>
      </c>
      <c r="EX2" s="47">
        <v>0</v>
      </c>
      <c r="EY2" s="47">
        <v>9</v>
      </c>
      <c r="EZ2" s="47">
        <v>9.1999999999999993</v>
      </c>
      <c r="FA2" s="47">
        <v>0</v>
      </c>
      <c r="FB2" s="47">
        <v>10</v>
      </c>
      <c r="FC2" s="47">
        <v>10.5</v>
      </c>
      <c r="FD2" s="47">
        <v>1</v>
      </c>
      <c r="FE2" s="47">
        <v>9</v>
      </c>
      <c r="FF2" s="47">
        <v>9.3000000000000007</v>
      </c>
      <c r="FG2" s="47">
        <v>0</v>
      </c>
      <c r="FH2" s="47">
        <v>8</v>
      </c>
      <c r="FI2" s="47">
        <v>8.6</v>
      </c>
      <c r="FJ2" s="47">
        <v>0</v>
      </c>
      <c r="FK2" s="47">
        <v>9</v>
      </c>
      <c r="FL2" s="47">
        <v>9.1</v>
      </c>
      <c r="FM2" s="47">
        <v>0</v>
      </c>
      <c r="FN2" s="47">
        <v>9</v>
      </c>
      <c r="FO2" s="47">
        <v>9.8000000000000007</v>
      </c>
      <c r="FP2" s="47">
        <v>0</v>
      </c>
      <c r="FQ2" s="47">
        <v>10</v>
      </c>
      <c r="FR2" s="47">
        <v>10.5</v>
      </c>
      <c r="FS2" s="47">
        <v>1</v>
      </c>
      <c r="FT2" s="47">
        <v>10</v>
      </c>
      <c r="FU2" s="47">
        <v>10.1</v>
      </c>
      <c r="FV2" s="47">
        <v>0</v>
      </c>
      <c r="FW2" s="47">
        <v>10</v>
      </c>
      <c r="FX2" s="47">
        <v>10.4</v>
      </c>
      <c r="FY2" s="47">
        <v>1</v>
      </c>
      <c r="FZ2" s="47">
        <v>9</v>
      </c>
      <c r="GA2" s="47">
        <v>9.4</v>
      </c>
      <c r="GB2" s="47">
        <v>0</v>
      </c>
      <c r="GC2" s="47">
        <v>9</v>
      </c>
      <c r="GD2" s="47">
        <v>9</v>
      </c>
      <c r="GE2" s="47">
        <v>0</v>
      </c>
      <c r="GF2" s="47">
        <v>8</v>
      </c>
      <c r="GG2" s="47">
        <v>8</v>
      </c>
      <c r="GH2" s="47">
        <v>0</v>
      </c>
      <c r="GI2" s="47">
        <v>10</v>
      </c>
      <c r="GJ2" s="47">
        <v>10.7</v>
      </c>
      <c r="GK2" s="47">
        <v>1</v>
      </c>
      <c r="GL2" s="47">
        <v>9</v>
      </c>
      <c r="GM2" s="47">
        <v>9.5</v>
      </c>
      <c r="GN2" s="47">
        <v>0</v>
      </c>
      <c r="GO2" s="47">
        <v>9</v>
      </c>
      <c r="GP2" s="47">
        <v>9.1</v>
      </c>
      <c r="GQ2" s="47">
        <v>0</v>
      </c>
      <c r="GR2" s="47">
        <v>9</v>
      </c>
      <c r="GS2" s="47">
        <v>9.5</v>
      </c>
      <c r="GT2" s="47">
        <v>0</v>
      </c>
      <c r="GU2" s="47">
        <v>9</v>
      </c>
      <c r="GV2" s="47">
        <v>9.6999999999999993</v>
      </c>
      <c r="GW2" s="47">
        <v>0</v>
      </c>
      <c r="GX2" s="47">
        <v>10</v>
      </c>
      <c r="GY2" s="47">
        <v>10.4</v>
      </c>
      <c r="GZ2" s="47">
        <v>1</v>
      </c>
      <c r="HA2" s="47">
        <v>560</v>
      </c>
      <c r="HB2" s="47">
        <v>585.1</v>
      </c>
      <c r="HC2" s="47">
        <v>25</v>
      </c>
      <c r="HD2" s="47">
        <v>560</v>
      </c>
      <c r="HE2" s="47">
        <v>585.1</v>
      </c>
      <c r="HF2" s="47">
        <v>25</v>
      </c>
      <c r="HG2" s="47">
        <v>560</v>
      </c>
      <c r="HH2" s="47">
        <v>585.1</v>
      </c>
      <c r="HI2" s="47">
        <v>25</v>
      </c>
      <c r="HJ2" s="47">
        <v>0</v>
      </c>
      <c r="HK2" s="47">
        <v>0</v>
      </c>
      <c r="HL2" s="47">
        <v>0</v>
      </c>
      <c r="HM2" s="47">
        <v>560</v>
      </c>
      <c r="HN2" s="47">
        <v>585.1</v>
      </c>
      <c r="HO2" s="47">
        <v>25</v>
      </c>
      <c r="HP2" s="47">
        <v>0</v>
      </c>
      <c r="HQ2" s="47">
        <v>0</v>
      </c>
      <c r="HR2" s="47">
        <v>0</v>
      </c>
      <c r="HS2" s="47">
        <v>0</v>
      </c>
      <c r="HT2" s="47">
        <v>0</v>
      </c>
      <c r="HU2" s="47">
        <v>0</v>
      </c>
      <c r="HV2" s="47">
        <v>0</v>
      </c>
      <c r="HW2" s="47">
        <v>0</v>
      </c>
      <c r="HX2" s="47">
        <v>0</v>
      </c>
      <c r="HY2" s="47">
        <v>96</v>
      </c>
      <c r="HZ2" s="47">
        <v>99.9</v>
      </c>
      <c r="IA2" s="47">
        <v>6</v>
      </c>
      <c r="IB2" s="47">
        <v>93</v>
      </c>
      <c r="IC2" s="47">
        <v>96.3</v>
      </c>
      <c r="ID2" s="47">
        <v>4</v>
      </c>
      <c r="IE2" s="47">
        <v>94</v>
      </c>
      <c r="IF2" s="47">
        <v>99.7</v>
      </c>
      <c r="IG2" s="47">
        <v>6</v>
      </c>
      <c r="IH2" s="47">
        <v>93</v>
      </c>
      <c r="II2" s="47">
        <v>97.1</v>
      </c>
      <c r="IJ2" s="47">
        <v>3</v>
      </c>
      <c r="IK2" s="47">
        <v>92</v>
      </c>
      <c r="IL2" s="47">
        <v>96.4</v>
      </c>
      <c r="IM2" s="47">
        <v>3</v>
      </c>
      <c r="IN2" s="47">
        <v>92</v>
      </c>
      <c r="IO2" s="47">
        <v>95.7</v>
      </c>
      <c r="IP2" s="47">
        <v>3</v>
      </c>
    </row>
    <row r="3" spans="1:250" s="47" customFormat="1" x14ac:dyDescent="0.3">
      <c r="A3" s="47" t="s">
        <v>814</v>
      </c>
      <c r="B3" s="47" t="s">
        <v>815</v>
      </c>
      <c r="D3" s="47" t="s">
        <v>816</v>
      </c>
      <c r="E3" s="47">
        <v>123</v>
      </c>
      <c r="H3" s="80"/>
      <c r="I3" s="47" t="s">
        <v>621</v>
      </c>
      <c r="J3" s="47">
        <v>12</v>
      </c>
      <c r="K3" s="47">
        <v>10</v>
      </c>
      <c r="S3" s="47" t="s">
        <v>109</v>
      </c>
      <c r="AC3" s="47">
        <v>9</v>
      </c>
      <c r="AD3" s="47">
        <v>9.6</v>
      </c>
      <c r="AE3" s="47">
        <v>0</v>
      </c>
      <c r="AF3" s="47">
        <v>9</v>
      </c>
      <c r="AG3" s="47">
        <v>9.1999999999999993</v>
      </c>
      <c r="AH3" s="47">
        <v>0</v>
      </c>
      <c r="AI3" s="47">
        <v>7</v>
      </c>
      <c r="AJ3" s="47">
        <v>7.1</v>
      </c>
      <c r="AK3" s="47">
        <v>0</v>
      </c>
      <c r="AL3" s="47">
        <v>10</v>
      </c>
      <c r="AM3" s="47">
        <v>10.1</v>
      </c>
      <c r="AN3" s="47">
        <v>0</v>
      </c>
      <c r="AO3" s="47">
        <v>10</v>
      </c>
      <c r="AP3" s="47">
        <v>10.6</v>
      </c>
      <c r="AQ3" s="47">
        <v>1</v>
      </c>
      <c r="AR3" s="47">
        <v>7</v>
      </c>
      <c r="AS3" s="47">
        <v>7.1</v>
      </c>
      <c r="AT3" s="47">
        <v>0</v>
      </c>
      <c r="AU3" s="47">
        <v>8</v>
      </c>
      <c r="AV3" s="47">
        <v>8</v>
      </c>
      <c r="AW3" s="47">
        <v>0</v>
      </c>
      <c r="AX3" s="47">
        <v>6</v>
      </c>
      <c r="AY3" s="47">
        <v>6.4</v>
      </c>
      <c r="AZ3" s="47">
        <v>0</v>
      </c>
      <c r="BA3" s="47">
        <v>9</v>
      </c>
      <c r="BB3" s="47">
        <v>9.5</v>
      </c>
      <c r="BC3" s="47">
        <v>0</v>
      </c>
      <c r="BD3" s="47">
        <v>10</v>
      </c>
      <c r="BE3" s="47">
        <v>10.199999999999999</v>
      </c>
      <c r="BF3" s="47">
        <v>1</v>
      </c>
      <c r="BG3" s="47">
        <v>9</v>
      </c>
      <c r="BH3" s="47">
        <v>9</v>
      </c>
      <c r="BI3" s="47">
        <v>0</v>
      </c>
      <c r="BJ3" s="47">
        <v>9</v>
      </c>
      <c r="BK3" s="47">
        <v>9.8000000000000007</v>
      </c>
      <c r="BL3" s="47">
        <v>0</v>
      </c>
      <c r="BM3" s="47">
        <v>10</v>
      </c>
      <c r="BN3" s="47">
        <v>10.5</v>
      </c>
      <c r="BO3" s="47">
        <v>1</v>
      </c>
      <c r="BP3" s="47">
        <v>9</v>
      </c>
      <c r="BQ3" s="47">
        <v>9.3000000000000007</v>
      </c>
      <c r="BR3" s="47">
        <v>0</v>
      </c>
      <c r="BS3" s="47">
        <v>9</v>
      </c>
      <c r="BT3" s="47">
        <v>9.5</v>
      </c>
      <c r="BU3" s="47">
        <v>0</v>
      </c>
      <c r="BV3" s="47">
        <v>10</v>
      </c>
      <c r="BW3" s="47">
        <v>10.199999999999999</v>
      </c>
      <c r="BX3" s="47">
        <v>1</v>
      </c>
      <c r="BY3" s="47">
        <v>10</v>
      </c>
      <c r="BZ3" s="47">
        <v>10.5</v>
      </c>
      <c r="CA3" s="47">
        <v>1</v>
      </c>
      <c r="CB3" s="47">
        <v>9</v>
      </c>
      <c r="CC3" s="47">
        <v>9.1999999999999993</v>
      </c>
      <c r="CD3" s="47">
        <v>0</v>
      </c>
      <c r="CE3" s="47">
        <v>9</v>
      </c>
      <c r="CF3" s="47">
        <v>9.6999999999999993</v>
      </c>
      <c r="CG3" s="47">
        <v>0</v>
      </c>
      <c r="CH3" s="47">
        <v>10</v>
      </c>
      <c r="CI3" s="47">
        <v>10</v>
      </c>
      <c r="CJ3" s="47">
        <v>0</v>
      </c>
      <c r="CK3" s="47">
        <v>10</v>
      </c>
      <c r="CL3" s="47">
        <v>10.1</v>
      </c>
      <c r="CM3" s="47">
        <v>0</v>
      </c>
      <c r="CN3" s="47">
        <v>5</v>
      </c>
      <c r="CO3" s="47">
        <v>5.7</v>
      </c>
      <c r="CP3" s="47">
        <v>0</v>
      </c>
      <c r="CQ3" s="47">
        <v>9</v>
      </c>
      <c r="CR3" s="47">
        <v>9.6</v>
      </c>
      <c r="CS3" s="47">
        <v>0</v>
      </c>
      <c r="CT3" s="47">
        <v>8</v>
      </c>
      <c r="CU3" s="47">
        <v>8.6999999999999993</v>
      </c>
      <c r="CV3" s="47">
        <v>0</v>
      </c>
      <c r="CW3" s="47">
        <v>9</v>
      </c>
      <c r="CX3" s="47">
        <v>9.5</v>
      </c>
      <c r="CY3" s="47">
        <v>0</v>
      </c>
      <c r="CZ3" s="47">
        <v>7</v>
      </c>
      <c r="DA3" s="47">
        <v>7.1</v>
      </c>
      <c r="DB3" s="47">
        <v>0</v>
      </c>
      <c r="DC3" s="47">
        <v>8</v>
      </c>
      <c r="DD3" s="47">
        <v>8.9</v>
      </c>
      <c r="DE3" s="47">
        <v>0</v>
      </c>
      <c r="DF3" s="47">
        <v>7</v>
      </c>
      <c r="DG3" s="47">
        <v>7.7</v>
      </c>
      <c r="DH3" s="47">
        <v>0</v>
      </c>
      <c r="DI3" s="47">
        <v>8</v>
      </c>
      <c r="DJ3" s="47">
        <v>8.3000000000000007</v>
      </c>
      <c r="DK3" s="47">
        <v>0</v>
      </c>
      <c r="DL3" s="47">
        <v>10</v>
      </c>
      <c r="DM3" s="47">
        <v>10.7</v>
      </c>
      <c r="DN3" s="47">
        <v>1</v>
      </c>
      <c r="DO3" s="47">
        <v>7</v>
      </c>
      <c r="DP3" s="47">
        <v>7.4</v>
      </c>
      <c r="DQ3" s="47">
        <v>0</v>
      </c>
      <c r="DR3" s="47">
        <v>9</v>
      </c>
      <c r="DS3" s="47">
        <v>9.9</v>
      </c>
      <c r="DT3" s="47">
        <v>0</v>
      </c>
      <c r="DU3" s="47">
        <v>9</v>
      </c>
      <c r="DV3" s="47">
        <v>9.6</v>
      </c>
      <c r="DW3" s="47">
        <v>0</v>
      </c>
      <c r="DX3" s="47">
        <v>8</v>
      </c>
      <c r="DY3" s="47">
        <v>8.1999999999999993</v>
      </c>
      <c r="DZ3" s="47">
        <v>0</v>
      </c>
      <c r="EA3" s="47">
        <v>10</v>
      </c>
      <c r="EB3" s="47">
        <v>10.4</v>
      </c>
      <c r="EC3" s="47">
        <v>1</v>
      </c>
      <c r="ED3" s="47">
        <v>9</v>
      </c>
      <c r="EE3" s="47">
        <v>9.9</v>
      </c>
      <c r="EF3" s="47">
        <v>0</v>
      </c>
      <c r="EG3" s="47">
        <v>7</v>
      </c>
      <c r="EH3" s="47">
        <v>7.3</v>
      </c>
      <c r="EI3" s="47">
        <v>0</v>
      </c>
      <c r="EJ3" s="47">
        <v>8</v>
      </c>
      <c r="EK3" s="47">
        <v>8.6</v>
      </c>
      <c r="EL3" s="47">
        <v>0</v>
      </c>
      <c r="EM3" s="47">
        <v>9</v>
      </c>
      <c r="EN3" s="47">
        <v>9.6</v>
      </c>
      <c r="EO3" s="47">
        <v>0</v>
      </c>
      <c r="EP3" s="47">
        <v>9</v>
      </c>
      <c r="EQ3" s="47">
        <v>9.6</v>
      </c>
      <c r="ER3" s="47">
        <v>0</v>
      </c>
      <c r="ES3" s="47">
        <v>10</v>
      </c>
      <c r="ET3" s="47">
        <v>10</v>
      </c>
      <c r="EU3" s="47">
        <v>0</v>
      </c>
      <c r="EV3" s="47">
        <v>8</v>
      </c>
      <c r="EW3" s="47">
        <v>8.6999999999999993</v>
      </c>
      <c r="EX3" s="47">
        <v>0</v>
      </c>
      <c r="EY3" s="47">
        <v>10</v>
      </c>
      <c r="EZ3" s="47">
        <v>10.4</v>
      </c>
      <c r="FA3" s="47">
        <v>1</v>
      </c>
      <c r="FB3" s="47">
        <v>9</v>
      </c>
      <c r="FC3" s="47">
        <v>9.1</v>
      </c>
      <c r="FD3" s="47">
        <v>0</v>
      </c>
      <c r="FE3" s="47">
        <v>8</v>
      </c>
      <c r="FF3" s="47">
        <v>8.4</v>
      </c>
      <c r="FG3" s="47">
        <v>0</v>
      </c>
      <c r="FH3" s="47">
        <v>9</v>
      </c>
      <c r="FI3" s="47">
        <v>9.1</v>
      </c>
      <c r="FJ3" s="47">
        <v>0</v>
      </c>
      <c r="FK3" s="47">
        <v>10</v>
      </c>
      <c r="FL3" s="47">
        <v>10.3</v>
      </c>
      <c r="FM3" s="47">
        <v>1</v>
      </c>
      <c r="FN3" s="47">
        <v>8</v>
      </c>
      <c r="FO3" s="47">
        <v>8.8000000000000007</v>
      </c>
      <c r="FP3" s="47">
        <v>0</v>
      </c>
      <c r="FQ3" s="47">
        <v>9</v>
      </c>
      <c r="FR3" s="47">
        <v>9.4</v>
      </c>
      <c r="FS3" s="47">
        <v>0</v>
      </c>
      <c r="FT3" s="47">
        <v>10</v>
      </c>
      <c r="FU3" s="47">
        <v>10.1</v>
      </c>
      <c r="FV3" s="47">
        <v>0</v>
      </c>
      <c r="FW3" s="47">
        <v>10</v>
      </c>
      <c r="FX3" s="47">
        <v>10.199999999999999</v>
      </c>
      <c r="FY3" s="47">
        <v>1</v>
      </c>
      <c r="FZ3" s="47">
        <v>8</v>
      </c>
      <c r="GA3" s="47">
        <v>8.8000000000000007</v>
      </c>
      <c r="GB3" s="47">
        <v>0</v>
      </c>
      <c r="GC3" s="47">
        <v>0</v>
      </c>
      <c r="GD3" s="47">
        <v>0</v>
      </c>
      <c r="GE3" s="47">
        <v>0</v>
      </c>
      <c r="GF3" s="47">
        <v>10</v>
      </c>
      <c r="GG3" s="47">
        <v>10.3</v>
      </c>
      <c r="GH3" s="47">
        <v>1</v>
      </c>
      <c r="GI3" s="47">
        <v>8</v>
      </c>
      <c r="GJ3" s="47">
        <v>8.6999999999999993</v>
      </c>
      <c r="GK3" s="47">
        <v>0</v>
      </c>
      <c r="GL3" s="47">
        <v>8</v>
      </c>
      <c r="GM3" s="47">
        <v>8.6</v>
      </c>
      <c r="GN3" s="47">
        <v>0</v>
      </c>
      <c r="GO3" s="47">
        <v>8</v>
      </c>
      <c r="GP3" s="47">
        <v>8.4</v>
      </c>
      <c r="GQ3" s="47">
        <v>0</v>
      </c>
      <c r="GR3" s="47">
        <v>10</v>
      </c>
      <c r="GS3" s="47">
        <v>10.1</v>
      </c>
      <c r="GT3" s="47">
        <v>0</v>
      </c>
      <c r="GU3" s="47">
        <v>9</v>
      </c>
      <c r="GV3" s="47">
        <v>9</v>
      </c>
      <c r="GW3" s="47">
        <v>0</v>
      </c>
      <c r="GX3" s="47">
        <v>8</v>
      </c>
      <c r="GY3" s="47">
        <v>8.3000000000000007</v>
      </c>
      <c r="GZ3" s="47">
        <v>0</v>
      </c>
      <c r="HA3" s="47">
        <v>515</v>
      </c>
      <c r="HB3" s="47">
        <v>539</v>
      </c>
      <c r="HC3" s="47">
        <v>11</v>
      </c>
      <c r="HD3" s="47">
        <v>515</v>
      </c>
      <c r="HE3" s="47">
        <v>539</v>
      </c>
      <c r="HF3" s="47">
        <v>11</v>
      </c>
      <c r="HG3" s="47">
        <v>515</v>
      </c>
      <c r="HH3" s="47">
        <v>539</v>
      </c>
      <c r="HI3" s="47">
        <v>11</v>
      </c>
      <c r="HJ3" s="47">
        <v>0</v>
      </c>
      <c r="HK3" s="47">
        <v>0</v>
      </c>
      <c r="HL3" s="47">
        <v>0</v>
      </c>
      <c r="HM3" s="47">
        <v>515</v>
      </c>
      <c r="HN3" s="47">
        <v>539</v>
      </c>
      <c r="HO3" s="47">
        <v>11</v>
      </c>
      <c r="HP3" s="47">
        <v>0</v>
      </c>
      <c r="HQ3" s="47">
        <v>0</v>
      </c>
      <c r="HR3" s="47">
        <v>0</v>
      </c>
      <c r="HS3" s="47">
        <v>0</v>
      </c>
      <c r="HT3" s="47">
        <v>0</v>
      </c>
      <c r="HU3" s="47">
        <v>0</v>
      </c>
      <c r="HV3" s="47">
        <v>0</v>
      </c>
      <c r="HW3" s="47">
        <v>0</v>
      </c>
      <c r="HX3" s="47">
        <v>0</v>
      </c>
      <c r="HY3" s="47">
        <v>85</v>
      </c>
      <c r="HZ3" s="47">
        <v>87.8</v>
      </c>
      <c r="IA3" s="47">
        <v>2</v>
      </c>
      <c r="IB3" s="47">
        <v>94</v>
      </c>
      <c r="IC3" s="47">
        <v>97.7</v>
      </c>
      <c r="ID3" s="47">
        <v>3</v>
      </c>
      <c r="IE3" s="47">
        <v>81</v>
      </c>
      <c r="IF3" s="47">
        <v>86.3</v>
      </c>
      <c r="IG3" s="47">
        <v>1</v>
      </c>
      <c r="IH3" s="47">
        <v>85</v>
      </c>
      <c r="II3" s="47">
        <v>90.5</v>
      </c>
      <c r="IJ3" s="47">
        <v>1</v>
      </c>
      <c r="IK3" s="47">
        <v>91</v>
      </c>
      <c r="IL3" s="47">
        <v>94.3</v>
      </c>
      <c r="IM3" s="47">
        <v>2</v>
      </c>
      <c r="IN3" s="47">
        <v>79</v>
      </c>
      <c r="IO3" s="47">
        <v>82.4</v>
      </c>
      <c r="IP3" s="47">
        <v>2</v>
      </c>
    </row>
    <row r="4" spans="1:250" s="47" customFormat="1" x14ac:dyDescent="0.3">
      <c r="A4" s="47" t="s">
        <v>618</v>
      </c>
      <c r="B4" s="47" t="s">
        <v>619</v>
      </c>
      <c r="D4" s="47" t="s">
        <v>620</v>
      </c>
      <c r="E4" s="47">
        <v>109</v>
      </c>
      <c r="H4" s="80"/>
      <c r="I4" s="47" t="s">
        <v>621</v>
      </c>
      <c r="J4" s="47">
        <v>2</v>
      </c>
      <c r="K4" s="47">
        <v>7</v>
      </c>
      <c r="S4" s="47" t="s">
        <v>116</v>
      </c>
      <c r="AC4" s="47">
        <v>8</v>
      </c>
      <c r="AD4" s="47">
        <v>8.5</v>
      </c>
      <c r="AE4" s="47">
        <v>0</v>
      </c>
      <c r="AF4" s="47">
        <v>5</v>
      </c>
      <c r="AG4" s="47">
        <v>5.8</v>
      </c>
      <c r="AH4" s="47">
        <v>0</v>
      </c>
      <c r="AI4" s="47">
        <v>8</v>
      </c>
      <c r="AJ4" s="47">
        <v>8.6999999999999993</v>
      </c>
      <c r="AK4" s="47">
        <v>0</v>
      </c>
      <c r="AL4" s="47">
        <v>9</v>
      </c>
      <c r="AM4" s="47">
        <v>9.3000000000000007</v>
      </c>
      <c r="AN4" s="47">
        <v>0</v>
      </c>
      <c r="AO4" s="47">
        <v>10</v>
      </c>
      <c r="AP4" s="47">
        <v>10.3</v>
      </c>
      <c r="AQ4" s="47">
        <v>1</v>
      </c>
      <c r="AR4" s="47">
        <v>9</v>
      </c>
      <c r="AS4" s="47">
        <v>9.1999999999999993</v>
      </c>
      <c r="AT4" s="47">
        <v>0</v>
      </c>
      <c r="AU4" s="47">
        <v>9</v>
      </c>
      <c r="AV4" s="47">
        <v>9.4</v>
      </c>
      <c r="AW4" s="47">
        <v>0</v>
      </c>
      <c r="AX4" s="47">
        <v>9</v>
      </c>
      <c r="AY4" s="47">
        <v>9.3000000000000007</v>
      </c>
      <c r="AZ4" s="47">
        <v>0</v>
      </c>
      <c r="BA4" s="47">
        <v>7</v>
      </c>
      <c r="BB4" s="47">
        <v>7.3</v>
      </c>
      <c r="BC4" s="47">
        <v>0</v>
      </c>
      <c r="BD4" s="47">
        <v>7</v>
      </c>
      <c r="BE4" s="47">
        <v>7.9</v>
      </c>
      <c r="BF4" s="47">
        <v>0</v>
      </c>
      <c r="BG4" s="47">
        <v>6</v>
      </c>
      <c r="BH4" s="47">
        <v>6.6</v>
      </c>
      <c r="BI4" s="47">
        <v>0</v>
      </c>
      <c r="BJ4" s="47">
        <v>7</v>
      </c>
      <c r="BK4" s="47">
        <v>7.4</v>
      </c>
      <c r="BL4" s="47">
        <v>0</v>
      </c>
      <c r="BM4" s="47">
        <v>10</v>
      </c>
      <c r="BN4" s="47">
        <v>10.6</v>
      </c>
      <c r="BO4" s="47">
        <v>1</v>
      </c>
      <c r="BP4" s="47">
        <v>8</v>
      </c>
      <c r="BQ4" s="47">
        <v>8.4</v>
      </c>
      <c r="BR4" s="47">
        <v>0</v>
      </c>
      <c r="BS4" s="47">
        <v>9</v>
      </c>
      <c r="BT4" s="47">
        <v>9.8000000000000007</v>
      </c>
      <c r="BU4" s="47">
        <v>0</v>
      </c>
      <c r="BV4" s="47">
        <v>6</v>
      </c>
      <c r="BW4" s="47">
        <v>6.5</v>
      </c>
      <c r="BX4" s="47">
        <v>0</v>
      </c>
      <c r="BY4" s="47">
        <v>8</v>
      </c>
      <c r="BZ4" s="47">
        <v>8.6999999999999993</v>
      </c>
      <c r="CA4" s="47">
        <v>0</v>
      </c>
      <c r="CB4" s="47">
        <v>7</v>
      </c>
      <c r="CC4" s="47">
        <v>7.6</v>
      </c>
      <c r="CD4" s="47">
        <v>0</v>
      </c>
      <c r="CE4" s="47">
        <v>8</v>
      </c>
      <c r="CF4" s="47">
        <v>8.6</v>
      </c>
      <c r="CG4" s="47">
        <v>0</v>
      </c>
      <c r="CH4" s="47">
        <v>7</v>
      </c>
      <c r="CI4" s="47">
        <v>7.4</v>
      </c>
      <c r="CJ4" s="47">
        <v>0</v>
      </c>
      <c r="CK4" s="47">
        <v>7</v>
      </c>
      <c r="CL4" s="47">
        <v>7.1</v>
      </c>
      <c r="CM4" s="47">
        <v>0</v>
      </c>
      <c r="CN4" s="47">
        <v>9</v>
      </c>
      <c r="CO4" s="47">
        <v>9.1999999999999993</v>
      </c>
      <c r="CP4" s="47">
        <v>0</v>
      </c>
      <c r="CQ4" s="47">
        <v>8</v>
      </c>
      <c r="CR4" s="47">
        <v>8.4</v>
      </c>
      <c r="CS4" s="47">
        <v>0</v>
      </c>
      <c r="CT4" s="47">
        <v>8</v>
      </c>
      <c r="CU4" s="47">
        <v>8.1999999999999993</v>
      </c>
      <c r="CV4" s="47">
        <v>0</v>
      </c>
      <c r="CW4" s="47">
        <v>8</v>
      </c>
      <c r="CX4" s="47">
        <v>8.1</v>
      </c>
      <c r="CY4" s="47">
        <v>0</v>
      </c>
      <c r="CZ4" s="47">
        <v>5</v>
      </c>
      <c r="DA4" s="47">
        <v>5.7</v>
      </c>
      <c r="DB4" s="47">
        <v>0</v>
      </c>
      <c r="DC4" s="47">
        <v>8</v>
      </c>
      <c r="DD4" s="47">
        <v>8.3000000000000007</v>
      </c>
      <c r="DE4" s="47">
        <v>0</v>
      </c>
      <c r="DF4" s="47">
        <v>9</v>
      </c>
      <c r="DG4" s="47">
        <v>9.5</v>
      </c>
      <c r="DH4" s="47">
        <v>0</v>
      </c>
      <c r="DI4" s="47">
        <v>8</v>
      </c>
      <c r="DJ4" s="47">
        <v>8.6999999999999993</v>
      </c>
      <c r="DK4" s="47">
        <v>0</v>
      </c>
      <c r="DL4" s="47">
        <v>8</v>
      </c>
      <c r="DM4" s="47">
        <v>8.5</v>
      </c>
      <c r="DN4" s="47">
        <v>0</v>
      </c>
      <c r="DO4" s="47">
        <v>9</v>
      </c>
      <c r="DP4" s="47">
        <v>9.1999999999999993</v>
      </c>
      <c r="DQ4" s="47">
        <v>0</v>
      </c>
      <c r="DR4" s="47">
        <v>9</v>
      </c>
      <c r="DS4" s="47">
        <v>9.3000000000000007</v>
      </c>
      <c r="DT4" s="47">
        <v>0</v>
      </c>
      <c r="DU4" s="47">
        <v>9</v>
      </c>
      <c r="DV4" s="47">
        <v>9.6999999999999993</v>
      </c>
      <c r="DW4" s="47">
        <v>0</v>
      </c>
      <c r="DX4" s="47">
        <v>9</v>
      </c>
      <c r="DY4" s="47">
        <v>9.1999999999999993</v>
      </c>
      <c r="DZ4" s="47">
        <v>0</v>
      </c>
      <c r="EA4" s="47">
        <v>7</v>
      </c>
      <c r="EB4" s="47">
        <v>7.4</v>
      </c>
      <c r="EC4" s="47">
        <v>0</v>
      </c>
      <c r="ED4" s="47">
        <v>8</v>
      </c>
      <c r="EE4" s="47">
        <v>8.4</v>
      </c>
      <c r="EF4" s="47">
        <v>0</v>
      </c>
      <c r="EG4" s="47">
        <v>6</v>
      </c>
      <c r="EH4" s="47">
        <v>6.4</v>
      </c>
      <c r="EI4" s="47">
        <v>0</v>
      </c>
      <c r="EJ4" s="47">
        <v>9</v>
      </c>
      <c r="EK4" s="47">
        <v>9.6</v>
      </c>
      <c r="EL4" s="47">
        <v>0</v>
      </c>
      <c r="EM4" s="47">
        <v>8</v>
      </c>
      <c r="EN4" s="47">
        <v>8.1</v>
      </c>
      <c r="EO4" s="47">
        <v>0</v>
      </c>
      <c r="EP4" s="47">
        <v>8</v>
      </c>
      <c r="EQ4" s="47">
        <v>8.8000000000000007</v>
      </c>
      <c r="ER4" s="47">
        <v>0</v>
      </c>
      <c r="ES4" s="47">
        <v>7</v>
      </c>
      <c r="ET4" s="47">
        <v>7.2</v>
      </c>
      <c r="EU4" s="47">
        <v>0</v>
      </c>
      <c r="EV4" s="47">
        <v>9</v>
      </c>
      <c r="EW4" s="47">
        <v>9.6</v>
      </c>
      <c r="EX4" s="47">
        <v>0</v>
      </c>
      <c r="EY4" s="47">
        <v>9</v>
      </c>
      <c r="EZ4" s="47">
        <v>9.1999999999999993</v>
      </c>
      <c r="FA4" s="47">
        <v>0</v>
      </c>
      <c r="FB4" s="47">
        <v>9</v>
      </c>
      <c r="FC4" s="47">
        <v>9.6</v>
      </c>
      <c r="FD4" s="47">
        <v>0</v>
      </c>
      <c r="FE4" s="47">
        <v>9</v>
      </c>
      <c r="FF4" s="47">
        <v>9.4</v>
      </c>
      <c r="FG4" s="47">
        <v>0</v>
      </c>
      <c r="FH4" s="47">
        <v>7</v>
      </c>
      <c r="FI4" s="47">
        <v>7.7</v>
      </c>
      <c r="FJ4" s="47">
        <v>0</v>
      </c>
      <c r="FK4" s="47">
        <v>8</v>
      </c>
      <c r="FL4" s="47">
        <v>8.8000000000000007</v>
      </c>
      <c r="FM4" s="47">
        <v>0</v>
      </c>
      <c r="FN4" s="47">
        <v>10</v>
      </c>
      <c r="FO4" s="47">
        <v>10.4</v>
      </c>
      <c r="FP4" s="47">
        <v>1</v>
      </c>
      <c r="FQ4" s="47">
        <v>8</v>
      </c>
      <c r="FR4" s="47">
        <v>8.5</v>
      </c>
      <c r="FS4" s="47">
        <v>0</v>
      </c>
      <c r="FT4" s="47">
        <v>8</v>
      </c>
      <c r="FU4" s="47">
        <v>8</v>
      </c>
      <c r="FV4" s="47">
        <v>0</v>
      </c>
      <c r="FW4" s="47">
        <v>7</v>
      </c>
      <c r="FX4" s="47">
        <v>7.5</v>
      </c>
      <c r="FY4" s="47">
        <v>0</v>
      </c>
      <c r="FZ4" s="47">
        <v>8</v>
      </c>
      <c r="GA4" s="47">
        <v>8.9</v>
      </c>
      <c r="GB4" s="47">
        <v>0</v>
      </c>
      <c r="GC4" s="47">
        <v>9</v>
      </c>
      <c r="GD4" s="47">
        <v>9.3000000000000007</v>
      </c>
      <c r="GE4" s="47">
        <v>0</v>
      </c>
      <c r="GF4" s="47">
        <v>9</v>
      </c>
      <c r="GG4" s="47">
        <v>9.5</v>
      </c>
      <c r="GH4" s="47">
        <v>0</v>
      </c>
      <c r="GI4" s="47">
        <v>8</v>
      </c>
      <c r="GJ4" s="47">
        <v>8.1999999999999993</v>
      </c>
      <c r="GK4" s="47">
        <v>0</v>
      </c>
      <c r="GL4" s="47">
        <v>8</v>
      </c>
      <c r="GM4" s="47">
        <v>8.1999999999999993</v>
      </c>
      <c r="GN4" s="47">
        <v>0</v>
      </c>
      <c r="GO4" s="47">
        <v>10</v>
      </c>
      <c r="GP4" s="47">
        <v>10.199999999999999</v>
      </c>
      <c r="GQ4" s="47">
        <v>1</v>
      </c>
      <c r="GR4" s="47">
        <v>7</v>
      </c>
      <c r="GS4" s="47">
        <v>7.1</v>
      </c>
      <c r="GT4" s="47">
        <v>0</v>
      </c>
      <c r="GU4" s="47">
        <v>9</v>
      </c>
      <c r="GV4" s="47">
        <v>9.3000000000000007</v>
      </c>
      <c r="GW4" s="47">
        <v>0</v>
      </c>
      <c r="GX4" s="47">
        <v>10</v>
      </c>
      <c r="GY4" s="47">
        <v>10</v>
      </c>
      <c r="GZ4" s="47">
        <v>0</v>
      </c>
      <c r="HA4" s="47">
        <v>486</v>
      </c>
      <c r="HB4" s="47">
        <v>511.7</v>
      </c>
      <c r="HC4" s="47">
        <v>4</v>
      </c>
      <c r="HD4" s="47">
        <v>486</v>
      </c>
      <c r="HE4" s="47">
        <v>511.7</v>
      </c>
      <c r="HF4" s="47">
        <v>4</v>
      </c>
      <c r="HG4" s="47">
        <v>486</v>
      </c>
      <c r="HH4" s="47">
        <v>511.7</v>
      </c>
      <c r="HI4" s="47">
        <v>4</v>
      </c>
      <c r="HJ4" s="47">
        <v>0</v>
      </c>
      <c r="HK4" s="47">
        <v>0</v>
      </c>
      <c r="HL4" s="47">
        <v>0</v>
      </c>
      <c r="HM4" s="47">
        <v>486</v>
      </c>
      <c r="HN4" s="47">
        <v>511.7</v>
      </c>
      <c r="HO4" s="47">
        <v>4</v>
      </c>
      <c r="HP4" s="47">
        <v>0</v>
      </c>
      <c r="HQ4" s="47">
        <v>0</v>
      </c>
      <c r="HR4" s="47">
        <v>0</v>
      </c>
      <c r="HS4" s="47">
        <v>0</v>
      </c>
      <c r="HT4" s="47">
        <v>0</v>
      </c>
      <c r="HU4" s="47">
        <v>0</v>
      </c>
      <c r="HV4" s="47">
        <v>0</v>
      </c>
      <c r="HW4" s="47">
        <v>0</v>
      </c>
      <c r="HX4" s="47">
        <v>0</v>
      </c>
      <c r="HY4" s="47">
        <v>81</v>
      </c>
      <c r="HZ4" s="47">
        <v>85.7</v>
      </c>
      <c r="IA4" s="47">
        <v>1</v>
      </c>
      <c r="IB4" s="47">
        <v>76</v>
      </c>
      <c r="IC4" s="47">
        <v>81.599999999999994</v>
      </c>
      <c r="ID4" s="47">
        <v>1</v>
      </c>
      <c r="IE4" s="47">
        <v>78</v>
      </c>
      <c r="IF4" s="47">
        <v>81.7</v>
      </c>
      <c r="IG4" s="47">
        <v>0</v>
      </c>
      <c r="IH4" s="47">
        <v>82</v>
      </c>
      <c r="II4" s="47">
        <v>86.1</v>
      </c>
      <c r="IJ4" s="47">
        <v>0</v>
      </c>
      <c r="IK4" s="47">
        <v>84</v>
      </c>
      <c r="IL4" s="47">
        <v>88.4</v>
      </c>
      <c r="IM4" s="47">
        <v>1</v>
      </c>
      <c r="IN4" s="47">
        <v>85</v>
      </c>
      <c r="IO4" s="47">
        <v>88.2</v>
      </c>
      <c r="IP4" s="47">
        <v>1</v>
      </c>
    </row>
    <row r="5" spans="1:250" s="47" customFormat="1" x14ac:dyDescent="0.3">
      <c r="A5" s="47" t="s">
        <v>622</v>
      </c>
      <c r="B5" s="47" t="s">
        <v>623</v>
      </c>
      <c r="D5" s="47" t="s">
        <v>624</v>
      </c>
      <c r="E5" s="47">
        <v>114</v>
      </c>
      <c r="H5" s="80"/>
      <c r="I5" s="47" t="s">
        <v>625</v>
      </c>
      <c r="J5" s="47">
        <v>12</v>
      </c>
      <c r="K5" s="47">
        <v>12</v>
      </c>
      <c r="S5" s="47" t="s">
        <v>120</v>
      </c>
      <c r="AC5" s="47">
        <v>10</v>
      </c>
      <c r="AD5" s="47">
        <v>10.3</v>
      </c>
      <c r="AE5" s="47">
        <v>1</v>
      </c>
      <c r="AF5" s="47">
        <v>8</v>
      </c>
      <c r="AG5" s="47">
        <v>8.9</v>
      </c>
      <c r="AH5" s="47">
        <v>0</v>
      </c>
      <c r="AI5" s="47">
        <v>9</v>
      </c>
      <c r="AJ5" s="47">
        <v>9.9</v>
      </c>
      <c r="AK5" s="47">
        <v>0</v>
      </c>
      <c r="AL5" s="47">
        <v>9</v>
      </c>
      <c r="AM5" s="47">
        <v>9.6</v>
      </c>
      <c r="AN5" s="47">
        <v>0</v>
      </c>
      <c r="AO5" s="47">
        <v>9</v>
      </c>
      <c r="AP5" s="47">
        <v>9.5</v>
      </c>
      <c r="AQ5" s="47">
        <v>0</v>
      </c>
      <c r="AR5" s="47">
        <v>10</v>
      </c>
      <c r="AS5" s="47">
        <v>10.1</v>
      </c>
      <c r="AT5" s="47">
        <v>0</v>
      </c>
      <c r="AU5" s="47">
        <v>9</v>
      </c>
      <c r="AV5" s="47">
        <v>9.1</v>
      </c>
      <c r="AW5" s="47">
        <v>0</v>
      </c>
      <c r="AX5" s="47">
        <v>7</v>
      </c>
      <c r="AY5" s="47">
        <v>7.9</v>
      </c>
      <c r="AZ5" s="47">
        <v>0</v>
      </c>
      <c r="BA5" s="47">
        <v>8</v>
      </c>
      <c r="BB5" s="47">
        <v>8.5</v>
      </c>
      <c r="BC5" s="47">
        <v>0</v>
      </c>
      <c r="BD5" s="47">
        <v>10</v>
      </c>
      <c r="BE5" s="47">
        <v>10.199999999999999</v>
      </c>
      <c r="BF5" s="47">
        <v>1</v>
      </c>
      <c r="BG5" s="47">
        <v>9</v>
      </c>
      <c r="BH5" s="47">
        <v>9.6999999999999993</v>
      </c>
      <c r="BI5" s="47">
        <v>0</v>
      </c>
      <c r="BJ5" s="47">
        <v>9</v>
      </c>
      <c r="BK5" s="47">
        <v>9.9</v>
      </c>
      <c r="BL5" s="47">
        <v>0</v>
      </c>
      <c r="BM5" s="47">
        <v>9</v>
      </c>
      <c r="BN5" s="47">
        <v>9</v>
      </c>
      <c r="BO5" s="47">
        <v>0</v>
      </c>
      <c r="BP5" s="47">
        <v>9</v>
      </c>
      <c r="BQ5" s="47">
        <v>9.1999999999999993</v>
      </c>
      <c r="BR5" s="47">
        <v>0</v>
      </c>
      <c r="BS5" s="47">
        <v>8</v>
      </c>
      <c r="BT5" s="47">
        <v>8</v>
      </c>
      <c r="BU5" s="47">
        <v>0</v>
      </c>
      <c r="BV5" s="47">
        <v>9</v>
      </c>
      <c r="BW5" s="47">
        <v>9.4</v>
      </c>
      <c r="BX5" s="47">
        <v>0</v>
      </c>
      <c r="BY5" s="47">
        <v>9</v>
      </c>
      <c r="BZ5" s="47">
        <v>9.4</v>
      </c>
      <c r="CA5" s="47">
        <v>0</v>
      </c>
      <c r="CB5" s="47">
        <v>9</v>
      </c>
      <c r="CC5" s="47">
        <v>9.1999999999999993</v>
      </c>
      <c r="CD5" s="47">
        <v>0</v>
      </c>
      <c r="CE5" s="47">
        <v>9</v>
      </c>
      <c r="CF5" s="47">
        <v>9.8000000000000007</v>
      </c>
      <c r="CG5" s="47">
        <v>0</v>
      </c>
      <c r="CH5" s="47">
        <v>8</v>
      </c>
      <c r="CI5" s="47">
        <v>8.1</v>
      </c>
      <c r="CJ5" s="47">
        <v>0</v>
      </c>
      <c r="CK5" s="47">
        <v>7</v>
      </c>
      <c r="CL5" s="47">
        <v>7.1</v>
      </c>
      <c r="CM5" s="47">
        <v>0</v>
      </c>
      <c r="CN5" s="47">
        <v>10</v>
      </c>
      <c r="CO5" s="47">
        <v>10</v>
      </c>
      <c r="CP5" s="47">
        <v>0</v>
      </c>
      <c r="CQ5" s="47">
        <v>10</v>
      </c>
      <c r="CR5" s="47">
        <v>10.4</v>
      </c>
      <c r="CS5" s="47">
        <v>1</v>
      </c>
      <c r="CT5" s="47">
        <v>10</v>
      </c>
      <c r="CU5" s="47">
        <v>10.3</v>
      </c>
      <c r="CV5" s="47">
        <v>1</v>
      </c>
      <c r="CW5" s="47">
        <v>9</v>
      </c>
      <c r="CX5" s="47">
        <v>9.3000000000000007</v>
      </c>
      <c r="CY5" s="47">
        <v>0</v>
      </c>
      <c r="CZ5" s="47">
        <v>9</v>
      </c>
      <c r="DA5" s="47">
        <v>9.1999999999999993</v>
      </c>
      <c r="DB5" s="47">
        <v>0</v>
      </c>
      <c r="DC5" s="47">
        <v>9</v>
      </c>
      <c r="DD5" s="47">
        <v>9.4</v>
      </c>
      <c r="DE5" s="47">
        <v>0</v>
      </c>
      <c r="DF5" s="47">
        <v>10</v>
      </c>
      <c r="DG5" s="47">
        <v>10</v>
      </c>
      <c r="DH5" s="47">
        <v>0</v>
      </c>
      <c r="DI5" s="47">
        <v>10</v>
      </c>
      <c r="DJ5" s="47">
        <v>10.199999999999999</v>
      </c>
      <c r="DK5" s="47">
        <v>1</v>
      </c>
      <c r="DL5" s="47">
        <v>9</v>
      </c>
      <c r="DM5" s="47">
        <v>9.6</v>
      </c>
      <c r="DN5" s="47">
        <v>0</v>
      </c>
      <c r="DO5" s="47">
        <v>9</v>
      </c>
      <c r="DP5" s="47">
        <v>9.6999999999999993</v>
      </c>
      <c r="DQ5" s="47">
        <v>0</v>
      </c>
      <c r="DR5" s="47">
        <v>9</v>
      </c>
      <c r="DS5" s="47">
        <v>9.8000000000000007</v>
      </c>
      <c r="DT5" s="47">
        <v>0</v>
      </c>
      <c r="DU5" s="47">
        <v>8</v>
      </c>
      <c r="DV5" s="47">
        <v>8.6999999999999993</v>
      </c>
      <c r="DW5" s="47">
        <v>0</v>
      </c>
      <c r="DX5" s="47">
        <v>8</v>
      </c>
      <c r="DY5" s="47">
        <v>8.5</v>
      </c>
      <c r="DZ5" s="47">
        <v>0</v>
      </c>
      <c r="EA5" s="47">
        <v>9</v>
      </c>
      <c r="EB5" s="47">
        <v>9.3000000000000007</v>
      </c>
      <c r="EC5" s="47">
        <v>0</v>
      </c>
      <c r="ED5" s="47">
        <v>10</v>
      </c>
      <c r="EE5" s="47">
        <v>10</v>
      </c>
      <c r="EF5" s="47">
        <v>0</v>
      </c>
      <c r="EG5" s="47">
        <v>9</v>
      </c>
      <c r="EH5" s="47">
        <v>9.5</v>
      </c>
      <c r="EI5" s="47">
        <v>0</v>
      </c>
      <c r="EJ5" s="47">
        <v>8</v>
      </c>
      <c r="EK5" s="47">
        <v>8.6999999999999993</v>
      </c>
      <c r="EL5" s="47">
        <v>0</v>
      </c>
      <c r="EM5" s="47">
        <v>10</v>
      </c>
      <c r="EN5" s="47">
        <v>10.4</v>
      </c>
      <c r="EO5" s="47">
        <v>1</v>
      </c>
      <c r="EP5" s="47">
        <v>8</v>
      </c>
      <c r="EQ5" s="47">
        <v>8.6999999999999993</v>
      </c>
      <c r="ER5" s="47">
        <v>0</v>
      </c>
      <c r="ES5" s="47">
        <v>9</v>
      </c>
      <c r="ET5" s="47">
        <v>9.4</v>
      </c>
      <c r="EU5" s="47">
        <v>0</v>
      </c>
      <c r="EV5" s="47">
        <v>9</v>
      </c>
      <c r="EW5" s="47">
        <v>9.6</v>
      </c>
      <c r="EX5" s="47">
        <v>0</v>
      </c>
      <c r="EY5" s="47">
        <v>10</v>
      </c>
      <c r="EZ5" s="47">
        <v>10.199999999999999</v>
      </c>
      <c r="FA5" s="47">
        <v>1</v>
      </c>
      <c r="FB5" s="47">
        <v>10</v>
      </c>
      <c r="FC5" s="47">
        <v>10.3</v>
      </c>
      <c r="FD5" s="47">
        <v>1</v>
      </c>
      <c r="FE5" s="47">
        <v>10</v>
      </c>
      <c r="FF5" s="47">
        <v>10.1</v>
      </c>
      <c r="FG5" s="47">
        <v>0</v>
      </c>
      <c r="FH5" s="47">
        <v>9</v>
      </c>
      <c r="FI5" s="47">
        <v>9.6</v>
      </c>
      <c r="FJ5" s="47">
        <v>0</v>
      </c>
      <c r="FK5" s="47">
        <v>10</v>
      </c>
      <c r="FL5" s="47">
        <v>10.7</v>
      </c>
      <c r="FM5" s="47">
        <v>1</v>
      </c>
      <c r="FN5" s="47">
        <v>9</v>
      </c>
      <c r="FO5" s="47">
        <v>9.6999999999999993</v>
      </c>
      <c r="FP5" s="47">
        <v>0</v>
      </c>
      <c r="FQ5" s="47">
        <v>10</v>
      </c>
      <c r="FR5" s="47">
        <v>10.3</v>
      </c>
      <c r="FS5" s="47">
        <v>1</v>
      </c>
      <c r="FT5" s="47">
        <v>10</v>
      </c>
      <c r="FU5" s="47">
        <v>10.3</v>
      </c>
      <c r="FV5" s="47">
        <v>1</v>
      </c>
      <c r="FW5" s="47">
        <v>9</v>
      </c>
      <c r="FX5" s="47">
        <v>9</v>
      </c>
      <c r="FY5" s="47">
        <v>0</v>
      </c>
      <c r="FZ5" s="47">
        <v>10</v>
      </c>
      <c r="GA5" s="47">
        <v>10.1</v>
      </c>
      <c r="GB5" s="47">
        <v>0</v>
      </c>
      <c r="GC5" s="47">
        <v>9</v>
      </c>
      <c r="GD5" s="47">
        <v>9.6999999999999993</v>
      </c>
      <c r="GE5" s="47">
        <v>0</v>
      </c>
      <c r="GF5" s="47">
        <v>9</v>
      </c>
      <c r="GG5" s="47">
        <v>9.3000000000000007</v>
      </c>
      <c r="GH5" s="47">
        <v>0</v>
      </c>
      <c r="GI5" s="47">
        <v>8</v>
      </c>
      <c r="GJ5" s="47">
        <v>8.1999999999999993</v>
      </c>
      <c r="GK5" s="47">
        <v>0</v>
      </c>
      <c r="GL5" s="47">
        <v>9</v>
      </c>
      <c r="GM5" s="47">
        <v>9.6</v>
      </c>
      <c r="GN5" s="47">
        <v>0</v>
      </c>
      <c r="GO5" s="47">
        <v>9</v>
      </c>
      <c r="GP5" s="47">
        <v>9.9</v>
      </c>
      <c r="GQ5" s="47">
        <v>0</v>
      </c>
      <c r="GR5" s="47">
        <v>9</v>
      </c>
      <c r="GS5" s="47">
        <v>9.3000000000000007</v>
      </c>
      <c r="GT5" s="47">
        <v>0</v>
      </c>
      <c r="GU5" s="47">
        <v>10</v>
      </c>
      <c r="GV5" s="47">
        <v>10</v>
      </c>
      <c r="GW5" s="47">
        <v>0</v>
      </c>
      <c r="GX5" s="47">
        <v>9</v>
      </c>
      <c r="GY5" s="47">
        <v>9.3000000000000007</v>
      </c>
      <c r="GZ5" s="47">
        <v>0</v>
      </c>
      <c r="HA5" s="47">
        <v>545</v>
      </c>
      <c r="HB5" s="47">
        <v>569.1</v>
      </c>
      <c r="HC5" s="47">
        <v>11</v>
      </c>
      <c r="HD5" s="47">
        <v>545</v>
      </c>
      <c r="HE5" s="47">
        <v>569.1</v>
      </c>
      <c r="HF5" s="47">
        <v>11</v>
      </c>
      <c r="HG5" s="47">
        <v>545</v>
      </c>
      <c r="HH5" s="47">
        <v>569.1</v>
      </c>
      <c r="HI5" s="47">
        <v>11</v>
      </c>
      <c r="HJ5" s="47">
        <v>0</v>
      </c>
      <c r="HK5" s="47">
        <v>0</v>
      </c>
      <c r="HL5" s="47">
        <v>0</v>
      </c>
      <c r="HM5" s="47">
        <v>545</v>
      </c>
      <c r="HN5" s="47">
        <v>569.1</v>
      </c>
      <c r="HO5" s="47">
        <v>11</v>
      </c>
      <c r="HP5" s="47">
        <v>0</v>
      </c>
      <c r="HQ5" s="47">
        <v>0</v>
      </c>
      <c r="HR5" s="47">
        <v>0</v>
      </c>
      <c r="HS5" s="47">
        <v>0</v>
      </c>
      <c r="HT5" s="47">
        <v>0</v>
      </c>
      <c r="HU5" s="47">
        <v>0</v>
      </c>
      <c r="HV5" s="47">
        <v>0</v>
      </c>
      <c r="HW5" s="47">
        <v>0</v>
      </c>
      <c r="HX5" s="47">
        <v>0</v>
      </c>
      <c r="HY5" s="47">
        <v>89</v>
      </c>
      <c r="HZ5" s="47">
        <v>94</v>
      </c>
      <c r="IA5" s="47">
        <v>2</v>
      </c>
      <c r="IB5" s="47">
        <v>88</v>
      </c>
      <c r="IC5" s="47">
        <v>91.7</v>
      </c>
      <c r="ID5" s="47">
        <v>0</v>
      </c>
      <c r="IE5" s="47">
        <v>93</v>
      </c>
      <c r="IF5" s="47">
        <v>95.5</v>
      </c>
      <c r="IG5" s="47">
        <v>3</v>
      </c>
      <c r="IH5" s="47">
        <v>88</v>
      </c>
      <c r="II5" s="47">
        <v>93.3</v>
      </c>
      <c r="IJ5" s="47">
        <v>1</v>
      </c>
      <c r="IK5" s="47">
        <v>96</v>
      </c>
      <c r="IL5" s="47">
        <v>100.2</v>
      </c>
      <c r="IM5" s="47">
        <v>5</v>
      </c>
      <c r="IN5" s="47">
        <v>91</v>
      </c>
      <c r="IO5" s="47">
        <v>94.4</v>
      </c>
      <c r="IP5" s="47">
        <v>0</v>
      </c>
    </row>
    <row r="6" spans="1:250" s="47" customFormat="1" x14ac:dyDescent="0.3">
      <c r="A6" s="47" t="s">
        <v>626</v>
      </c>
      <c r="B6" s="47" t="s">
        <v>627</v>
      </c>
      <c r="D6" s="47" t="s">
        <v>628</v>
      </c>
      <c r="E6" s="47">
        <v>101</v>
      </c>
      <c r="H6" s="80"/>
      <c r="I6" s="47" t="s">
        <v>621</v>
      </c>
      <c r="J6" s="47">
        <v>12</v>
      </c>
      <c r="K6" s="47">
        <v>5</v>
      </c>
      <c r="S6" s="47" t="s">
        <v>116</v>
      </c>
      <c r="AC6" s="47">
        <v>9</v>
      </c>
      <c r="AD6" s="47">
        <v>9.5</v>
      </c>
      <c r="AE6" s="47">
        <v>0</v>
      </c>
      <c r="AF6" s="47">
        <v>9</v>
      </c>
      <c r="AG6" s="47">
        <v>9.6</v>
      </c>
      <c r="AH6" s="47">
        <v>0</v>
      </c>
      <c r="AI6" s="47">
        <v>9</v>
      </c>
      <c r="AJ6" s="47">
        <v>9.8000000000000007</v>
      </c>
      <c r="AK6" s="47">
        <v>0</v>
      </c>
      <c r="AL6" s="47">
        <v>10</v>
      </c>
      <c r="AM6" s="47">
        <v>10.7</v>
      </c>
      <c r="AN6" s="47">
        <v>1</v>
      </c>
      <c r="AO6" s="47">
        <v>10</v>
      </c>
      <c r="AP6" s="47">
        <v>10.4</v>
      </c>
      <c r="AQ6" s="47">
        <v>1</v>
      </c>
      <c r="AR6" s="47">
        <v>7</v>
      </c>
      <c r="AS6" s="47">
        <v>7.9</v>
      </c>
      <c r="AT6" s="47">
        <v>0</v>
      </c>
      <c r="AU6" s="47">
        <v>10</v>
      </c>
      <c r="AV6" s="47">
        <v>10.199999999999999</v>
      </c>
      <c r="AW6" s="47">
        <v>1</v>
      </c>
      <c r="AX6" s="47">
        <v>10</v>
      </c>
      <c r="AY6" s="47">
        <v>10.6</v>
      </c>
      <c r="AZ6" s="47">
        <v>1</v>
      </c>
      <c r="BA6" s="47">
        <v>9</v>
      </c>
      <c r="BB6" s="47">
        <v>9.1999999999999993</v>
      </c>
      <c r="BC6" s="47">
        <v>0</v>
      </c>
      <c r="BD6" s="47">
        <v>10</v>
      </c>
      <c r="BE6" s="47">
        <v>10.6</v>
      </c>
      <c r="BF6" s="47">
        <v>1</v>
      </c>
      <c r="BG6" s="47">
        <v>10</v>
      </c>
      <c r="BH6" s="47">
        <v>10</v>
      </c>
      <c r="BI6" s="47">
        <v>0</v>
      </c>
      <c r="BJ6" s="47">
        <v>8</v>
      </c>
      <c r="BK6" s="47">
        <v>8.5</v>
      </c>
      <c r="BL6" s="47">
        <v>0</v>
      </c>
      <c r="BM6" s="47">
        <v>9</v>
      </c>
      <c r="BN6" s="47">
        <v>9.6999999999999993</v>
      </c>
      <c r="BO6" s="47">
        <v>0</v>
      </c>
      <c r="BP6" s="47">
        <v>9</v>
      </c>
      <c r="BQ6" s="47">
        <v>9</v>
      </c>
      <c r="BR6" s="47">
        <v>0</v>
      </c>
      <c r="BS6" s="47">
        <v>9</v>
      </c>
      <c r="BT6" s="47">
        <v>9.6</v>
      </c>
      <c r="BU6" s="47">
        <v>0</v>
      </c>
      <c r="BV6" s="47">
        <v>9</v>
      </c>
      <c r="BW6" s="47">
        <v>9.9</v>
      </c>
      <c r="BX6" s="47">
        <v>0</v>
      </c>
      <c r="BY6" s="47">
        <v>7</v>
      </c>
      <c r="BZ6" s="47">
        <v>7.7</v>
      </c>
      <c r="CA6" s="47">
        <v>0</v>
      </c>
      <c r="CB6" s="47">
        <v>9</v>
      </c>
      <c r="CC6" s="47">
        <v>9</v>
      </c>
      <c r="CD6" s="47">
        <v>0</v>
      </c>
      <c r="CE6" s="47">
        <v>10</v>
      </c>
      <c r="CF6" s="47">
        <v>10.6</v>
      </c>
      <c r="CG6" s="47">
        <v>1</v>
      </c>
      <c r="CH6" s="47">
        <v>10</v>
      </c>
      <c r="CI6" s="47">
        <v>10</v>
      </c>
      <c r="CJ6" s="47">
        <v>0</v>
      </c>
      <c r="CK6" s="47">
        <v>8</v>
      </c>
      <c r="CL6" s="47">
        <v>8.5</v>
      </c>
      <c r="CM6" s="47">
        <v>0</v>
      </c>
      <c r="CN6" s="47">
        <v>10</v>
      </c>
      <c r="CO6" s="47">
        <v>10.7</v>
      </c>
      <c r="CP6" s="47">
        <v>1</v>
      </c>
      <c r="CQ6" s="47">
        <v>7</v>
      </c>
      <c r="CR6" s="47">
        <v>7.5</v>
      </c>
      <c r="CS6" s="47">
        <v>0</v>
      </c>
      <c r="CT6" s="47">
        <v>10</v>
      </c>
      <c r="CU6" s="47">
        <v>10.1</v>
      </c>
      <c r="CV6" s="47">
        <v>0</v>
      </c>
      <c r="CW6" s="47">
        <v>8</v>
      </c>
      <c r="CX6" s="47">
        <v>8.1999999999999993</v>
      </c>
      <c r="CY6" s="47">
        <v>0</v>
      </c>
      <c r="CZ6" s="47">
        <v>10</v>
      </c>
      <c r="DA6" s="47">
        <v>10.1</v>
      </c>
      <c r="DB6" s="47">
        <v>0</v>
      </c>
      <c r="DC6" s="47">
        <v>9</v>
      </c>
      <c r="DD6" s="47">
        <v>9.6999999999999993</v>
      </c>
      <c r="DE6" s="47">
        <v>0</v>
      </c>
      <c r="DF6" s="47">
        <v>8</v>
      </c>
      <c r="DG6" s="47">
        <v>8.6999999999999993</v>
      </c>
      <c r="DH6" s="47">
        <v>0</v>
      </c>
      <c r="DI6" s="47">
        <v>10</v>
      </c>
      <c r="DJ6" s="47">
        <v>10.3</v>
      </c>
      <c r="DK6" s="47">
        <v>1</v>
      </c>
      <c r="DL6" s="47">
        <v>7</v>
      </c>
      <c r="DM6" s="47">
        <v>7.9</v>
      </c>
      <c r="DN6" s="47">
        <v>0</v>
      </c>
      <c r="DO6" s="47">
        <v>10</v>
      </c>
      <c r="DP6" s="47">
        <v>10</v>
      </c>
      <c r="DQ6" s="47">
        <v>0</v>
      </c>
      <c r="DR6" s="47">
        <v>10</v>
      </c>
      <c r="DS6" s="47">
        <v>10.199999999999999</v>
      </c>
      <c r="DT6" s="47">
        <v>1</v>
      </c>
      <c r="DU6" s="47">
        <v>9</v>
      </c>
      <c r="DV6" s="47">
        <v>9.6</v>
      </c>
      <c r="DW6" s="47">
        <v>0</v>
      </c>
      <c r="DX6" s="47">
        <v>10</v>
      </c>
      <c r="DY6" s="47">
        <v>10.4</v>
      </c>
      <c r="DZ6" s="47">
        <v>1</v>
      </c>
      <c r="EA6" s="47">
        <v>9</v>
      </c>
      <c r="EB6" s="47">
        <v>9.1999999999999993</v>
      </c>
      <c r="EC6" s="47">
        <v>0</v>
      </c>
      <c r="ED6" s="47">
        <v>9</v>
      </c>
      <c r="EE6" s="47">
        <v>9.4</v>
      </c>
      <c r="EF6" s="47">
        <v>0</v>
      </c>
      <c r="EG6" s="47">
        <v>9</v>
      </c>
      <c r="EH6" s="47">
        <v>9.3000000000000007</v>
      </c>
      <c r="EI6" s="47">
        <v>0</v>
      </c>
      <c r="EJ6" s="47">
        <v>8</v>
      </c>
      <c r="EK6" s="47">
        <v>8.9</v>
      </c>
      <c r="EL6" s="47">
        <v>0</v>
      </c>
      <c r="EM6" s="47">
        <v>9</v>
      </c>
      <c r="EN6" s="47">
        <v>9.1999999999999993</v>
      </c>
      <c r="EO6" s="47">
        <v>0</v>
      </c>
      <c r="EP6" s="47">
        <v>9</v>
      </c>
      <c r="EQ6" s="47">
        <v>9.3000000000000007</v>
      </c>
      <c r="ER6" s="47">
        <v>0</v>
      </c>
      <c r="ES6" s="47">
        <v>10</v>
      </c>
      <c r="ET6" s="47">
        <v>10.4</v>
      </c>
      <c r="EU6" s="47">
        <v>1</v>
      </c>
      <c r="EV6" s="47">
        <v>9</v>
      </c>
      <c r="EW6" s="47">
        <v>9.8000000000000007</v>
      </c>
      <c r="EX6" s="47">
        <v>0</v>
      </c>
      <c r="EY6" s="47">
        <v>9</v>
      </c>
      <c r="EZ6" s="47">
        <v>9.8000000000000007</v>
      </c>
      <c r="FA6" s="47">
        <v>0</v>
      </c>
      <c r="FB6" s="47">
        <v>9</v>
      </c>
      <c r="FC6" s="47">
        <v>9.3000000000000007</v>
      </c>
      <c r="FD6" s="47">
        <v>0</v>
      </c>
      <c r="FE6" s="47">
        <v>8</v>
      </c>
      <c r="FF6" s="47">
        <v>8.5</v>
      </c>
      <c r="FG6" s="47">
        <v>0</v>
      </c>
      <c r="FH6" s="47">
        <v>9</v>
      </c>
      <c r="FI6" s="47">
        <v>9.9</v>
      </c>
      <c r="FJ6" s="47">
        <v>0</v>
      </c>
      <c r="FK6" s="47">
        <v>8</v>
      </c>
      <c r="FL6" s="47">
        <v>8.1</v>
      </c>
      <c r="FM6" s="47">
        <v>0</v>
      </c>
      <c r="FN6" s="47">
        <v>10</v>
      </c>
      <c r="FO6" s="47">
        <v>10.3</v>
      </c>
      <c r="FP6" s="47">
        <v>1</v>
      </c>
      <c r="FQ6" s="47">
        <v>10</v>
      </c>
      <c r="FR6" s="47">
        <v>10.199999999999999</v>
      </c>
      <c r="FS6" s="47">
        <v>1</v>
      </c>
      <c r="FT6" s="47">
        <v>10</v>
      </c>
      <c r="FU6" s="47">
        <v>10.7</v>
      </c>
      <c r="FV6" s="47">
        <v>1</v>
      </c>
      <c r="FW6" s="47">
        <v>7</v>
      </c>
      <c r="FX6" s="47">
        <v>7.5</v>
      </c>
      <c r="FY6" s="47">
        <v>0</v>
      </c>
      <c r="FZ6" s="47">
        <v>9</v>
      </c>
      <c r="GA6" s="47">
        <v>9.1</v>
      </c>
      <c r="GB6" s="47">
        <v>0</v>
      </c>
      <c r="GC6" s="47">
        <v>9</v>
      </c>
      <c r="GD6" s="47">
        <v>9.9</v>
      </c>
      <c r="GE6" s="47">
        <v>0</v>
      </c>
      <c r="GF6" s="47">
        <v>9</v>
      </c>
      <c r="GG6" s="47">
        <v>9.8000000000000007</v>
      </c>
      <c r="GH6" s="47">
        <v>0</v>
      </c>
      <c r="GI6" s="47">
        <v>9</v>
      </c>
      <c r="GJ6" s="47">
        <v>9.4</v>
      </c>
      <c r="GK6" s="47">
        <v>0</v>
      </c>
      <c r="GL6" s="47">
        <v>10</v>
      </c>
      <c r="GM6" s="47">
        <v>10.7</v>
      </c>
      <c r="GN6" s="47">
        <v>1</v>
      </c>
      <c r="GO6" s="47">
        <v>9</v>
      </c>
      <c r="GP6" s="47">
        <v>9.1</v>
      </c>
      <c r="GQ6" s="47">
        <v>0</v>
      </c>
      <c r="GR6" s="47">
        <v>10</v>
      </c>
      <c r="GS6" s="47">
        <v>10.1</v>
      </c>
      <c r="GT6" s="47">
        <v>0</v>
      </c>
      <c r="GU6" s="47">
        <v>9</v>
      </c>
      <c r="GV6" s="47">
        <v>9</v>
      </c>
      <c r="GW6" s="47">
        <v>0</v>
      </c>
      <c r="GX6" s="47">
        <v>9</v>
      </c>
      <c r="GY6" s="47">
        <v>9.6999999999999993</v>
      </c>
      <c r="GZ6" s="47">
        <v>0</v>
      </c>
      <c r="HA6" s="47">
        <v>544</v>
      </c>
      <c r="HB6" s="47">
        <v>571</v>
      </c>
      <c r="HC6" s="47">
        <v>15</v>
      </c>
      <c r="HD6" s="47">
        <v>544</v>
      </c>
      <c r="HE6" s="47">
        <v>571</v>
      </c>
      <c r="HF6" s="47">
        <v>15</v>
      </c>
      <c r="HG6" s="47">
        <v>544</v>
      </c>
      <c r="HH6" s="47">
        <v>571</v>
      </c>
      <c r="HI6" s="47">
        <v>15</v>
      </c>
      <c r="HJ6" s="47">
        <v>0</v>
      </c>
      <c r="HK6" s="47">
        <v>0</v>
      </c>
      <c r="HL6" s="47">
        <v>0</v>
      </c>
      <c r="HM6" s="47">
        <v>544</v>
      </c>
      <c r="HN6" s="47">
        <v>571</v>
      </c>
      <c r="HO6" s="47">
        <v>15</v>
      </c>
      <c r="HP6" s="47">
        <v>0</v>
      </c>
      <c r="HQ6" s="47">
        <v>0</v>
      </c>
      <c r="HR6" s="47">
        <v>0</v>
      </c>
      <c r="HS6" s="47">
        <v>0</v>
      </c>
      <c r="HT6" s="47">
        <v>0</v>
      </c>
      <c r="HU6" s="47">
        <v>0</v>
      </c>
      <c r="HV6" s="47">
        <v>0</v>
      </c>
      <c r="HW6" s="47">
        <v>0</v>
      </c>
      <c r="HX6" s="47">
        <v>0</v>
      </c>
      <c r="HY6" s="47">
        <v>93</v>
      </c>
      <c r="HZ6" s="47">
        <v>98.5</v>
      </c>
      <c r="IA6" s="47">
        <v>5</v>
      </c>
      <c r="IB6" s="47">
        <v>90</v>
      </c>
      <c r="IC6" s="47">
        <v>94</v>
      </c>
      <c r="ID6" s="47">
        <v>1</v>
      </c>
      <c r="IE6" s="47">
        <v>87</v>
      </c>
      <c r="IF6" s="47">
        <v>91.7</v>
      </c>
      <c r="IG6" s="47">
        <v>2</v>
      </c>
      <c r="IH6" s="47">
        <v>92</v>
      </c>
      <c r="II6" s="47">
        <v>95.5</v>
      </c>
      <c r="IJ6" s="47">
        <v>2</v>
      </c>
      <c r="IK6" s="47">
        <v>92</v>
      </c>
      <c r="IL6" s="47">
        <v>97</v>
      </c>
      <c r="IM6" s="47">
        <v>4</v>
      </c>
      <c r="IN6" s="47">
        <v>90</v>
      </c>
      <c r="IO6" s="47">
        <v>94.3</v>
      </c>
      <c r="IP6" s="47">
        <v>1</v>
      </c>
    </row>
    <row r="7" spans="1:250" s="47" customFormat="1" x14ac:dyDescent="0.3">
      <c r="A7" s="47" t="s">
        <v>629</v>
      </c>
      <c r="B7" s="47" t="s">
        <v>630</v>
      </c>
      <c r="D7" s="47" t="s">
        <v>631</v>
      </c>
      <c r="E7" s="47">
        <v>108</v>
      </c>
      <c r="H7" s="80"/>
      <c r="I7" s="47" t="s">
        <v>621</v>
      </c>
      <c r="J7" s="47">
        <v>2</v>
      </c>
      <c r="K7" s="47">
        <v>9</v>
      </c>
      <c r="S7" s="47" t="s">
        <v>116</v>
      </c>
      <c r="AC7" s="47">
        <v>10</v>
      </c>
      <c r="AD7" s="47">
        <v>10</v>
      </c>
      <c r="AE7" s="47">
        <v>0</v>
      </c>
      <c r="AF7" s="47">
        <v>10</v>
      </c>
      <c r="AG7" s="47">
        <v>10.3</v>
      </c>
      <c r="AH7" s="47">
        <v>1</v>
      </c>
      <c r="AI7" s="47">
        <v>9</v>
      </c>
      <c r="AJ7" s="47">
        <v>9.1</v>
      </c>
      <c r="AK7" s="47">
        <v>0</v>
      </c>
      <c r="AL7" s="47">
        <v>10</v>
      </c>
      <c r="AM7" s="47">
        <v>10.6</v>
      </c>
      <c r="AN7" s="47">
        <v>1</v>
      </c>
      <c r="AO7" s="47">
        <v>9</v>
      </c>
      <c r="AP7" s="47">
        <v>9.6999999999999993</v>
      </c>
      <c r="AQ7" s="47">
        <v>0</v>
      </c>
      <c r="AR7" s="47">
        <v>10</v>
      </c>
      <c r="AS7" s="47">
        <v>10.3</v>
      </c>
      <c r="AT7" s="47">
        <v>1</v>
      </c>
      <c r="AU7" s="47">
        <v>10</v>
      </c>
      <c r="AV7" s="47">
        <v>10.1</v>
      </c>
      <c r="AW7" s="47">
        <v>0</v>
      </c>
      <c r="AX7" s="47">
        <v>9</v>
      </c>
      <c r="AY7" s="47">
        <v>9.5</v>
      </c>
      <c r="AZ7" s="47">
        <v>0</v>
      </c>
      <c r="BA7" s="47">
        <v>9</v>
      </c>
      <c r="BB7" s="47">
        <v>9.5</v>
      </c>
      <c r="BC7" s="47">
        <v>0</v>
      </c>
      <c r="BD7" s="47">
        <v>8</v>
      </c>
      <c r="BE7" s="47">
        <v>8.6</v>
      </c>
      <c r="BF7" s="47">
        <v>0</v>
      </c>
      <c r="BG7" s="47">
        <v>10</v>
      </c>
      <c r="BH7" s="47">
        <v>10.199999999999999</v>
      </c>
      <c r="BI7" s="47">
        <v>1</v>
      </c>
      <c r="BJ7" s="47">
        <v>10</v>
      </c>
      <c r="BK7" s="47">
        <v>10.4</v>
      </c>
      <c r="BL7" s="47">
        <v>1</v>
      </c>
      <c r="BM7" s="47">
        <v>9</v>
      </c>
      <c r="BN7" s="47">
        <v>9.3000000000000007</v>
      </c>
      <c r="BO7" s="47">
        <v>0</v>
      </c>
      <c r="BP7" s="47">
        <v>9</v>
      </c>
      <c r="BQ7" s="47">
        <v>9.9</v>
      </c>
      <c r="BR7" s="47">
        <v>0</v>
      </c>
      <c r="BS7" s="47">
        <v>9</v>
      </c>
      <c r="BT7" s="47">
        <v>9.6999999999999993</v>
      </c>
      <c r="BU7" s="47">
        <v>0</v>
      </c>
      <c r="BV7" s="47">
        <v>9</v>
      </c>
      <c r="BW7" s="47">
        <v>9.3000000000000007</v>
      </c>
      <c r="BX7" s="47">
        <v>0</v>
      </c>
      <c r="BY7" s="47">
        <v>9</v>
      </c>
      <c r="BZ7" s="47">
        <v>9.6999999999999993</v>
      </c>
      <c r="CA7" s="47">
        <v>0</v>
      </c>
      <c r="CB7" s="47">
        <v>9</v>
      </c>
      <c r="CC7" s="47">
        <v>9.1999999999999993</v>
      </c>
      <c r="CD7" s="47">
        <v>0</v>
      </c>
      <c r="CE7" s="47">
        <v>9</v>
      </c>
      <c r="CF7" s="47">
        <v>9.3000000000000007</v>
      </c>
      <c r="CG7" s="47">
        <v>0</v>
      </c>
      <c r="CH7" s="47">
        <v>9</v>
      </c>
      <c r="CI7" s="47">
        <v>9.1999999999999993</v>
      </c>
      <c r="CJ7" s="47">
        <v>0</v>
      </c>
      <c r="CK7" s="47">
        <v>8</v>
      </c>
      <c r="CL7" s="47">
        <v>8.6999999999999993</v>
      </c>
      <c r="CM7" s="47">
        <v>0</v>
      </c>
      <c r="CN7" s="47">
        <v>10</v>
      </c>
      <c r="CO7" s="47">
        <v>10.6</v>
      </c>
      <c r="CP7" s="47">
        <v>1</v>
      </c>
      <c r="CQ7" s="47">
        <v>9</v>
      </c>
      <c r="CR7" s="47">
        <v>9.1</v>
      </c>
      <c r="CS7" s="47">
        <v>0</v>
      </c>
      <c r="CT7" s="47">
        <v>9</v>
      </c>
      <c r="CU7" s="47">
        <v>9.9</v>
      </c>
      <c r="CV7" s="47">
        <v>0</v>
      </c>
      <c r="CW7" s="47">
        <v>10</v>
      </c>
      <c r="CX7" s="47">
        <v>10.199999999999999</v>
      </c>
      <c r="CY7" s="47">
        <v>1</v>
      </c>
      <c r="CZ7" s="47">
        <v>9</v>
      </c>
      <c r="DA7" s="47">
        <v>9.8000000000000007</v>
      </c>
      <c r="DB7" s="47">
        <v>0</v>
      </c>
      <c r="DC7" s="47">
        <v>10</v>
      </c>
      <c r="DD7" s="47">
        <v>10.1</v>
      </c>
      <c r="DE7" s="47">
        <v>0</v>
      </c>
      <c r="DF7" s="47">
        <v>9</v>
      </c>
      <c r="DG7" s="47">
        <v>9.1</v>
      </c>
      <c r="DH7" s="47">
        <v>0</v>
      </c>
      <c r="DI7" s="47">
        <v>10</v>
      </c>
      <c r="DJ7" s="47">
        <v>10.5</v>
      </c>
      <c r="DK7" s="47">
        <v>1</v>
      </c>
      <c r="DL7" s="47">
        <v>10</v>
      </c>
      <c r="DM7" s="47">
        <v>10</v>
      </c>
      <c r="DN7" s="47">
        <v>0</v>
      </c>
      <c r="DO7" s="47">
        <v>10</v>
      </c>
      <c r="DP7" s="47">
        <v>10.6</v>
      </c>
      <c r="DQ7" s="47">
        <v>1</v>
      </c>
      <c r="DR7" s="47">
        <v>7</v>
      </c>
      <c r="DS7" s="47">
        <v>7.6</v>
      </c>
      <c r="DT7" s="47">
        <v>0</v>
      </c>
      <c r="DU7" s="47">
        <v>10</v>
      </c>
      <c r="DV7" s="47">
        <v>10.8</v>
      </c>
      <c r="DW7" s="47">
        <v>1</v>
      </c>
      <c r="DX7" s="47">
        <v>9</v>
      </c>
      <c r="DY7" s="47">
        <v>9.6999999999999993</v>
      </c>
      <c r="DZ7" s="47">
        <v>0</v>
      </c>
      <c r="EA7" s="47">
        <v>9</v>
      </c>
      <c r="EB7" s="47">
        <v>9.1</v>
      </c>
      <c r="EC7" s="47">
        <v>0</v>
      </c>
      <c r="ED7" s="47">
        <v>10</v>
      </c>
      <c r="EE7" s="47">
        <v>10.1</v>
      </c>
      <c r="EF7" s="47">
        <v>0</v>
      </c>
      <c r="EG7" s="47">
        <v>9</v>
      </c>
      <c r="EH7" s="47">
        <v>9.1999999999999993</v>
      </c>
      <c r="EI7" s="47">
        <v>0</v>
      </c>
      <c r="EJ7" s="47">
        <v>10</v>
      </c>
      <c r="EK7" s="47">
        <v>10.1</v>
      </c>
      <c r="EL7" s="47">
        <v>0</v>
      </c>
      <c r="EM7" s="47">
        <v>8</v>
      </c>
      <c r="EN7" s="47">
        <v>8.8000000000000007</v>
      </c>
      <c r="EO7" s="47">
        <v>0</v>
      </c>
      <c r="EP7" s="47">
        <v>9</v>
      </c>
      <c r="EQ7" s="47">
        <v>9.3000000000000007</v>
      </c>
      <c r="ER7" s="47">
        <v>0</v>
      </c>
      <c r="ES7" s="47">
        <v>8</v>
      </c>
      <c r="ET7" s="47">
        <v>8.5</v>
      </c>
      <c r="EU7" s="47">
        <v>0</v>
      </c>
      <c r="EV7" s="47">
        <v>10</v>
      </c>
      <c r="EW7" s="47">
        <v>10.4</v>
      </c>
      <c r="EX7" s="47">
        <v>1</v>
      </c>
      <c r="EY7" s="47">
        <v>9</v>
      </c>
      <c r="EZ7" s="47">
        <v>9.3000000000000007</v>
      </c>
      <c r="FA7" s="47">
        <v>0</v>
      </c>
      <c r="FB7" s="47">
        <v>9</v>
      </c>
      <c r="FC7" s="47">
        <v>9</v>
      </c>
      <c r="FD7" s="47">
        <v>0</v>
      </c>
      <c r="FE7" s="47">
        <v>10</v>
      </c>
      <c r="FF7" s="47">
        <v>10.6</v>
      </c>
      <c r="FG7" s="47">
        <v>1</v>
      </c>
      <c r="FH7" s="47">
        <v>9</v>
      </c>
      <c r="FI7" s="47">
        <v>9.4</v>
      </c>
      <c r="FJ7" s="47">
        <v>0</v>
      </c>
      <c r="FK7" s="47">
        <v>9</v>
      </c>
      <c r="FL7" s="47">
        <v>9.8000000000000007</v>
      </c>
      <c r="FM7" s="47">
        <v>0</v>
      </c>
      <c r="FN7" s="47">
        <v>8</v>
      </c>
      <c r="FO7" s="47">
        <v>8.9</v>
      </c>
      <c r="FP7" s="47">
        <v>0</v>
      </c>
      <c r="FQ7" s="47">
        <v>9</v>
      </c>
      <c r="FR7" s="47">
        <v>9.4</v>
      </c>
      <c r="FS7" s="47">
        <v>0</v>
      </c>
      <c r="FT7" s="47">
        <v>9</v>
      </c>
      <c r="FU7" s="47">
        <v>9.8000000000000007</v>
      </c>
      <c r="FV7" s="47">
        <v>0</v>
      </c>
      <c r="FW7" s="47">
        <v>9</v>
      </c>
      <c r="FX7" s="47">
        <v>9.8000000000000007</v>
      </c>
      <c r="FY7" s="47">
        <v>0</v>
      </c>
      <c r="FZ7" s="47">
        <v>10</v>
      </c>
      <c r="GA7" s="47">
        <v>10.199999999999999</v>
      </c>
      <c r="GB7" s="47">
        <v>1</v>
      </c>
      <c r="GC7" s="47">
        <v>9</v>
      </c>
      <c r="GD7" s="47">
        <v>9.1</v>
      </c>
      <c r="GE7" s="47">
        <v>0</v>
      </c>
      <c r="GF7" s="47">
        <v>10</v>
      </c>
      <c r="GG7" s="47">
        <v>10.4</v>
      </c>
      <c r="GH7" s="47">
        <v>1</v>
      </c>
      <c r="GI7" s="47">
        <v>10</v>
      </c>
      <c r="GJ7" s="47">
        <v>10</v>
      </c>
      <c r="GK7" s="47">
        <v>0</v>
      </c>
      <c r="GL7" s="47">
        <v>9</v>
      </c>
      <c r="GM7" s="47">
        <v>9.9</v>
      </c>
      <c r="GN7" s="47">
        <v>0</v>
      </c>
      <c r="GO7" s="47">
        <v>9</v>
      </c>
      <c r="GP7" s="47">
        <v>9.8000000000000007</v>
      </c>
      <c r="GQ7" s="47">
        <v>0</v>
      </c>
      <c r="GR7" s="47">
        <v>10</v>
      </c>
      <c r="GS7" s="47">
        <v>10.3</v>
      </c>
      <c r="GT7" s="47">
        <v>1</v>
      </c>
      <c r="GU7" s="47">
        <v>9</v>
      </c>
      <c r="GV7" s="47">
        <v>9.6999999999999993</v>
      </c>
      <c r="GW7" s="47">
        <v>0</v>
      </c>
      <c r="GX7" s="47">
        <v>9</v>
      </c>
      <c r="GY7" s="47">
        <v>9.5</v>
      </c>
      <c r="GZ7" s="47">
        <v>0</v>
      </c>
      <c r="HA7" s="47">
        <v>555</v>
      </c>
      <c r="HB7" s="47">
        <v>581</v>
      </c>
      <c r="HC7" s="47">
        <v>15</v>
      </c>
      <c r="HD7" s="47">
        <v>555</v>
      </c>
      <c r="HE7" s="47">
        <v>581</v>
      </c>
      <c r="HF7" s="47">
        <v>15</v>
      </c>
      <c r="HG7" s="47">
        <v>555</v>
      </c>
      <c r="HH7" s="47">
        <v>581</v>
      </c>
      <c r="HI7" s="47">
        <v>15</v>
      </c>
      <c r="HJ7" s="47">
        <v>0</v>
      </c>
      <c r="HK7" s="47">
        <v>0</v>
      </c>
      <c r="HL7" s="47">
        <v>0</v>
      </c>
      <c r="HM7" s="47">
        <v>555</v>
      </c>
      <c r="HN7" s="47">
        <v>581</v>
      </c>
      <c r="HO7" s="47">
        <v>15</v>
      </c>
      <c r="HP7" s="47">
        <v>0</v>
      </c>
      <c r="HQ7" s="47">
        <v>0</v>
      </c>
      <c r="HR7" s="47">
        <v>0</v>
      </c>
      <c r="HS7" s="47">
        <v>0</v>
      </c>
      <c r="HT7" s="47">
        <v>0</v>
      </c>
      <c r="HU7" s="47">
        <v>0</v>
      </c>
      <c r="HV7" s="47">
        <v>0</v>
      </c>
      <c r="HW7" s="47">
        <v>0</v>
      </c>
      <c r="HX7" s="47">
        <v>0</v>
      </c>
      <c r="HY7" s="47">
        <v>94</v>
      </c>
      <c r="HZ7" s="47">
        <v>97.7</v>
      </c>
      <c r="IA7" s="47">
        <v>3</v>
      </c>
      <c r="IB7" s="47">
        <v>92</v>
      </c>
      <c r="IC7" s="47">
        <v>96.2</v>
      </c>
      <c r="ID7" s="47">
        <v>2</v>
      </c>
      <c r="IE7" s="47">
        <v>94</v>
      </c>
      <c r="IF7" s="47">
        <v>98</v>
      </c>
      <c r="IG7" s="47">
        <v>3</v>
      </c>
      <c r="IH7" s="47">
        <v>91</v>
      </c>
      <c r="II7" s="47">
        <v>95.3</v>
      </c>
      <c r="IJ7" s="47">
        <v>2</v>
      </c>
      <c r="IK7" s="47">
        <v>90</v>
      </c>
      <c r="IL7" s="47">
        <v>95.1</v>
      </c>
      <c r="IM7" s="47">
        <v>2</v>
      </c>
      <c r="IN7" s="47">
        <v>94</v>
      </c>
      <c r="IO7" s="47">
        <v>98.7</v>
      </c>
      <c r="IP7" s="47">
        <v>3</v>
      </c>
    </row>
    <row r="8" spans="1:250" s="47" customFormat="1" x14ac:dyDescent="0.3">
      <c r="A8" s="47" t="s">
        <v>632</v>
      </c>
      <c r="B8" s="47" t="s">
        <v>627</v>
      </c>
      <c r="D8" s="47" t="s">
        <v>633</v>
      </c>
      <c r="E8" s="47">
        <v>110</v>
      </c>
      <c r="H8" s="80"/>
      <c r="I8" s="47" t="s">
        <v>621</v>
      </c>
      <c r="J8" s="47">
        <v>2</v>
      </c>
      <c r="K8" s="47">
        <v>6</v>
      </c>
      <c r="S8" s="47" t="s">
        <v>116</v>
      </c>
      <c r="AC8" s="47">
        <v>0</v>
      </c>
      <c r="AD8" s="47">
        <v>0</v>
      </c>
      <c r="AE8" s="47">
        <v>0</v>
      </c>
      <c r="AF8" s="47">
        <v>0</v>
      </c>
      <c r="AG8" s="47">
        <v>0</v>
      </c>
      <c r="AH8" s="47">
        <v>0</v>
      </c>
      <c r="AI8" s="47">
        <v>0</v>
      </c>
      <c r="AJ8" s="47">
        <v>0</v>
      </c>
      <c r="AK8" s="47">
        <v>0</v>
      </c>
      <c r="AL8" s="47">
        <v>0</v>
      </c>
      <c r="AM8" s="47">
        <v>0</v>
      </c>
      <c r="AN8" s="47">
        <v>0</v>
      </c>
      <c r="AO8" s="47">
        <v>0</v>
      </c>
      <c r="AP8" s="47">
        <v>0</v>
      </c>
      <c r="AQ8" s="47">
        <v>0</v>
      </c>
      <c r="AR8" s="47">
        <v>0</v>
      </c>
      <c r="AS8" s="47">
        <v>0</v>
      </c>
      <c r="AT8" s="47">
        <v>0</v>
      </c>
      <c r="AU8" s="47">
        <v>0</v>
      </c>
      <c r="AV8" s="47">
        <v>0</v>
      </c>
      <c r="AW8" s="47">
        <v>0</v>
      </c>
      <c r="AX8" s="47">
        <v>0</v>
      </c>
      <c r="AY8" s="47">
        <v>0</v>
      </c>
      <c r="AZ8" s="47">
        <v>0</v>
      </c>
      <c r="BA8" s="47">
        <v>0</v>
      </c>
      <c r="BB8" s="47">
        <v>0</v>
      </c>
      <c r="BC8" s="47">
        <v>0</v>
      </c>
      <c r="BD8" s="47">
        <v>0</v>
      </c>
      <c r="BE8" s="47">
        <v>0</v>
      </c>
      <c r="BF8" s="47">
        <v>0</v>
      </c>
      <c r="BG8" s="47">
        <v>0</v>
      </c>
      <c r="BH8" s="47">
        <v>0</v>
      </c>
      <c r="BI8" s="47">
        <v>0</v>
      </c>
      <c r="BJ8" s="47">
        <v>0</v>
      </c>
      <c r="BK8" s="47">
        <v>0</v>
      </c>
      <c r="BL8" s="47">
        <v>0</v>
      </c>
      <c r="BM8" s="47">
        <v>0</v>
      </c>
      <c r="BN8" s="47">
        <v>0</v>
      </c>
      <c r="BO8" s="47">
        <v>0</v>
      </c>
      <c r="BP8" s="47">
        <v>0</v>
      </c>
      <c r="BQ8" s="47">
        <v>0</v>
      </c>
      <c r="BR8" s="47">
        <v>0</v>
      </c>
      <c r="BS8" s="47">
        <v>0</v>
      </c>
      <c r="BT8" s="47">
        <v>0</v>
      </c>
      <c r="BU8" s="47">
        <v>0</v>
      </c>
      <c r="BV8" s="47">
        <v>0</v>
      </c>
      <c r="BW8" s="47">
        <v>0</v>
      </c>
      <c r="BX8" s="47">
        <v>0</v>
      </c>
      <c r="BY8" s="47">
        <v>0</v>
      </c>
      <c r="BZ8" s="47">
        <v>0</v>
      </c>
      <c r="CA8" s="47">
        <v>0</v>
      </c>
      <c r="CB8" s="47">
        <v>0</v>
      </c>
      <c r="CC8" s="47">
        <v>0</v>
      </c>
      <c r="CD8" s="47">
        <v>0</v>
      </c>
      <c r="CE8" s="47">
        <v>0</v>
      </c>
      <c r="CF8" s="47">
        <v>0</v>
      </c>
      <c r="CG8" s="47">
        <v>0</v>
      </c>
      <c r="CH8" s="47">
        <v>0</v>
      </c>
      <c r="CI8" s="47">
        <v>0</v>
      </c>
      <c r="CJ8" s="47">
        <v>0</v>
      </c>
      <c r="CK8" s="47">
        <v>0</v>
      </c>
      <c r="CL8" s="47">
        <v>0</v>
      </c>
      <c r="CM8" s="47">
        <v>0</v>
      </c>
      <c r="CN8" s="47">
        <v>0</v>
      </c>
      <c r="CO8" s="47">
        <v>0</v>
      </c>
      <c r="CP8" s="47">
        <v>0</v>
      </c>
      <c r="CQ8" s="47">
        <v>0</v>
      </c>
      <c r="CR8" s="47">
        <v>0</v>
      </c>
      <c r="CS8" s="47">
        <v>0</v>
      </c>
      <c r="CT8" s="47">
        <v>0</v>
      </c>
      <c r="CU8" s="47">
        <v>0</v>
      </c>
      <c r="CV8" s="47">
        <v>0</v>
      </c>
      <c r="CW8" s="47">
        <v>0</v>
      </c>
      <c r="CX8" s="47">
        <v>0</v>
      </c>
      <c r="CY8" s="47">
        <v>0</v>
      </c>
      <c r="CZ8" s="47">
        <v>0</v>
      </c>
      <c r="DA8" s="47">
        <v>0</v>
      </c>
      <c r="DB8" s="47">
        <v>0</v>
      </c>
      <c r="DC8" s="47">
        <v>0</v>
      </c>
      <c r="DD8" s="47">
        <v>0</v>
      </c>
      <c r="DE8" s="47">
        <v>0</v>
      </c>
      <c r="DF8" s="47">
        <v>0</v>
      </c>
      <c r="DG8" s="47">
        <v>0</v>
      </c>
      <c r="DH8" s="47">
        <v>0</v>
      </c>
      <c r="DI8" s="47">
        <v>0</v>
      </c>
      <c r="DJ8" s="47">
        <v>0</v>
      </c>
      <c r="DK8" s="47">
        <v>0</v>
      </c>
      <c r="DL8" s="47">
        <v>0</v>
      </c>
      <c r="DM8" s="47">
        <v>0</v>
      </c>
      <c r="DN8" s="47">
        <v>0</v>
      </c>
      <c r="DO8" s="47">
        <v>0</v>
      </c>
      <c r="DP8" s="47">
        <v>0</v>
      </c>
      <c r="DQ8" s="47">
        <v>0</v>
      </c>
      <c r="DR8" s="47">
        <v>0</v>
      </c>
      <c r="DS8" s="47">
        <v>0</v>
      </c>
      <c r="DT8" s="47">
        <v>0</v>
      </c>
      <c r="DU8" s="47">
        <v>0</v>
      </c>
      <c r="DV8" s="47">
        <v>0</v>
      </c>
      <c r="DW8" s="47">
        <v>0</v>
      </c>
      <c r="DX8" s="47">
        <v>0</v>
      </c>
      <c r="DY8" s="47">
        <v>0</v>
      </c>
      <c r="DZ8" s="47">
        <v>0</v>
      </c>
      <c r="EA8" s="47">
        <v>0</v>
      </c>
      <c r="EB8" s="47">
        <v>0</v>
      </c>
      <c r="EC8" s="47">
        <v>0</v>
      </c>
      <c r="ED8" s="47">
        <v>0</v>
      </c>
      <c r="EE8" s="47">
        <v>0</v>
      </c>
      <c r="EF8" s="47">
        <v>0</v>
      </c>
      <c r="EG8" s="47">
        <v>0</v>
      </c>
      <c r="EH8" s="47">
        <v>0</v>
      </c>
      <c r="EI8" s="47">
        <v>0</v>
      </c>
      <c r="EJ8" s="47">
        <v>0</v>
      </c>
      <c r="EK8" s="47">
        <v>0</v>
      </c>
      <c r="EL8" s="47">
        <v>0</v>
      </c>
      <c r="EM8" s="47">
        <v>0</v>
      </c>
      <c r="EN8" s="47">
        <v>0</v>
      </c>
      <c r="EO8" s="47">
        <v>0</v>
      </c>
      <c r="EP8" s="47">
        <v>0</v>
      </c>
      <c r="EQ8" s="47">
        <v>0</v>
      </c>
      <c r="ER8" s="47">
        <v>0</v>
      </c>
      <c r="ES8" s="47">
        <v>0</v>
      </c>
      <c r="ET8" s="47">
        <v>0</v>
      </c>
      <c r="EU8" s="47">
        <v>0</v>
      </c>
      <c r="EV8" s="47">
        <v>0</v>
      </c>
      <c r="EW8" s="47">
        <v>0</v>
      </c>
      <c r="EX8" s="47">
        <v>0</v>
      </c>
      <c r="EY8" s="47">
        <v>0</v>
      </c>
      <c r="EZ8" s="47">
        <v>0</v>
      </c>
      <c r="FA8" s="47">
        <v>0</v>
      </c>
      <c r="FB8" s="47">
        <v>0</v>
      </c>
      <c r="FC8" s="47">
        <v>0</v>
      </c>
      <c r="FD8" s="47">
        <v>0</v>
      </c>
      <c r="FE8" s="47">
        <v>0</v>
      </c>
      <c r="FF8" s="47">
        <v>0</v>
      </c>
      <c r="FG8" s="47">
        <v>0</v>
      </c>
      <c r="FH8" s="47">
        <v>0</v>
      </c>
      <c r="FI8" s="47">
        <v>0</v>
      </c>
      <c r="FJ8" s="47">
        <v>0</v>
      </c>
      <c r="FK8" s="47">
        <v>0</v>
      </c>
      <c r="FL8" s="47">
        <v>0</v>
      </c>
      <c r="FM8" s="47">
        <v>0</v>
      </c>
      <c r="FN8" s="47">
        <v>0</v>
      </c>
      <c r="FO8" s="47">
        <v>0</v>
      </c>
      <c r="FP8" s="47">
        <v>0</v>
      </c>
      <c r="FQ8" s="47">
        <v>0</v>
      </c>
      <c r="FR8" s="47">
        <v>0</v>
      </c>
      <c r="FS8" s="47">
        <v>0</v>
      </c>
      <c r="FT8" s="47">
        <v>0</v>
      </c>
      <c r="FU8" s="47">
        <v>0</v>
      </c>
      <c r="FV8" s="47">
        <v>0</v>
      </c>
      <c r="FW8" s="47">
        <v>0</v>
      </c>
      <c r="FX8" s="47">
        <v>0</v>
      </c>
      <c r="FY8" s="47">
        <v>0</v>
      </c>
      <c r="FZ8" s="47">
        <v>0</v>
      </c>
      <c r="GA8" s="47">
        <v>0</v>
      </c>
      <c r="GB8" s="47">
        <v>0</v>
      </c>
      <c r="GC8" s="47">
        <v>0</v>
      </c>
      <c r="GD8" s="47">
        <v>0</v>
      </c>
      <c r="GE8" s="47">
        <v>0</v>
      </c>
      <c r="GF8" s="47">
        <v>0</v>
      </c>
      <c r="GG8" s="47">
        <v>0</v>
      </c>
      <c r="GH8" s="47">
        <v>0</v>
      </c>
      <c r="GI8" s="47">
        <v>0</v>
      </c>
      <c r="GJ8" s="47">
        <v>0</v>
      </c>
      <c r="GK8" s="47">
        <v>0</v>
      </c>
      <c r="GL8" s="47">
        <v>0</v>
      </c>
      <c r="GM8" s="47">
        <v>0</v>
      </c>
      <c r="GN8" s="47">
        <v>0</v>
      </c>
      <c r="GO8" s="47">
        <v>0</v>
      </c>
      <c r="GP8" s="47">
        <v>0</v>
      </c>
      <c r="GQ8" s="47">
        <v>0</v>
      </c>
      <c r="GR8" s="47">
        <v>0</v>
      </c>
      <c r="GS8" s="47">
        <v>0</v>
      </c>
      <c r="GT8" s="47">
        <v>0</v>
      </c>
      <c r="GU8" s="47">
        <v>0</v>
      </c>
      <c r="GV8" s="47">
        <v>0</v>
      </c>
      <c r="GW8" s="47">
        <v>0</v>
      </c>
      <c r="GX8" s="47">
        <v>0</v>
      </c>
      <c r="GY8" s="47">
        <v>0</v>
      </c>
      <c r="GZ8" s="47">
        <v>0</v>
      </c>
      <c r="HA8" s="47">
        <v>0</v>
      </c>
      <c r="HB8" s="47">
        <v>0</v>
      </c>
      <c r="HC8" s="47">
        <v>0</v>
      </c>
      <c r="HD8" s="47">
        <v>0</v>
      </c>
      <c r="HE8" s="47">
        <v>0</v>
      </c>
      <c r="HF8" s="47">
        <v>0</v>
      </c>
      <c r="HG8" s="47">
        <v>0</v>
      </c>
      <c r="HH8" s="47">
        <v>0</v>
      </c>
      <c r="HI8" s="47">
        <v>0</v>
      </c>
      <c r="HJ8" s="47">
        <v>0</v>
      </c>
      <c r="HK8" s="47">
        <v>0</v>
      </c>
      <c r="HL8" s="47">
        <v>0</v>
      </c>
      <c r="HM8" s="47">
        <v>0</v>
      </c>
      <c r="HN8" s="47">
        <v>0</v>
      </c>
      <c r="HO8" s="47">
        <v>0</v>
      </c>
      <c r="HP8" s="47">
        <v>0</v>
      </c>
      <c r="HQ8" s="47">
        <v>0</v>
      </c>
      <c r="HR8" s="47">
        <v>0</v>
      </c>
      <c r="HS8" s="47">
        <v>0</v>
      </c>
      <c r="HT8" s="47">
        <v>0</v>
      </c>
      <c r="HU8" s="47">
        <v>0</v>
      </c>
      <c r="HV8" s="47">
        <v>0</v>
      </c>
      <c r="HW8" s="47">
        <v>0</v>
      </c>
      <c r="HX8" s="47">
        <v>0</v>
      </c>
      <c r="HY8" s="47">
        <v>0</v>
      </c>
      <c r="HZ8" s="47">
        <v>0</v>
      </c>
      <c r="IA8" s="47">
        <v>0</v>
      </c>
      <c r="IB8" s="47">
        <v>0</v>
      </c>
      <c r="IC8" s="47">
        <v>0</v>
      </c>
      <c r="ID8" s="47">
        <v>0</v>
      </c>
      <c r="IE8" s="47">
        <v>0</v>
      </c>
      <c r="IF8" s="47">
        <v>0</v>
      </c>
      <c r="IG8" s="47">
        <v>0</v>
      </c>
      <c r="IH8" s="47">
        <v>0</v>
      </c>
      <c r="II8" s="47">
        <v>0</v>
      </c>
      <c r="IJ8" s="47">
        <v>0</v>
      </c>
      <c r="IK8" s="47">
        <v>0</v>
      </c>
      <c r="IL8" s="47">
        <v>0</v>
      </c>
      <c r="IM8" s="47">
        <v>0</v>
      </c>
      <c r="IN8" s="47">
        <v>0</v>
      </c>
      <c r="IO8" s="47">
        <v>0</v>
      </c>
      <c r="IP8" s="47">
        <v>0</v>
      </c>
    </row>
    <row r="9" spans="1:250" s="47" customFormat="1" x14ac:dyDescent="0.3">
      <c r="A9" s="47" t="s">
        <v>634</v>
      </c>
      <c r="B9" s="47" t="s">
        <v>635</v>
      </c>
      <c r="D9" s="47" t="s">
        <v>636</v>
      </c>
      <c r="E9" s="47">
        <v>104</v>
      </c>
      <c r="H9" s="80"/>
      <c r="I9" s="47" t="s">
        <v>621</v>
      </c>
      <c r="J9" s="47">
        <v>2</v>
      </c>
      <c r="K9" s="47">
        <v>8</v>
      </c>
      <c r="S9" s="47" t="s">
        <v>116</v>
      </c>
      <c r="AC9" s="47">
        <v>9</v>
      </c>
      <c r="AD9" s="47">
        <v>9.1999999999999993</v>
      </c>
      <c r="AE9" s="47">
        <v>0</v>
      </c>
      <c r="AF9" s="47">
        <v>9</v>
      </c>
      <c r="AG9" s="47">
        <v>9.6999999999999993</v>
      </c>
      <c r="AH9" s="47">
        <v>0</v>
      </c>
      <c r="AI9" s="47">
        <v>9</v>
      </c>
      <c r="AJ9" s="47">
        <v>9.4</v>
      </c>
      <c r="AK9" s="47">
        <v>0</v>
      </c>
      <c r="AL9" s="47">
        <v>9</v>
      </c>
      <c r="AM9" s="47">
        <v>9.6999999999999993</v>
      </c>
      <c r="AN9" s="47">
        <v>0</v>
      </c>
      <c r="AO9" s="47">
        <v>9</v>
      </c>
      <c r="AP9" s="47">
        <v>9</v>
      </c>
      <c r="AQ9" s="47">
        <v>0</v>
      </c>
      <c r="AR9" s="47">
        <v>10</v>
      </c>
      <c r="AS9" s="47">
        <v>10.7</v>
      </c>
      <c r="AT9" s="47">
        <v>1</v>
      </c>
      <c r="AU9" s="47">
        <v>8</v>
      </c>
      <c r="AV9" s="47">
        <v>8.6999999999999993</v>
      </c>
      <c r="AW9" s="47">
        <v>0</v>
      </c>
      <c r="AX9" s="47">
        <v>10</v>
      </c>
      <c r="AY9" s="47">
        <v>10</v>
      </c>
      <c r="AZ9" s="47">
        <v>0</v>
      </c>
      <c r="BA9" s="47">
        <v>7</v>
      </c>
      <c r="BB9" s="47">
        <v>7.1</v>
      </c>
      <c r="BC9" s="47">
        <v>0</v>
      </c>
      <c r="BD9" s="47">
        <v>10</v>
      </c>
      <c r="BE9" s="47">
        <v>10.3</v>
      </c>
      <c r="BF9" s="47">
        <v>1</v>
      </c>
      <c r="BG9" s="47">
        <v>10</v>
      </c>
      <c r="BH9" s="47">
        <v>10.5</v>
      </c>
      <c r="BI9" s="47">
        <v>1</v>
      </c>
      <c r="BJ9" s="47">
        <v>8</v>
      </c>
      <c r="BK9" s="47">
        <v>8.5</v>
      </c>
      <c r="BL9" s="47">
        <v>0</v>
      </c>
      <c r="BM9" s="47">
        <v>9</v>
      </c>
      <c r="BN9" s="47">
        <v>9.1999999999999993</v>
      </c>
      <c r="BO9" s="47">
        <v>0</v>
      </c>
      <c r="BP9" s="47">
        <v>10</v>
      </c>
      <c r="BQ9" s="47">
        <v>10</v>
      </c>
      <c r="BR9" s="47">
        <v>0</v>
      </c>
      <c r="BS9" s="47">
        <v>10</v>
      </c>
      <c r="BT9" s="47">
        <v>10.4</v>
      </c>
      <c r="BU9" s="47">
        <v>1</v>
      </c>
      <c r="BV9" s="47">
        <v>10</v>
      </c>
      <c r="BW9" s="47">
        <v>10.3</v>
      </c>
      <c r="BX9" s="47">
        <v>1</v>
      </c>
      <c r="BY9" s="47">
        <v>9</v>
      </c>
      <c r="BZ9" s="47">
        <v>9.1</v>
      </c>
      <c r="CA9" s="47">
        <v>0</v>
      </c>
      <c r="CB9" s="47">
        <v>9</v>
      </c>
      <c r="CC9" s="47">
        <v>9.4</v>
      </c>
      <c r="CD9" s="47">
        <v>0</v>
      </c>
      <c r="CE9" s="47">
        <v>9</v>
      </c>
      <c r="CF9" s="47">
        <v>9</v>
      </c>
      <c r="CG9" s="47">
        <v>0</v>
      </c>
      <c r="CH9" s="47">
        <v>8</v>
      </c>
      <c r="CI9" s="47">
        <v>8.4</v>
      </c>
      <c r="CJ9" s="47">
        <v>0</v>
      </c>
      <c r="CK9" s="47">
        <v>9</v>
      </c>
      <c r="CL9" s="47">
        <v>9.8000000000000007</v>
      </c>
      <c r="CM9" s="47">
        <v>0</v>
      </c>
      <c r="CN9" s="47">
        <v>9</v>
      </c>
      <c r="CO9" s="47">
        <v>9.8000000000000007</v>
      </c>
      <c r="CP9" s="47">
        <v>0</v>
      </c>
      <c r="CQ9" s="47">
        <v>8</v>
      </c>
      <c r="CR9" s="47">
        <v>8.4</v>
      </c>
      <c r="CS9" s="47">
        <v>0</v>
      </c>
      <c r="CT9" s="47">
        <v>10</v>
      </c>
      <c r="CU9" s="47">
        <v>10</v>
      </c>
      <c r="CV9" s="47">
        <v>0</v>
      </c>
      <c r="CW9" s="47">
        <v>9</v>
      </c>
      <c r="CX9" s="47">
        <v>9.1999999999999993</v>
      </c>
      <c r="CY9" s="47">
        <v>0</v>
      </c>
      <c r="CZ9" s="47">
        <v>10</v>
      </c>
      <c r="DA9" s="47">
        <v>10.199999999999999</v>
      </c>
      <c r="DB9" s="47">
        <v>1</v>
      </c>
      <c r="DC9" s="47">
        <v>10</v>
      </c>
      <c r="DD9" s="47">
        <v>10.1</v>
      </c>
      <c r="DE9" s="47">
        <v>0</v>
      </c>
      <c r="DF9" s="47">
        <v>10</v>
      </c>
      <c r="DG9" s="47">
        <v>10.3</v>
      </c>
      <c r="DH9" s="47">
        <v>1</v>
      </c>
      <c r="DI9" s="47">
        <v>9</v>
      </c>
      <c r="DJ9" s="47">
        <v>9.8000000000000007</v>
      </c>
      <c r="DK9" s="47">
        <v>0</v>
      </c>
      <c r="DL9" s="47">
        <v>10</v>
      </c>
      <c r="DM9" s="47">
        <v>10.3</v>
      </c>
      <c r="DN9" s="47">
        <v>1</v>
      </c>
      <c r="DO9" s="47">
        <v>9</v>
      </c>
      <c r="DP9" s="47">
        <v>9.5</v>
      </c>
      <c r="DQ9" s="47">
        <v>0</v>
      </c>
      <c r="DR9" s="47">
        <v>10</v>
      </c>
      <c r="DS9" s="47">
        <v>10.199999999999999</v>
      </c>
      <c r="DT9" s="47">
        <v>1</v>
      </c>
      <c r="DU9" s="47">
        <v>8</v>
      </c>
      <c r="DV9" s="47">
        <v>8.6</v>
      </c>
      <c r="DW9" s="47">
        <v>0</v>
      </c>
      <c r="DX9" s="47">
        <v>9</v>
      </c>
      <c r="DY9" s="47">
        <v>9.6999999999999993</v>
      </c>
      <c r="DZ9" s="47">
        <v>0</v>
      </c>
      <c r="EA9" s="47">
        <v>10</v>
      </c>
      <c r="EB9" s="47">
        <v>10.199999999999999</v>
      </c>
      <c r="EC9" s="47">
        <v>1</v>
      </c>
      <c r="ED9" s="47">
        <v>9</v>
      </c>
      <c r="EE9" s="47">
        <v>9.8000000000000007</v>
      </c>
      <c r="EF9" s="47">
        <v>0</v>
      </c>
      <c r="EG9" s="47">
        <v>8</v>
      </c>
      <c r="EH9" s="47">
        <v>8.9</v>
      </c>
      <c r="EI9" s="47">
        <v>0</v>
      </c>
      <c r="EJ9" s="47">
        <v>10</v>
      </c>
      <c r="EK9" s="47">
        <v>10.4</v>
      </c>
      <c r="EL9" s="47">
        <v>1</v>
      </c>
      <c r="EM9" s="47">
        <v>10</v>
      </c>
      <c r="EN9" s="47">
        <v>10.6</v>
      </c>
      <c r="EO9" s="47">
        <v>1</v>
      </c>
      <c r="EP9" s="47">
        <v>9</v>
      </c>
      <c r="EQ9" s="47">
        <v>9.6</v>
      </c>
      <c r="ER9" s="47">
        <v>0</v>
      </c>
      <c r="ES9" s="47">
        <v>9</v>
      </c>
      <c r="ET9" s="47">
        <v>9.4</v>
      </c>
      <c r="EU9" s="47">
        <v>0</v>
      </c>
      <c r="EV9" s="47">
        <v>8</v>
      </c>
      <c r="EW9" s="47">
        <v>8.8000000000000007</v>
      </c>
      <c r="EX9" s="47">
        <v>0</v>
      </c>
      <c r="EY9" s="47">
        <v>10</v>
      </c>
      <c r="EZ9" s="47">
        <v>10.199999999999999</v>
      </c>
      <c r="FA9" s="47">
        <v>1</v>
      </c>
      <c r="FB9" s="47">
        <v>9</v>
      </c>
      <c r="FC9" s="47">
        <v>9.1</v>
      </c>
      <c r="FD9" s="47">
        <v>0</v>
      </c>
      <c r="FE9" s="47">
        <v>7</v>
      </c>
      <c r="FF9" s="47">
        <v>7.6</v>
      </c>
      <c r="FG9" s="47">
        <v>0</v>
      </c>
      <c r="FH9" s="47">
        <v>8</v>
      </c>
      <c r="FI9" s="47">
        <v>8.6</v>
      </c>
      <c r="FJ9" s="47">
        <v>0</v>
      </c>
      <c r="FK9" s="47">
        <v>9</v>
      </c>
      <c r="FL9" s="47">
        <v>9.6999999999999993</v>
      </c>
      <c r="FM9" s="47">
        <v>0</v>
      </c>
      <c r="FN9" s="47">
        <v>9</v>
      </c>
      <c r="FO9" s="47">
        <v>9.4</v>
      </c>
      <c r="FP9" s="47">
        <v>0</v>
      </c>
      <c r="FQ9" s="47">
        <v>10</v>
      </c>
      <c r="FR9" s="47">
        <v>10.199999999999999</v>
      </c>
      <c r="FS9" s="47">
        <v>1</v>
      </c>
      <c r="FT9" s="47">
        <v>9</v>
      </c>
      <c r="FU9" s="47">
        <v>9.5</v>
      </c>
      <c r="FV9" s="47">
        <v>0</v>
      </c>
      <c r="FW9" s="47">
        <v>9</v>
      </c>
      <c r="FX9" s="47">
        <v>9.8000000000000007</v>
      </c>
      <c r="FY9" s="47">
        <v>0</v>
      </c>
      <c r="FZ9" s="47">
        <v>9</v>
      </c>
      <c r="GA9" s="47">
        <v>9</v>
      </c>
      <c r="GB9" s="47">
        <v>0</v>
      </c>
      <c r="GC9" s="47">
        <v>9</v>
      </c>
      <c r="GD9" s="47">
        <v>9.1</v>
      </c>
      <c r="GE9" s="47">
        <v>0</v>
      </c>
      <c r="GF9" s="47">
        <v>8</v>
      </c>
      <c r="GG9" s="47">
        <v>8.9</v>
      </c>
      <c r="GH9" s="47">
        <v>0</v>
      </c>
      <c r="GI9" s="47">
        <v>8</v>
      </c>
      <c r="GJ9" s="47">
        <v>8.4</v>
      </c>
      <c r="GK9" s="47">
        <v>0</v>
      </c>
      <c r="GL9" s="47">
        <v>9</v>
      </c>
      <c r="GM9" s="47">
        <v>9.4</v>
      </c>
      <c r="GN9" s="47">
        <v>0</v>
      </c>
      <c r="GO9" s="47">
        <v>8</v>
      </c>
      <c r="GP9" s="47">
        <v>8.6999999999999993</v>
      </c>
      <c r="GQ9" s="47">
        <v>0</v>
      </c>
      <c r="GR9" s="47">
        <v>9</v>
      </c>
      <c r="GS9" s="47">
        <v>9.8000000000000007</v>
      </c>
      <c r="GT9" s="47">
        <v>0</v>
      </c>
      <c r="GU9" s="47">
        <v>9</v>
      </c>
      <c r="GV9" s="47">
        <v>9.1999999999999993</v>
      </c>
      <c r="GW9" s="47">
        <v>0</v>
      </c>
      <c r="GX9" s="47">
        <v>9</v>
      </c>
      <c r="GY9" s="47">
        <v>9.8000000000000007</v>
      </c>
      <c r="GZ9" s="47">
        <v>0</v>
      </c>
      <c r="HA9" s="47">
        <v>543</v>
      </c>
      <c r="HB9" s="47">
        <v>568.6</v>
      </c>
      <c r="HC9" s="47">
        <v>14</v>
      </c>
      <c r="HD9" s="47">
        <v>543</v>
      </c>
      <c r="HE9" s="47">
        <v>568.6</v>
      </c>
      <c r="HF9" s="47">
        <v>14</v>
      </c>
      <c r="HG9" s="47">
        <v>543</v>
      </c>
      <c r="HH9" s="47">
        <v>568.6</v>
      </c>
      <c r="HI9" s="47">
        <v>14</v>
      </c>
      <c r="HJ9" s="47">
        <v>0</v>
      </c>
      <c r="HK9" s="47">
        <v>0</v>
      </c>
      <c r="HL9" s="47">
        <v>0</v>
      </c>
      <c r="HM9" s="47">
        <v>543</v>
      </c>
      <c r="HN9" s="47">
        <v>568.6</v>
      </c>
      <c r="HO9" s="47">
        <v>14</v>
      </c>
      <c r="HP9" s="47">
        <v>0</v>
      </c>
      <c r="HQ9" s="47">
        <v>0</v>
      </c>
      <c r="HR9" s="47">
        <v>0</v>
      </c>
      <c r="HS9" s="47">
        <v>0</v>
      </c>
      <c r="HT9" s="47">
        <v>0</v>
      </c>
      <c r="HU9" s="47">
        <v>0</v>
      </c>
      <c r="HV9" s="47">
        <v>0</v>
      </c>
      <c r="HW9" s="47">
        <v>0</v>
      </c>
      <c r="HX9" s="47">
        <v>0</v>
      </c>
      <c r="HY9" s="47">
        <v>90</v>
      </c>
      <c r="HZ9" s="47">
        <v>93.8</v>
      </c>
      <c r="IA9" s="47">
        <v>2</v>
      </c>
      <c r="IB9" s="47">
        <v>92</v>
      </c>
      <c r="IC9" s="47">
        <v>94.8</v>
      </c>
      <c r="ID9" s="47">
        <v>3</v>
      </c>
      <c r="IE9" s="47">
        <v>94</v>
      </c>
      <c r="IF9" s="47">
        <v>97.9</v>
      </c>
      <c r="IG9" s="47">
        <v>3</v>
      </c>
      <c r="IH9" s="47">
        <v>92</v>
      </c>
      <c r="II9" s="47">
        <v>97.5</v>
      </c>
      <c r="IJ9" s="47">
        <v>4</v>
      </c>
      <c r="IK9" s="47">
        <v>88</v>
      </c>
      <c r="IL9" s="47">
        <v>92.5</v>
      </c>
      <c r="IM9" s="47">
        <v>2</v>
      </c>
      <c r="IN9" s="47">
        <v>87</v>
      </c>
      <c r="IO9" s="47">
        <v>92.1</v>
      </c>
      <c r="IP9" s="47">
        <v>0</v>
      </c>
    </row>
    <row r="10" spans="1:250" s="47" customFormat="1" x14ac:dyDescent="0.3">
      <c r="A10" s="47" t="s">
        <v>637</v>
      </c>
      <c r="B10" s="47" t="s">
        <v>638</v>
      </c>
      <c r="D10" s="47" t="s">
        <v>639</v>
      </c>
      <c r="E10" s="47">
        <v>111</v>
      </c>
      <c r="H10" s="80"/>
      <c r="I10" s="47" t="s">
        <v>621</v>
      </c>
      <c r="J10" s="47">
        <v>2</v>
      </c>
      <c r="K10" s="47">
        <v>10</v>
      </c>
      <c r="S10" s="47" t="s">
        <v>116</v>
      </c>
      <c r="AC10" s="47">
        <v>7</v>
      </c>
      <c r="AD10" s="47">
        <v>7.4</v>
      </c>
      <c r="AE10" s="47">
        <v>0</v>
      </c>
      <c r="AF10" s="47">
        <v>9</v>
      </c>
      <c r="AG10" s="47">
        <v>9.6</v>
      </c>
      <c r="AH10" s="47">
        <v>0</v>
      </c>
      <c r="AI10" s="47">
        <v>5</v>
      </c>
      <c r="AJ10" s="47">
        <v>5.5</v>
      </c>
      <c r="AK10" s="47">
        <v>0</v>
      </c>
      <c r="AL10" s="47">
        <v>6</v>
      </c>
      <c r="AM10" s="47">
        <v>6.5</v>
      </c>
      <c r="AN10" s="47">
        <v>0</v>
      </c>
      <c r="AO10" s="47">
        <v>9</v>
      </c>
      <c r="AP10" s="47">
        <v>9.5</v>
      </c>
      <c r="AQ10" s="47">
        <v>0</v>
      </c>
      <c r="AR10" s="47">
        <v>6</v>
      </c>
      <c r="AS10" s="47">
        <v>6</v>
      </c>
      <c r="AT10" s="47">
        <v>0</v>
      </c>
      <c r="AU10" s="47">
        <v>6</v>
      </c>
      <c r="AV10" s="47">
        <v>6.9</v>
      </c>
      <c r="AW10" s="47">
        <v>0</v>
      </c>
      <c r="AX10" s="47">
        <v>4</v>
      </c>
      <c r="AY10" s="47">
        <v>4.5999999999999996</v>
      </c>
      <c r="AZ10" s="47">
        <v>0</v>
      </c>
      <c r="BA10" s="47">
        <v>8</v>
      </c>
      <c r="BB10" s="47">
        <v>8.4</v>
      </c>
      <c r="BC10" s="47">
        <v>0</v>
      </c>
      <c r="BD10" s="47">
        <v>10</v>
      </c>
      <c r="BE10" s="47">
        <v>10.3</v>
      </c>
      <c r="BF10" s="47">
        <v>1</v>
      </c>
      <c r="BG10" s="47">
        <v>8</v>
      </c>
      <c r="BH10" s="47">
        <v>8.1999999999999993</v>
      </c>
      <c r="BI10" s="47">
        <v>0</v>
      </c>
      <c r="BJ10" s="47">
        <v>7</v>
      </c>
      <c r="BK10" s="47">
        <v>7.7</v>
      </c>
      <c r="BL10" s="47">
        <v>0</v>
      </c>
      <c r="BM10" s="47">
        <v>7</v>
      </c>
      <c r="BN10" s="47">
        <v>7.1</v>
      </c>
      <c r="BO10" s="47">
        <v>0</v>
      </c>
      <c r="BP10" s="47">
        <v>4</v>
      </c>
      <c r="BQ10" s="47">
        <v>4.7</v>
      </c>
      <c r="BR10" s="47">
        <v>0</v>
      </c>
      <c r="BS10" s="47">
        <v>7</v>
      </c>
      <c r="BT10" s="47">
        <v>7.6</v>
      </c>
      <c r="BU10" s="47">
        <v>0</v>
      </c>
      <c r="BV10" s="47">
        <v>9</v>
      </c>
      <c r="BW10" s="47">
        <v>9.6</v>
      </c>
      <c r="BX10" s="47">
        <v>0</v>
      </c>
      <c r="BY10" s="47">
        <v>8</v>
      </c>
      <c r="BZ10" s="47">
        <v>8.9</v>
      </c>
      <c r="CA10" s="47">
        <v>0</v>
      </c>
      <c r="CB10" s="47">
        <v>7</v>
      </c>
      <c r="CC10" s="47">
        <v>7.7</v>
      </c>
      <c r="CD10" s="47">
        <v>0</v>
      </c>
      <c r="CE10" s="47">
        <v>8</v>
      </c>
      <c r="CF10" s="47">
        <v>8.3000000000000007</v>
      </c>
      <c r="CG10" s="47">
        <v>0</v>
      </c>
      <c r="CH10" s="47">
        <v>7</v>
      </c>
      <c r="CI10" s="47">
        <v>7.8</v>
      </c>
      <c r="CJ10" s="47">
        <v>0</v>
      </c>
      <c r="CK10" s="47">
        <v>6</v>
      </c>
      <c r="CL10" s="47">
        <v>6.8</v>
      </c>
      <c r="CM10" s="47">
        <v>0</v>
      </c>
      <c r="CN10" s="47">
        <v>10</v>
      </c>
      <c r="CO10" s="47">
        <v>10.199999999999999</v>
      </c>
      <c r="CP10" s="47">
        <v>1</v>
      </c>
      <c r="CQ10" s="47">
        <v>9</v>
      </c>
      <c r="CR10" s="47">
        <v>9.4</v>
      </c>
      <c r="CS10" s="47">
        <v>0</v>
      </c>
      <c r="CT10" s="47">
        <v>7</v>
      </c>
      <c r="CU10" s="47">
        <v>7.8</v>
      </c>
      <c r="CV10" s="47">
        <v>0</v>
      </c>
      <c r="CW10" s="47">
        <v>5</v>
      </c>
      <c r="CX10" s="47">
        <v>5</v>
      </c>
      <c r="CY10" s="47">
        <v>0</v>
      </c>
      <c r="CZ10" s="47">
        <v>8</v>
      </c>
      <c r="DA10" s="47">
        <v>8.5</v>
      </c>
      <c r="DB10" s="47">
        <v>0</v>
      </c>
      <c r="DC10" s="47">
        <v>6</v>
      </c>
      <c r="DD10" s="47">
        <v>6.9</v>
      </c>
      <c r="DE10" s="47">
        <v>0</v>
      </c>
      <c r="DF10" s="47">
        <v>2</v>
      </c>
      <c r="DG10" s="47">
        <v>2.6</v>
      </c>
      <c r="DH10" s="47">
        <v>0</v>
      </c>
      <c r="DI10" s="47">
        <v>9</v>
      </c>
      <c r="DJ10" s="47">
        <v>9</v>
      </c>
      <c r="DK10" s="47">
        <v>0</v>
      </c>
      <c r="DL10" s="47">
        <v>8</v>
      </c>
      <c r="DM10" s="47">
        <v>8.1</v>
      </c>
      <c r="DN10" s="47">
        <v>0</v>
      </c>
      <c r="DO10" s="47">
        <v>7</v>
      </c>
      <c r="DP10" s="47">
        <v>7.4</v>
      </c>
      <c r="DQ10" s="47">
        <v>0</v>
      </c>
      <c r="DR10" s="47">
        <v>8</v>
      </c>
      <c r="DS10" s="47">
        <v>8.6999999999999993</v>
      </c>
      <c r="DT10" s="47">
        <v>0</v>
      </c>
      <c r="DU10" s="47">
        <v>5</v>
      </c>
      <c r="DV10" s="47">
        <v>5.8</v>
      </c>
      <c r="DW10" s="47">
        <v>0</v>
      </c>
      <c r="DX10" s="47">
        <v>6</v>
      </c>
      <c r="DY10" s="47">
        <v>6.9</v>
      </c>
      <c r="DZ10" s="47">
        <v>0</v>
      </c>
      <c r="EA10" s="47">
        <v>8</v>
      </c>
      <c r="EB10" s="47">
        <v>8.4</v>
      </c>
      <c r="EC10" s="47">
        <v>0</v>
      </c>
      <c r="ED10" s="47">
        <v>8</v>
      </c>
      <c r="EE10" s="47">
        <v>8.6</v>
      </c>
      <c r="EF10" s="47">
        <v>0</v>
      </c>
      <c r="EG10" s="47">
        <v>8</v>
      </c>
      <c r="EH10" s="47">
        <v>8.1</v>
      </c>
      <c r="EI10" s="47">
        <v>0</v>
      </c>
      <c r="EJ10" s="47">
        <v>7</v>
      </c>
      <c r="EK10" s="47">
        <v>7.9</v>
      </c>
      <c r="EL10" s="47">
        <v>0</v>
      </c>
      <c r="EM10" s="47">
        <v>6</v>
      </c>
      <c r="EN10" s="47">
        <v>6.9</v>
      </c>
      <c r="EO10" s="47">
        <v>0</v>
      </c>
      <c r="EP10" s="47">
        <v>10</v>
      </c>
      <c r="EQ10" s="47">
        <v>10.5</v>
      </c>
      <c r="ER10" s="47">
        <v>1</v>
      </c>
      <c r="ES10" s="47">
        <v>8</v>
      </c>
      <c r="ET10" s="47">
        <v>8.1</v>
      </c>
      <c r="EU10" s="47">
        <v>0</v>
      </c>
      <c r="EV10" s="47">
        <v>7</v>
      </c>
      <c r="EW10" s="47">
        <v>7</v>
      </c>
      <c r="EX10" s="47">
        <v>0</v>
      </c>
      <c r="EY10" s="47">
        <v>6</v>
      </c>
      <c r="EZ10" s="47">
        <v>6.5</v>
      </c>
      <c r="FA10" s="47">
        <v>0</v>
      </c>
      <c r="FB10" s="47">
        <v>8</v>
      </c>
      <c r="FC10" s="47">
        <v>8.1999999999999993</v>
      </c>
      <c r="FD10" s="47">
        <v>0</v>
      </c>
      <c r="FE10" s="47">
        <v>4</v>
      </c>
      <c r="FF10" s="47">
        <v>4.4000000000000004</v>
      </c>
      <c r="FG10" s="47">
        <v>0</v>
      </c>
      <c r="FH10" s="47">
        <v>9</v>
      </c>
      <c r="FI10" s="47">
        <v>9.1</v>
      </c>
      <c r="FJ10" s="47">
        <v>0</v>
      </c>
      <c r="FK10" s="47">
        <v>7</v>
      </c>
      <c r="FL10" s="47">
        <v>7.3</v>
      </c>
      <c r="FM10" s="47">
        <v>0</v>
      </c>
      <c r="FN10" s="47">
        <v>7</v>
      </c>
      <c r="FO10" s="47">
        <v>7.9</v>
      </c>
      <c r="FP10" s="47">
        <v>0</v>
      </c>
      <c r="FQ10" s="47">
        <v>4</v>
      </c>
      <c r="FR10" s="47">
        <v>4.8</v>
      </c>
      <c r="FS10" s="47">
        <v>0</v>
      </c>
      <c r="FT10" s="47">
        <v>4</v>
      </c>
      <c r="FU10" s="47">
        <v>4.3</v>
      </c>
      <c r="FV10" s="47">
        <v>0</v>
      </c>
      <c r="FW10" s="47">
        <v>10</v>
      </c>
      <c r="FX10" s="47">
        <v>10.199999999999999</v>
      </c>
      <c r="FY10" s="47">
        <v>1</v>
      </c>
      <c r="FZ10" s="47">
        <v>9</v>
      </c>
      <c r="GA10" s="47">
        <v>9.1</v>
      </c>
      <c r="GB10" s="47">
        <v>0</v>
      </c>
      <c r="GC10" s="47">
        <v>10</v>
      </c>
      <c r="GD10" s="47">
        <v>10</v>
      </c>
      <c r="GE10" s="47">
        <v>0</v>
      </c>
      <c r="GF10" s="47">
        <v>7</v>
      </c>
      <c r="GG10" s="47">
        <v>7.4</v>
      </c>
      <c r="GH10" s="47">
        <v>0</v>
      </c>
      <c r="GI10" s="47">
        <v>8</v>
      </c>
      <c r="GJ10" s="47">
        <v>8.1999999999999993</v>
      </c>
      <c r="GK10" s="47">
        <v>0</v>
      </c>
      <c r="GL10" s="47">
        <v>1</v>
      </c>
      <c r="GM10" s="47">
        <v>1.3</v>
      </c>
      <c r="GN10" s="47">
        <v>0</v>
      </c>
      <c r="GO10" s="47">
        <v>9</v>
      </c>
      <c r="GP10" s="47">
        <v>9</v>
      </c>
      <c r="GQ10" s="47">
        <v>0</v>
      </c>
      <c r="GR10" s="47">
        <v>0</v>
      </c>
      <c r="GS10" s="47">
        <v>0</v>
      </c>
      <c r="GT10" s="47">
        <v>0</v>
      </c>
      <c r="GU10" s="47">
        <v>0</v>
      </c>
      <c r="GV10" s="47">
        <v>0</v>
      </c>
      <c r="GW10" s="47">
        <v>0</v>
      </c>
      <c r="GX10" s="47">
        <v>6</v>
      </c>
      <c r="GY10" s="47">
        <v>6.2</v>
      </c>
      <c r="GZ10" s="47">
        <v>0</v>
      </c>
      <c r="HA10" s="47">
        <v>409</v>
      </c>
      <c r="HB10" s="47">
        <v>434.8</v>
      </c>
      <c r="HC10" s="47">
        <v>4</v>
      </c>
      <c r="HD10" s="47">
        <v>409</v>
      </c>
      <c r="HE10" s="47">
        <v>434.8</v>
      </c>
      <c r="HF10" s="47">
        <v>4</v>
      </c>
      <c r="HG10" s="47">
        <v>409</v>
      </c>
      <c r="HH10" s="47">
        <v>434.8</v>
      </c>
      <c r="HI10" s="47">
        <v>4</v>
      </c>
      <c r="HJ10" s="47">
        <v>0</v>
      </c>
      <c r="HK10" s="47">
        <v>0</v>
      </c>
      <c r="HL10" s="47">
        <v>0</v>
      </c>
      <c r="HM10" s="47">
        <v>409</v>
      </c>
      <c r="HN10" s="47">
        <v>434.8</v>
      </c>
      <c r="HO10" s="47">
        <v>4</v>
      </c>
      <c r="HP10" s="47">
        <v>0</v>
      </c>
      <c r="HQ10" s="47">
        <v>0</v>
      </c>
      <c r="HR10" s="47">
        <v>0</v>
      </c>
      <c r="HS10" s="47">
        <v>0</v>
      </c>
      <c r="HT10" s="47">
        <v>0</v>
      </c>
      <c r="HU10" s="47">
        <v>0</v>
      </c>
      <c r="HV10" s="47">
        <v>0</v>
      </c>
      <c r="HW10" s="47">
        <v>0</v>
      </c>
      <c r="HX10" s="47">
        <v>0</v>
      </c>
      <c r="HY10" s="47">
        <v>70</v>
      </c>
      <c r="HZ10" s="47">
        <v>74.7</v>
      </c>
      <c r="IA10" s="47">
        <v>1</v>
      </c>
      <c r="IB10" s="47">
        <v>72</v>
      </c>
      <c r="IC10" s="47">
        <v>77.599999999999994</v>
      </c>
      <c r="ID10" s="47">
        <v>0</v>
      </c>
      <c r="IE10" s="47">
        <v>70</v>
      </c>
      <c r="IF10" s="47">
        <v>74.3</v>
      </c>
      <c r="IG10" s="47">
        <v>1</v>
      </c>
      <c r="IH10" s="47">
        <v>73</v>
      </c>
      <c r="II10" s="47">
        <v>79.2</v>
      </c>
      <c r="IJ10" s="47">
        <v>1</v>
      </c>
      <c r="IK10" s="47">
        <v>64</v>
      </c>
      <c r="IL10" s="47">
        <v>67.599999999999994</v>
      </c>
      <c r="IM10" s="47">
        <v>0</v>
      </c>
      <c r="IN10" s="47">
        <v>60</v>
      </c>
      <c r="IO10" s="47">
        <v>61.4</v>
      </c>
      <c r="IP10" s="47">
        <v>1</v>
      </c>
    </row>
    <row r="11" spans="1:250" s="47" customFormat="1" x14ac:dyDescent="0.3">
      <c r="A11" s="47" t="s">
        <v>640</v>
      </c>
      <c r="B11" s="47" t="s">
        <v>641</v>
      </c>
      <c r="D11" s="47" t="s">
        <v>642</v>
      </c>
      <c r="E11" s="47">
        <v>102</v>
      </c>
      <c r="H11" s="80"/>
      <c r="I11" s="47" t="s">
        <v>625</v>
      </c>
      <c r="J11" s="47">
        <v>8</v>
      </c>
      <c r="K11" s="47">
        <v>1</v>
      </c>
      <c r="S11" s="47" t="s">
        <v>116</v>
      </c>
      <c r="AC11" s="47">
        <v>10</v>
      </c>
      <c r="AD11" s="47">
        <v>10.199999999999999</v>
      </c>
      <c r="AE11" s="47">
        <v>1</v>
      </c>
      <c r="AF11" s="47">
        <v>9</v>
      </c>
      <c r="AG11" s="47">
        <v>9.5</v>
      </c>
      <c r="AH11" s="47">
        <v>0</v>
      </c>
      <c r="AI11" s="47">
        <v>9</v>
      </c>
      <c r="AJ11" s="47">
        <v>9.9</v>
      </c>
      <c r="AK11" s="47">
        <v>0</v>
      </c>
      <c r="AL11" s="47">
        <v>10</v>
      </c>
      <c r="AM11" s="47">
        <v>10.1</v>
      </c>
      <c r="AN11" s="47">
        <v>0</v>
      </c>
      <c r="AO11" s="47">
        <v>9</v>
      </c>
      <c r="AP11" s="47">
        <v>9.1</v>
      </c>
      <c r="AQ11" s="47">
        <v>0</v>
      </c>
      <c r="AR11" s="47">
        <v>10</v>
      </c>
      <c r="AS11" s="47">
        <v>10.8</v>
      </c>
      <c r="AT11" s="47">
        <v>1</v>
      </c>
      <c r="AU11" s="47">
        <v>10</v>
      </c>
      <c r="AV11" s="47">
        <v>10</v>
      </c>
      <c r="AW11" s="47">
        <v>0</v>
      </c>
      <c r="AX11" s="47">
        <v>9</v>
      </c>
      <c r="AY11" s="47">
        <v>9.5</v>
      </c>
      <c r="AZ11" s="47">
        <v>0</v>
      </c>
      <c r="BA11" s="47">
        <v>10</v>
      </c>
      <c r="BB11" s="47">
        <v>10.6</v>
      </c>
      <c r="BC11" s="47">
        <v>1</v>
      </c>
      <c r="BD11" s="47">
        <v>10</v>
      </c>
      <c r="BE11" s="47">
        <v>10.3</v>
      </c>
      <c r="BF11" s="47">
        <v>1</v>
      </c>
      <c r="BG11" s="47">
        <v>10</v>
      </c>
      <c r="BH11" s="47">
        <v>10.1</v>
      </c>
      <c r="BI11" s="47">
        <v>0</v>
      </c>
      <c r="BJ11" s="47">
        <v>9</v>
      </c>
      <c r="BK11" s="47">
        <v>9.6999999999999993</v>
      </c>
      <c r="BL11" s="47">
        <v>0</v>
      </c>
      <c r="BM11" s="47">
        <v>10</v>
      </c>
      <c r="BN11" s="47">
        <v>10.7</v>
      </c>
      <c r="BO11" s="47">
        <v>1</v>
      </c>
      <c r="BP11" s="47">
        <v>10</v>
      </c>
      <c r="BQ11" s="47">
        <v>10.199999999999999</v>
      </c>
      <c r="BR11" s="47">
        <v>1</v>
      </c>
      <c r="BS11" s="47">
        <v>9</v>
      </c>
      <c r="BT11" s="47">
        <v>9.5</v>
      </c>
      <c r="BU11" s="47">
        <v>0</v>
      </c>
      <c r="BV11" s="47">
        <v>10</v>
      </c>
      <c r="BW11" s="47">
        <v>10.199999999999999</v>
      </c>
      <c r="BX11" s="47">
        <v>1</v>
      </c>
      <c r="BY11" s="47">
        <v>10</v>
      </c>
      <c r="BZ11" s="47">
        <v>10</v>
      </c>
      <c r="CA11" s="47">
        <v>0</v>
      </c>
      <c r="CB11" s="47">
        <v>9</v>
      </c>
      <c r="CC11" s="47">
        <v>9.8000000000000007</v>
      </c>
      <c r="CD11" s="47">
        <v>0</v>
      </c>
      <c r="CE11" s="47">
        <v>9</v>
      </c>
      <c r="CF11" s="47">
        <v>9.6999999999999993</v>
      </c>
      <c r="CG11" s="47">
        <v>0</v>
      </c>
      <c r="CH11" s="47">
        <v>9</v>
      </c>
      <c r="CI11" s="47">
        <v>9.5</v>
      </c>
      <c r="CJ11" s="47">
        <v>0</v>
      </c>
      <c r="CK11" s="47">
        <v>10</v>
      </c>
      <c r="CL11" s="47">
        <v>10.199999999999999</v>
      </c>
      <c r="CM11" s="47">
        <v>1</v>
      </c>
      <c r="CN11" s="47">
        <v>10</v>
      </c>
      <c r="CO11" s="47">
        <v>10.1</v>
      </c>
      <c r="CP11" s="47">
        <v>0</v>
      </c>
      <c r="CQ11" s="47">
        <v>10</v>
      </c>
      <c r="CR11" s="47">
        <v>10.6</v>
      </c>
      <c r="CS11" s="47">
        <v>1</v>
      </c>
      <c r="CT11" s="47">
        <v>9</v>
      </c>
      <c r="CU11" s="47">
        <v>9.5</v>
      </c>
      <c r="CV11" s="47">
        <v>0</v>
      </c>
      <c r="CW11" s="47">
        <v>10</v>
      </c>
      <c r="CX11" s="47">
        <v>10.4</v>
      </c>
      <c r="CY11" s="47">
        <v>1</v>
      </c>
      <c r="CZ11" s="47">
        <v>9</v>
      </c>
      <c r="DA11" s="47">
        <v>9.1999999999999993</v>
      </c>
      <c r="DB11" s="47">
        <v>0</v>
      </c>
      <c r="DC11" s="47">
        <v>10</v>
      </c>
      <c r="DD11" s="47">
        <v>10.1</v>
      </c>
      <c r="DE11" s="47">
        <v>0</v>
      </c>
      <c r="DF11" s="47">
        <v>10</v>
      </c>
      <c r="DG11" s="47">
        <v>10.3</v>
      </c>
      <c r="DH11" s="47">
        <v>1</v>
      </c>
      <c r="DI11" s="47">
        <v>10</v>
      </c>
      <c r="DJ11" s="47">
        <v>10.7</v>
      </c>
      <c r="DK11" s="47">
        <v>1</v>
      </c>
      <c r="DL11" s="47">
        <v>10</v>
      </c>
      <c r="DM11" s="47">
        <v>10.6</v>
      </c>
      <c r="DN11" s="47">
        <v>1</v>
      </c>
      <c r="DO11" s="47">
        <v>9</v>
      </c>
      <c r="DP11" s="47">
        <v>9.6999999999999993</v>
      </c>
      <c r="DQ11" s="47">
        <v>0</v>
      </c>
      <c r="DR11" s="47">
        <v>9</v>
      </c>
      <c r="DS11" s="47">
        <v>9.5</v>
      </c>
      <c r="DT11" s="47">
        <v>0</v>
      </c>
      <c r="DU11" s="47">
        <v>9</v>
      </c>
      <c r="DV11" s="47">
        <v>9.6999999999999993</v>
      </c>
      <c r="DW11" s="47">
        <v>0</v>
      </c>
      <c r="DX11" s="47">
        <v>10</v>
      </c>
      <c r="DY11" s="47">
        <v>10.4</v>
      </c>
      <c r="DZ11" s="47">
        <v>1</v>
      </c>
      <c r="EA11" s="47">
        <v>10</v>
      </c>
      <c r="EB11" s="47">
        <v>10.1</v>
      </c>
      <c r="EC11" s="47">
        <v>0</v>
      </c>
      <c r="ED11" s="47">
        <v>9</v>
      </c>
      <c r="EE11" s="47">
        <v>9.5</v>
      </c>
      <c r="EF11" s="47">
        <v>0</v>
      </c>
      <c r="EG11" s="47">
        <v>9</v>
      </c>
      <c r="EH11" s="47">
        <v>9.6999999999999993</v>
      </c>
      <c r="EI11" s="47">
        <v>0</v>
      </c>
      <c r="EJ11" s="47">
        <v>8</v>
      </c>
      <c r="EK11" s="47">
        <v>8.9</v>
      </c>
      <c r="EL11" s="47">
        <v>0</v>
      </c>
      <c r="EM11" s="47">
        <v>10</v>
      </c>
      <c r="EN11" s="47">
        <v>10.4</v>
      </c>
      <c r="EO11" s="47">
        <v>1</v>
      </c>
      <c r="EP11" s="47">
        <v>10</v>
      </c>
      <c r="EQ11" s="47">
        <v>10.4</v>
      </c>
      <c r="ER11" s="47">
        <v>1</v>
      </c>
      <c r="ES11" s="47">
        <v>10</v>
      </c>
      <c r="ET11" s="47">
        <v>10.3</v>
      </c>
      <c r="EU11" s="47">
        <v>1</v>
      </c>
      <c r="EV11" s="47">
        <v>9</v>
      </c>
      <c r="EW11" s="47">
        <v>9.4</v>
      </c>
      <c r="EX11" s="47">
        <v>0</v>
      </c>
      <c r="EY11" s="47">
        <v>9</v>
      </c>
      <c r="EZ11" s="47">
        <v>9.5</v>
      </c>
      <c r="FA11" s="47">
        <v>0</v>
      </c>
      <c r="FB11" s="47">
        <v>9</v>
      </c>
      <c r="FC11" s="47">
        <v>9.6</v>
      </c>
      <c r="FD11" s="47">
        <v>0</v>
      </c>
      <c r="FE11" s="47">
        <v>10</v>
      </c>
      <c r="FF11" s="47">
        <v>10.199999999999999</v>
      </c>
      <c r="FG11" s="47">
        <v>1</v>
      </c>
      <c r="FH11" s="47">
        <v>10</v>
      </c>
      <c r="FI11" s="47">
        <v>10.5</v>
      </c>
      <c r="FJ11" s="47">
        <v>1</v>
      </c>
      <c r="FK11" s="47">
        <v>10</v>
      </c>
      <c r="FL11" s="47">
        <v>10.4</v>
      </c>
      <c r="FM11" s="47">
        <v>1</v>
      </c>
      <c r="FN11" s="47">
        <v>8</v>
      </c>
      <c r="FO11" s="47">
        <v>8.6999999999999993</v>
      </c>
      <c r="FP11" s="47">
        <v>0</v>
      </c>
      <c r="FQ11" s="47">
        <v>10</v>
      </c>
      <c r="FR11" s="47">
        <v>10.1</v>
      </c>
      <c r="FS11" s="47">
        <v>0</v>
      </c>
      <c r="FT11" s="47">
        <v>9</v>
      </c>
      <c r="FU11" s="47">
        <v>9.4</v>
      </c>
      <c r="FV11" s="47">
        <v>0</v>
      </c>
      <c r="FW11" s="47">
        <v>10</v>
      </c>
      <c r="FX11" s="47">
        <v>10.3</v>
      </c>
      <c r="FY11" s="47">
        <v>1</v>
      </c>
      <c r="FZ11" s="47">
        <v>9</v>
      </c>
      <c r="GA11" s="47">
        <v>9.9</v>
      </c>
      <c r="GB11" s="47">
        <v>0</v>
      </c>
      <c r="GC11" s="47">
        <v>10</v>
      </c>
      <c r="GD11" s="47">
        <v>10.4</v>
      </c>
      <c r="GE11" s="47">
        <v>1</v>
      </c>
      <c r="GF11" s="47">
        <v>9</v>
      </c>
      <c r="GG11" s="47">
        <v>9.5</v>
      </c>
      <c r="GH11" s="47">
        <v>0</v>
      </c>
      <c r="GI11" s="47">
        <v>9</v>
      </c>
      <c r="GJ11" s="47">
        <v>9.9</v>
      </c>
      <c r="GK11" s="47">
        <v>0</v>
      </c>
      <c r="GL11" s="47">
        <v>9</v>
      </c>
      <c r="GM11" s="47">
        <v>9.6999999999999993</v>
      </c>
      <c r="GN11" s="47">
        <v>0</v>
      </c>
      <c r="GO11" s="47">
        <v>10</v>
      </c>
      <c r="GP11" s="47">
        <v>10.7</v>
      </c>
      <c r="GQ11" s="47">
        <v>1</v>
      </c>
      <c r="GR11" s="47">
        <v>9</v>
      </c>
      <c r="GS11" s="47">
        <v>9.4</v>
      </c>
      <c r="GT11" s="47">
        <v>0</v>
      </c>
      <c r="GU11" s="47">
        <v>8</v>
      </c>
      <c r="GV11" s="47">
        <v>8.9</v>
      </c>
      <c r="GW11" s="47">
        <v>0</v>
      </c>
      <c r="GX11" s="47">
        <v>10</v>
      </c>
      <c r="GY11" s="47">
        <v>10.3</v>
      </c>
      <c r="GZ11" s="47">
        <v>1</v>
      </c>
      <c r="HA11" s="47">
        <v>569</v>
      </c>
      <c r="HB11" s="47">
        <v>596.5</v>
      </c>
      <c r="HC11" s="47">
        <v>24</v>
      </c>
      <c r="HD11" s="47">
        <v>569</v>
      </c>
      <c r="HE11" s="47">
        <v>596.5</v>
      </c>
      <c r="HF11" s="47">
        <v>24</v>
      </c>
      <c r="HG11" s="47">
        <v>569</v>
      </c>
      <c r="HH11" s="47">
        <v>596.5</v>
      </c>
      <c r="HI11" s="47">
        <v>24</v>
      </c>
      <c r="HJ11" s="47">
        <v>0</v>
      </c>
      <c r="HK11" s="47">
        <v>0</v>
      </c>
      <c r="HL11" s="47">
        <v>0</v>
      </c>
      <c r="HM11" s="47">
        <v>569</v>
      </c>
      <c r="HN11" s="47">
        <v>596.5</v>
      </c>
      <c r="HO11" s="47">
        <v>24</v>
      </c>
      <c r="HP11" s="47">
        <v>0</v>
      </c>
      <c r="HQ11" s="47">
        <v>0</v>
      </c>
      <c r="HR11" s="47">
        <v>0</v>
      </c>
      <c r="HS11" s="47">
        <v>0</v>
      </c>
      <c r="HT11" s="47">
        <v>0</v>
      </c>
      <c r="HU11" s="47">
        <v>0</v>
      </c>
      <c r="HV11" s="47">
        <v>0</v>
      </c>
      <c r="HW11" s="47">
        <v>0</v>
      </c>
      <c r="HX11" s="47">
        <v>0</v>
      </c>
      <c r="HY11" s="47">
        <v>96</v>
      </c>
      <c r="HZ11" s="47">
        <v>100</v>
      </c>
      <c r="IA11" s="47">
        <v>4</v>
      </c>
      <c r="IB11" s="47">
        <v>95</v>
      </c>
      <c r="IC11" s="47">
        <v>99.4</v>
      </c>
      <c r="ID11" s="47">
        <v>3</v>
      </c>
      <c r="IE11" s="47">
        <v>98</v>
      </c>
      <c r="IF11" s="47">
        <v>101.7</v>
      </c>
      <c r="IG11" s="47">
        <v>6</v>
      </c>
      <c r="IH11" s="47">
        <v>93</v>
      </c>
      <c r="II11" s="47">
        <v>98.3</v>
      </c>
      <c r="IJ11" s="47">
        <v>3</v>
      </c>
      <c r="IK11" s="47">
        <v>94</v>
      </c>
      <c r="IL11" s="47">
        <v>98.1</v>
      </c>
      <c r="IM11" s="47">
        <v>4</v>
      </c>
      <c r="IN11" s="47">
        <v>93</v>
      </c>
      <c r="IO11" s="47">
        <v>99</v>
      </c>
      <c r="IP11" s="47">
        <v>4</v>
      </c>
    </row>
    <row r="12" spans="1:250" s="47" customFormat="1" x14ac:dyDescent="0.3">
      <c r="A12" s="47" t="s">
        <v>179</v>
      </c>
      <c r="B12" s="47" t="s">
        <v>643</v>
      </c>
      <c r="D12" s="47" t="s">
        <v>644</v>
      </c>
      <c r="E12" s="47">
        <v>105</v>
      </c>
      <c r="H12" s="80"/>
      <c r="I12" s="47" t="s">
        <v>625</v>
      </c>
      <c r="J12" s="47">
        <v>6</v>
      </c>
      <c r="K12" s="47">
        <v>7</v>
      </c>
      <c r="S12" s="47" t="s">
        <v>116</v>
      </c>
      <c r="AC12" s="47">
        <v>10</v>
      </c>
      <c r="AD12" s="47">
        <v>10.4</v>
      </c>
      <c r="AE12" s="47">
        <v>1</v>
      </c>
      <c r="AF12" s="47">
        <v>10</v>
      </c>
      <c r="AG12" s="47">
        <v>10.199999999999999</v>
      </c>
      <c r="AH12" s="47">
        <v>1</v>
      </c>
      <c r="AI12" s="47">
        <v>10</v>
      </c>
      <c r="AJ12" s="47">
        <v>10.199999999999999</v>
      </c>
      <c r="AK12" s="47">
        <v>1</v>
      </c>
      <c r="AL12" s="47">
        <v>10</v>
      </c>
      <c r="AM12" s="47">
        <v>10.5</v>
      </c>
      <c r="AN12" s="47">
        <v>1</v>
      </c>
      <c r="AO12" s="47">
        <v>10</v>
      </c>
      <c r="AP12" s="47">
        <v>10.4</v>
      </c>
      <c r="AQ12" s="47">
        <v>1</v>
      </c>
      <c r="AR12" s="47">
        <v>9</v>
      </c>
      <c r="AS12" s="47">
        <v>9.1</v>
      </c>
      <c r="AT12" s="47">
        <v>0</v>
      </c>
      <c r="AU12" s="47">
        <v>9</v>
      </c>
      <c r="AV12" s="47">
        <v>9.5</v>
      </c>
      <c r="AW12" s="47">
        <v>0</v>
      </c>
      <c r="AX12" s="47">
        <v>9</v>
      </c>
      <c r="AY12" s="47">
        <v>9.3000000000000007</v>
      </c>
      <c r="AZ12" s="47">
        <v>0</v>
      </c>
      <c r="BA12" s="47">
        <v>10</v>
      </c>
      <c r="BB12" s="47">
        <v>10.3</v>
      </c>
      <c r="BC12" s="47">
        <v>1</v>
      </c>
      <c r="BD12" s="47">
        <v>9</v>
      </c>
      <c r="BE12" s="47">
        <v>9.8000000000000007</v>
      </c>
      <c r="BF12" s="47">
        <v>0</v>
      </c>
      <c r="BG12" s="47">
        <v>9</v>
      </c>
      <c r="BH12" s="47">
        <v>9.8000000000000007</v>
      </c>
      <c r="BI12" s="47">
        <v>0</v>
      </c>
      <c r="BJ12" s="47">
        <v>8</v>
      </c>
      <c r="BK12" s="47">
        <v>8.1999999999999993</v>
      </c>
      <c r="BL12" s="47">
        <v>0</v>
      </c>
      <c r="BM12" s="47">
        <v>10</v>
      </c>
      <c r="BN12" s="47">
        <v>10.1</v>
      </c>
      <c r="BO12" s="47">
        <v>0</v>
      </c>
      <c r="BP12" s="47">
        <v>9</v>
      </c>
      <c r="BQ12" s="47">
        <v>9</v>
      </c>
      <c r="BR12" s="47">
        <v>0</v>
      </c>
      <c r="BS12" s="47">
        <v>8</v>
      </c>
      <c r="BT12" s="47">
        <v>8.3000000000000007</v>
      </c>
      <c r="BU12" s="47">
        <v>0</v>
      </c>
      <c r="BV12" s="47">
        <v>8</v>
      </c>
      <c r="BW12" s="47">
        <v>8.1999999999999993</v>
      </c>
      <c r="BX12" s="47">
        <v>0</v>
      </c>
      <c r="BY12" s="47">
        <v>10</v>
      </c>
      <c r="BZ12" s="47">
        <v>10.4</v>
      </c>
      <c r="CA12" s="47">
        <v>1</v>
      </c>
      <c r="CB12" s="47">
        <v>10</v>
      </c>
      <c r="CC12" s="47">
        <v>10</v>
      </c>
      <c r="CD12" s="47">
        <v>0</v>
      </c>
      <c r="CE12" s="47">
        <v>8</v>
      </c>
      <c r="CF12" s="47">
        <v>8.5</v>
      </c>
      <c r="CG12" s="47">
        <v>0</v>
      </c>
      <c r="CH12" s="47">
        <v>10</v>
      </c>
      <c r="CI12" s="47">
        <v>10.3</v>
      </c>
      <c r="CJ12" s="47">
        <v>1</v>
      </c>
      <c r="CK12" s="47">
        <v>10</v>
      </c>
      <c r="CL12" s="47">
        <v>10</v>
      </c>
      <c r="CM12" s="47">
        <v>0</v>
      </c>
      <c r="CN12" s="47">
        <v>10</v>
      </c>
      <c r="CO12" s="47">
        <v>10.4</v>
      </c>
      <c r="CP12" s="47">
        <v>1</v>
      </c>
      <c r="CQ12" s="47">
        <v>9</v>
      </c>
      <c r="CR12" s="47">
        <v>9.6999999999999993</v>
      </c>
      <c r="CS12" s="47">
        <v>0</v>
      </c>
      <c r="CT12" s="47">
        <v>8</v>
      </c>
      <c r="CU12" s="47">
        <v>8.9</v>
      </c>
      <c r="CV12" s="47">
        <v>0</v>
      </c>
      <c r="CW12" s="47">
        <v>9</v>
      </c>
      <c r="CX12" s="47">
        <v>9.5</v>
      </c>
      <c r="CY12" s="47">
        <v>0</v>
      </c>
      <c r="CZ12" s="47">
        <v>9</v>
      </c>
      <c r="DA12" s="47">
        <v>9.6999999999999993</v>
      </c>
      <c r="DB12" s="47">
        <v>0</v>
      </c>
      <c r="DC12" s="47">
        <v>9</v>
      </c>
      <c r="DD12" s="47">
        <v>9</v>
      </c>
      <c r="DE12" s="47">
        <v>0</v>
      </c>
      <c r="DF12" s="47">
        <v>9</v>
      </c>
      <c r="DG12" s="47">
        <v>9.1</v>
      </c>
      <c r="DH12" s="47">
        <v>0</v>
      </c>
      <c r="DI12" s="47">
        <v>9</v>
      </c>
      <c r="DJ12" s="47">
        <v>9.1</v>
      </c>
      <c r="DK12" s="47">
        <v>0</v>
      </c>
      <c r="DL12" s="47">
        <v>10</v>
      </c>
      <c r="DM12" s="47">
        <v>10.5</v>
      </c>
      <c r="DN12" s="47">
        <v>1</v>
      </c>
      <c r="DO12" s="47">
        <v>10</v>
      </c>
      <c r="DP12" s="47">
        <v>10.3</v>
      </c>
      <c r="DQ12" s="47">
        <v>1</v>
      </c>
      <c r="DR12" s="47">
        <v>9</v>
      </c>
      <c r="DS12" s="47">
        <v>9.1999999999999993</v>
      </c>
      <c r="DT12" s="47">
        <v>0</v>
      </c>
      <c r="DU12" s="47">
        <v>10</v>
      </c>
      <c r="DV12" s="47">
        <v>10.1</v>
      </c>
      <c r="DW12" s="47">
        <v>0</v>
      </c>
      <c r="DX12" s="47">
        <v>9</v>
      </c>
      <c r="DY12" s="47">
        <v>9.5</v>
      </c>
      <c r="DZ12" s="47">
        <v>0</v>
      </c>
      <c r="EA12" s="47">
        <v>9</v>
      </c>
      <c r="EB12" s="47">
        <v>9.8000000000000007</v>
      </c>
      <c r="EC12" s="47">
        <v>0</v>
      </c>
      <c r="ED12" s="47">
        <v>8</v>
      </c>
      <c r="EE12" s="47">
        <v>8.5</v>
      </c>
      <c r="EF12" s="47">
        <v>0</v>
      </c>
      <c r="EG12" s="47">
        <v>10</v>
      </c>
      <c r="EH12" s="47">
        <v>10.4</v>
      </c>
      <c r="EI12" s="47">
        <v>1</v>
      </c>
      <c r="EJ12" s="47">
        <v>8</v>
      </c>
      <c r="EK12" s="47">
        <v>8.4</v>
      </c>
      <c r="EL12" s="47">
        <v>0</v>
      </c>
      <c r="EM12" s="47">
        <v>7</v>
      </c>
      <c r="EN12" s="47">
        <v>7.9</v>
      </c>
      <c r="EO12" s="47">
        <v>0</v>
      </c>
      <c r="EP12" s="47">
        <v>10</v>
      </c>
      <c r="EQ12" s="47">
        <v>10.199999999999999</v>
      </c>
      <c r="ER12" s="47">
        <v>1</v>
      </c>
      <c r="ES12" s="47">
        <v>10</v>
      </c>
      <c r="ET12" s="47">
        <v>10.3</v>
      </c>
      <c r="EU12" s="47">
        <v>1</v>
      </c>
      <c r="EV12" s="47">
        <v>9</v>
      </c>
      <c r="EW12" s="47">
        <v>9.1</v>
      </c>
      <c r="EX12" s="47">
        <v>0</v>
      </c>
      <c r="EY12" s="47">
        <v>10</v>
      </c>
      <c r="EZ12" s="47">
        <v>10.6</v>
      </c>
      <c r="FA12" s="47">
        <v>1</v>
      </c>
      <c r="FB12" s="47">
        <v>10</v>
      </c>
      <c r="FC12" s="47">
        <v>10.7</v>
      </c>
      <c r="FD12" s="47">
        <v>1</v>
      </c>
      <c r="FE12" s="47">
        <v>10</v>
      </c>
      <c r="FF12" s="47">
        <v>10.7</v>
      </c>
      <c r="FG12" s="47">
        <v>1</v>
      </c>
      <c r="FH12" s="47">
        <v>8</v>
      </c>
      <c r="FI12" s="47">
        <v>8.8000000000000007</v>
      </c>
      <c r="FJ12" s="47">
        <v>0</v>
      </c>
      <c r="FK12" s="47">
        <v>10</v>
      </c>
      <c r="FL12" s="47">
        <v>10.4</v>
      </c>
      <c r="FM12" s="47">
        <v>1</v>
      </c>
      <c r="FN12" s="47">
        <v>9</v>
      </c>
      <c r="FO12" s="47">
        <v>9.6999999999999993</v>
      </c>
      <c r="FP12" s="47">
        <v>0</v>
      </c>
      <c r="FQ12" s="47">
        <v>9</v>
      </c>
      <c r="FR12" s="47">
        <v>9.6</v>
      </c>
      <c r="FS12" s="47">
        <v>0</v>
      </c>
      <c r="FT12" s="47">
        <v>9</v>
      </c>
      <c r="FU12" s="47">
        <v>9.3000000000000007</v>
      </c>
      <c r="FV12" s="47">
        <v>0</v>
      </c>
      <c r="FW12" s="47">
        <v>8</v>
      </c>
      <c r="FX12" s="47">
        <v>8.9</v>
      </c>
      <c r="FY12" s="47">
        <v>0</v>
      </c>
      <c r="FZ12" s="47">
        <v>9</v>
      </c>
      <c r="GA12" s="47">
        <v>9.6</v>
      </c>
      <c r="GB12" s="47">
        <v>0</v>
      </c>
      <c r="GC12" s="47">
        <v>9</v>
      </c>
      <c r="GD12" s="47">
        <v>9.5</v>
      </c>
      <c r="GE12" s="47">
        <v>0</v>
      </c>
      <c r="GF12" s="47">
        <v>10</v>
      </c>
      <c r="GG12" s="47">
        <v>10.4</v>
      </c>
      <c r="GH12" s="47">
        <v>1</v>
      </c>
      <c r="GI12" s="47">
        <v>7</v>
      </c>
      <c r="GJ12" s="47">
        <v>7.7</v>
      </c>
      <c r="GK12" s="47">
        <v>0</v>
      </c>
      <c r="GL12" s="47">
        <v>9</v>
      </c>
      <c r="GM12" s="47">
        <v>9.4</v>
      </c>
      <c r="GN12" s="47">
        <v>0</v>
      </c>
      <c r="GO12" s="47">
        <v>10</v>
      </c>
      <c r="GP12" s="47">
        <v>10.3</v>
      </c>
      <c r="GQ12" s="47">
        <v>1</v>
      </c>
      <c r="GR12" s="47">
        <v>10</v>
      </c>
      <c r="GS12" s="47">
        <v>10.5</v>
      </c>
      <c r="GT12" s="47">
        <v>1</v>
      </c>
      <c r="GU12" s="47">
        <v>10</v>
      </c>
      <c r="GV12" s="47">
        <v>10.3</v>
      </c>
      <c r="GW12" s="47">
        <v>1</v>
      </c>
      <c r="GX12" s="47">
        <v>9</v>
      </c>
      <c r="GY12" s="47">
        <v>9.6999999999999993</v>
      </c>
      <c r="GZ12" s="47">
        <v>0</v>
      </c>
      <c r="HA12" s="47">
        <v>553</v>
      </c>
      <c r="HB12" s="47">
        <v>578.20000000000005</v>
      </c>
      <c r="HC12" s="47">
        <v>22</v>
      </c>
      <c r="HD12" s="47">
        <v>553</v>
      </c>
      <c r="HE12" s="47">
        <v>578.20000000000005</v>
      </c>
      <c r="HF12" s="47">
        <v>22</v>
      </c>
      <c r="HG12" s="47">
        <v>553</v>
      </c>
      <c r="HH12" s="47">
        <v>578.20000000000005</v>
      </c>
      <c r="HI12" s="47">
        <v>22</v>
      </c>
      <c r="HJ12" s="47">
        <v>0</v>
      </c>
      <c r="HK12" s="47">
        <v>0</v>
      </c>
      <c r="HL12" s="47">
        <v>0</v>
      </c>
      <c r="HM12" s="47">
        <v>553</v>
      </c>
      <c r="HN12" s="47">
        <v>578.20000000000005</v>
      </c>
      <c r="HO12" s="47">
        <v>22</v>
      </c>
      <c r="HP12" s="47">
        <v>0</v>
      </c>
      <c r="HQ12" s="47">
        <v>0</v>
      </c>
      <c r="HR12" s="47">
        <v>0</v>
      </c>
      <c r="HS12" s="47">
        <v>0</v>
      </c>
      <c r="HT12" s="47">
        <v>0</v>
      </c>
      <c r="HU12" s="47">
        <v>0</v>
      </c>
      <c r="HV12" s="47">
        <v>0</v>
      </c>
      <c r="HW12" s="47">
        <v>0</v>
      </c>
      <c r="HX12" s="47">
        <v>0</v>
      </c>
      <c r="HY12" s="47">
        <v>96</v>
      </c>
      <c r="HZ12" s="47">
        <v>99.7</v>
      </c>
      <c r="IA12" s="47">
        <v>6</v>
      </c>
      <c r="IB12" s="47">
        <v>90</v>
      </c>
      <c r="IC12" s="47">
        <v>92.8</v>
      </c>
      <c r="ID12" s="47">
        <v>2</v>
      </c>
      <c r="IE12" s="47">
        <v>92</v>
      </c>
      <c r="IF12" s="47">
        <v>95.9</v>
      </c>
      <c r="IG12" s="47">
        <v>2</v>
      </c>
      <c r="IH12" s="47">
        <v>90</v>
      </c>
      <c r="II12" s="47">
        <v>94.3</v>
      </c>
      <c r="IJ12" s="47">
        <v>3</v>
      </c>
      <c r="IK12" s="47">
        <v>94</v>
      </c>
      <c r="IL12" s="47">
        <v>99.2</v>
      </c>
      <c r="IM12" s="47">
        <v>5</v>
      </c>
      <c r="IN12" s="47">
        <v>91</v>
      </c>
      <c r="IO12" s="47">
        <v>96.3</v>
      </c>
      <c r="IP12" s="47">
        <v>4</v>
      </c>
    </row>
    <row r="13" spans="1:250" s="47" customFormat="1" x14ac:dyDescent="0.3">
      <c r="A13" s="47" t="s">
        <v>645</v>
      </c>
      <c r="B13" s="47" t="s">
        <v>646</v>
      </c>
      <c r="D13" s="47" t="s">
        <v>647</v>
      </c>
      <c r="E13" s="47">
        <v>107</v>
      </c>
      <c r="H13" s="80"/>
      <c r="I13" s="47" t="s">
        <v>621</v>
      </c>
      <c r="J13" s="47">
        <v>2</v>
      </c>
      <c r="K13" s="47">
        <v>11</v>
      </c>
      <c r="S13" s="47" t="s">
        <v>116</v>
      </c>
      <c r="AC13" s="47">
        <v>10</v>
      </c>
      <c r="AD13" s="47">
        <v>10.5</v>
      </c>
      <c r="AE13" s="47">
        <v>1</v>
      </c>
      <c r="AF13" s="47">
        <v>7</v>
      </c>
      <c r="AG13" s="47">
        <v>7.3</v>
      </c>
      <c r="AH13" s="47">
        <v>0</v>
      </c>
      <c r="AI13" s="47">
        <v>7</v>
      </c>
      <c r="AJ13" s="47">
        <v>7</v>
      </c>
      <c r="AK13" s="47">
        <v>0</v>
      </c>
      <c r="AL13" s="47">
        <v>8</v>
      </c>
      <c r="AM13" s="47">
        <v>8.1999999999999993</v>
      </c>
      <c r="AN13" s="47">
        <v>0</v>
      </c>
      <c r="AO13" s="47">
        <v>9</v>
      </c>
      <c r="AP13" s="47">
        <v>9.6999999999999993</v>
      </c>
      <c r="AQ13" s="47">
        <v>0</v>
      </c>
      <c r="AR13" s="47">
        <v>9</v>
      </c>
      <c r="AS13" s="47">
        <v>9.6</v>
      </c>
      <c r="AT13" s="47">
        <v>0</v>
      </c>
      <c r="AU13" s="47">
        <v>10</v>
      </c>
      <c r="AV13" s="47">
        <v>10.1</v>
      </c>
      <c r="AW13" s="47">
        <v>0</v>
      </c>
      <c r="AX13" s="47">
        <v>9</v>
      </c>
      <c r="AY13" s="47">
        <v>9.6</v>
      </c>
      <c r="AZ13" s="47">
        <v>0</v>
      </c>
      <c r="BA13" s="47">
        <v>10</v>
      </c>
      <c r="BB13" s="47">
        <v>10.3</v>
      </c>
      <c r="BC13" s="47">
        <v>1</v>
      </c>
      <c r="BD13" s="47">
        <v>9</v>
      </c>
      <c r="BE13" s="47">
        <v>9.5</v>
      </c>
      <c r="BF13" s="47">
        <v>0</v>
      </c>
      <c r="BG13" s="47">
        <v>8</v>
      </c>
      <c r="BH13" s="47">
        <v>8.3000000000000007</v>
      </c>
      <c r="BI13" s="47">
        <v>0</v>
      </c>
      <c r="BJ13" s="47">
        <v>8</v>
      </c>
      <c r="BK13" s="47">
        <v>8.6</v>
      </c>
      <c r="BL13" s="47">
        <v>0</v>
      </c>
      <c r="BM13" s="47">
        <v>8</v>
      </c>
      <c r="BN13" s="47">
        <v>8.3000000000000007</v>
      </c>
      <c r="BO13" s="47">
        <v>0</v>
      </c>
      <c r="BP13" s="47">
        <v>7</v>
      </c>
      <c r="BQ13" s="47">
        <v>7.7</v>
      </c>
      <c r="BR13" s="47">
        <v>0</v>
      </c>
      <c r="BS13" s="47">
        <v>8</v>
      </c>
      <c r="BT13" s="47">
        <v>8.4</v>
      </c>
      <c r="BU13" s="47">
        <v>0</v>
      </c>
      <c r="BV13" s="47">
        <v>10</v>
      </c>
      <c r="BW13" s="47">
        <v>10.199999999999999</v>
      </c>
      <c r="BX13" s="47">
        <v>1</v>
      </c>
      <c r="BY13" s="47">
        <v>10</v>
      </c>
      <c r="BZ13" s="47">
        <v>10.3</v>
      </c>
      <c r="CA13" s="47">
        <v>1</v>
      </c>
      <c r="CB13" s="47">
        <v>9</v>
      </c>
      <c r="CC13" s="47">
        <v>9.1</v>
      </c>
      <c r="CD13" s="47">
        <v>0</v>
      </c>
      <c r="CE13" s="47">
        <v>9</v>
      </c>
      <c r="CF13" s="47">
        <v>9.3000000000000007</v>
      </c>
      <c r="CG13" s="47">
        <v>0</v>
      </c>
      <c r="CH13" s="47">
        <v>8</v>
      </c>
      <c r="CI13" s="47">
        <v>8.5</v>
      </c>
      <c r="CJ13" s="47">
        <v>0</v>
      </c>
      <c r="CK13" s="47">
        <v>7</v>
      </c>
      <c r="CL13" s="47">
        <v>7.6</v>
      </c>
      <c r="CM13" s="47">
        <v>0</v>
      </c>
      <c r="CN13" s="47">
        <v>7</v>
      </c>
      <c r="CO13" s="47">
        <v>7.9</v>
      </c>
      <c r="CP13" s="47">
        <v>0</v>
      </c>
      <c r="CQ13" s="47">
        <v>8</v>
      </c>
      <c r="CR13" s="47">
        <v>8.1999999999999993</v>
      </c>
      <c r="CS13" s="47">
        <v>0</v>
      </c>
      <c r="CT13" s="47">
        <v>6</v>
      </c>
      <c r="CU13" s="47">
        <v>6.8</v>
      </c>
      <c r="CV13" s="47">
        <v>0</v>
      </c>
      <c r="CW13" s="47">
        <v>8</v>
      </c>
      <c r="CX13" s="47">
        <v>8.1999999999999993</v>
      </c>
      <c r="CY13" s="47">
        <v>0</v>
      </c>
      <c r="CZ13" s="47">
        <v>9</v>
      </c>
      <c r="DA13" s="47">
        <v>9.4</v>
      </c>
      <c r="DB13" s="47">
        <v>0</v>
      </c>
      <c r="DC13" s="47">
        <v>9</v>
      </c>
      <c r="DD13" s="47">
        <v>9.1</v>
      </c>
      <c r="DE13" s="47">
        <v>0</v>
      </c>
      <c r="DF13" s="47">
        <v>9</v>
      </c>
      <c r="DG13" s="47">
        <v>9.8000000000000007</v>
      </c>
      <c r="DH13" s="47">
        <v>0</v>
      </c>
      <c r="DI13" s="47">
        <v>10</v>
      </c>
      <c r="DJ13" s="47">
        <v>10.4</v>
      </c>
      <c r="DK13" s="47">
        <v>1</v>
      </c>
      <c r="DL13" s="47">
        <v>10</v>
      </c>
      <c r="DM13" s="47">
        <v>10.199999999999999</v>
      </c>
      <c r="DN13" s="47">
        <v>1</v>
      </c>
      <c r="DO13" s="47">
        <v>9</v>
      </c>
      <c r="DP13" s="47">
        <v>9.8000000000000007</v>
      </c>
      <c r="DQ13" s="47">
        <v>0</v>
      </c>
      <c r="DR13" s="47">
        <v>9</v>
      </c>
      <c r="DS13" s="47">
        <v>9.1</v>
      </c>
      <c r="DT13" s="47">
        <v>0</v>
      </c>
      <c r="DU13" s="47">
        <v>10</v>
      </c>
      <c r="DV13" s="47">
        <v>10.3</v>
      </c>
      <c r="DW13" s="47">
        <v>1</v>
      </c>
      <c r="DX13" s="47">
        <v>7</v>
      </c>
      <c r="DY13" s="47">
        <v>7.5</v>
      </c>
      <c r="DZ13" s="47">
        <v>0</v>
      </c>
      <c r="EA13" s="47">
        <v>10</v>
      </c>
      <c r="EB13" s="47">
        <v>10.199999999999999</v>
      </c>
      <c r="EC13" s="47">
        <v>1</v>
      </c>
      <c r="ED13" s="47">
        <v>7</v>
      </c>
      <c r="EE13" s="47">
        <v>7.8</v>
      </c>
      <c r="EF13" s="47">
        <v>0</v>
      </c>
      <c r="EG13" s="47">
        <v>8</v>
      </c>
      <c r="EH13" s="47">
        <v>8.4</v>
      </c>
      <c r="EI13" s="47">
        <v>0</v>
      </c>
      <c r="EJ13" s="47">
        <v>10</v>
      </c>
      <c r="EK13" s="47">
        <v>10.3</v>
      </c>
      <c r="EL13" s="47">
        <v>1</v>
      </c>
      <c r="EM13" s="47">
        <v>10</v>
      </c>
      <c r="EN13" s="47">
        <v>10.199999999999999</v>
      </c>
      <c r="EO13" s="47">
        <v>1</v>
      </c>
      <c r="EP13" s="47">
        <v>9</v>
      </c>
      <c r="EQ13" s="47">
        <v>9.5</v>
      </c>
      <c r="ER13" s="47">
        <v>0</v>
      </c>
      <c r="ES13" s="47">
        <v>6</v>
      </c>
      <c r="ET13" s="47">
        <v>6.4</v>
      </c>
      <c r="EU13" s="47">
        <v>0</v>
      </c>
      <c r="EV13" s="47">
        <v>10</v>
      </c>
      <c r="EW13" s="47">
        <v>10.3</v>
      </c>
      <c r="EX13" s="47">
        <v>1</v>
      </c>
      <c r="EY13" s="47">
        <v>8</v>
      </c>
      <c r="EZ13" s="47">
        <v>8.6999999999999993</v>
      </c>
      <c r="FA13" s="47">
        <v>0</v>
      </c>
      <c r="FB13" s="47">
        <v>5</v>
      </c>
      <c r="FC13" s="47">
        <v>5.5</v>
      </c>
      <c r="FD13" s="47">
        <v>0</v>
      </c>
      <c r="FE13" s="47">
        <v>7</v>
      </c>
      <c r="FF13" s="47">
        <v>7</v>
      </c>
      <c r="FG13" s="47">
        <v>0</v>
      </c>
      <c r="FH13" s="47">
        <v>6</v>
      </c>
      <c r="FI13" s="47">
        <v>6.5</v>
      </c>
      <c r="FJ13" s="47">
        <v>0</v>
      </c>
      <c r="FK13" s="47">
        <v>10</v>
      </c>
      <c r="FL13" s="47">
        <v>10.5</v>
      </c>
      <c r="FM13" s="47">
        <v>1</v>
      </c>
      <c r="FN13" s="47">
        <v>7</v>
      </c>
      <c r="FO13" s="47">
        <v>7.4</v>
      </c>
      <c r="FP13" s="47">
        <v>0</v>
      </c>
      <c r="FQ13" s="47">
        <v>8</v>
      </c>
      <c r="FR13" s="47">
        <v>8.9</v>
      </c>
      <c r="FS13" s="47">
        <v>0</v>
      </c>
      <c r="FT13" s="47">
        <v>9</v>
      </c>
      <c r="FU13" s="47">
        <v>9.4</v>
      </c>
      <c r="FV13" s="47">
        <v>0</v>
      </c>
      <c r="FW13" s="47">
        <v>7</v>
      </c>
      <c r="FX13" s="47">
        <v>7.7</v>
      </c>
      <c r="FY13" s="47">
        <v>0</v>
      </c>
      <c r="FZ13" s="47">
        <v>8</v>
      </c>
      <c r="GA13" s="47">
        <v>8.9</v>
      </c>
      <c r="GB13" s="47">
        <v>0</v>
      </c>
      <c r="GC13" s="47">
        <v>10</v>
      </c>
      <c r="GD13" s="47">
        <v>10.199999999999999</v>
      </c>
      <c r="GE13" s="47">
        <v>1</v>
      </c>
      <c r="GF13" s="47">
        <v>10</v>
      </c>
      <c r="GG13" s="47">
        <v>10.6</v>
      </c>
      <c r="GH13" s="47">
        <v>1</v>
      </c>
      <c r="GI13" s="47">
        <v>7</v>
      </c>
      <c r="GJ13" s="47">
        <v>7.7</v>
      </c>
      <c r="GK13" s="47">
        <v>0</v>
      </c>
      <c r="GL13" s="47">
        <v>9</v>
      </c>
      <c r="GM13" s="47">
        <v>9</v>
      </c>
      <c r="GN13" s="47">
        <v>0</v>
      </c>
      <c r="GO13" s="47">
        <v>8</v>
      </c>
      <c r="GP13" s="47">
        <v>8.3000000000000007</v>
      </c>
      <c r="GQ13" s="47">
        <v>0</v>
      </c>
      <c r="GR13" s="47">
        <v>10</v>
      </c>
      <c r="GS13" s="47">
        <v>10.8</v>
      </c>
      <c r="GT13" s="47">
        <v>1</v>
      </c>
      <c r="GU13" s="47">
        <v>10</v>
      </c>
      <c r="GV13" s="47">
        <v>10.3</v>
      </c>
      <c r="GW13" s="47">
        <v>1</v>
      </c>
      <c r="GX13" s="47">
        <v>9</v>
      </c>
      <c r="GY13" s="47">
        <v>9.6999999999999993</v>
      </c>
      <c r="GZ13" s="47">
        <v>0</v>
      </c>
      <c r="HA13" s="47">
        <v>509</v>
      </c>
      <c r="HB13" s="47">
        <v>535</v>
      </c>
      <c r="HC13" s="47">
        <v>16</v>
      </c>
      <c r="HD13" s="47">
        <v>509</v>
      </c>
      <c r="HE13" s="47">
        <v>535</v>
      </c>
      <c r="HF13" s="47">
        <v>16</v>
      </c>
      <c r="HG13" s="47">
        <v>509</v>
      </c>
      <c r="HH13" s="47">
        <v>535</v>
      </c>
      <c r="HI13" s="47">
        <v>16</v>
      </c>
      <c r="HJ13" s="47">
        <v>0</v>
      </c>
      <c r="HK13" s="47">
        <v>0</v>
      </c>
      <c r="HL13" s="47">
        <v>0</v>
      </c>
      <c r="HM13" s="47">
        <v>509</v>
      </c>
      <c r="HN13" s="47">
        <v>535</v>
      </c>
      <c r="HO13" s="47">
        <v>16</v>
      </c>
      <c r="HP13" s="47">
        <v>0</v>
      </c>
      <c r="HQ13" s="47">
        <v>0</v>
      </c>
      <c r="HR13" s="47">
        <v>0</v>
      </c>
      <c r="HS13" s="47">
        <v>0</v>
      </c>
      <c r="HT13" s="47">
        <v>0</v>
      </c>
      <c r="HU13" s="47">
        <v>0</v>
      </c>
      <c r="HV13" s="47">
        <v>0</v>
      </c>
      <c r="HW13" s="47">
        <v>0</v>
      </c>
      <c r="HX13" s="47">
        <v>0</v>
      </c>
      <c r="HY13" s="47">
        <v>88</v>
      </c>
      <c r="HZ13" s="47">
        <v>91.8</v>
      </c>
      <c r="IA13" s="47">
        <v>2</v>
      </c>
      <c r="IB13" s="47">
        <v>85</v>
      </c>
      <c r="IC13" s="47">
        <v>88.7</v>
      </c>
      <c r="ID13" s="47">
        <v>2</v>
      </c>
      <c r="IE13" s="47">
        <v>83</v>
      </c>
      <c r="IF13" s="47">
        <v>87.6</v>
      </c>
      <c r="IG13" s="47">
        <v>2</v>
      </c>
      <c r="IH13" s="47">
        <v>89</v>
      </c>
      <c r="II13" s="47">
        <v>93.1</v>
      </c>
      <c r="IJ13" s="47">
        <v>4</v>
      </c>
      <c r="IK13" s="47">
        <v>76</v>
      </c>
      <c r="IL13" s="47">
        <v>80.599999999999994</v>
      </c>
      <c r="IM13" s="47">
        <v>2</v>
      </c>
      <c r="IN13" s="47">
        <v>88</v>
      </c>
      <c r="IO13" s="47">
        <v>93.2</v>
      </c>
      <c r="IP13" s="47">
        <v>4</v>
      </c>
    </row>
    <row r="14" spans="1:250" s="47" customFormat="1" x14ac:dyDescent="0.3">
      <c r="A14" s="47" t="s">
        <v>648</v>
      </c>
      <c r="B14" s="47" t="s">
        <v>649</v>
      </c>
      <c r="D14" s="47" t="s">
        <v>650</v>
      </c>
      <c r="E14" s="47">
        <v>106</v>
      </c>
      <c r="H14" s="80"/>
      <c r="I14" s="47" t="s">
        <v>621</v>
      </c>
      <c r="J14" s="47">
        <v>8</v>
      </c>
      <c r="K14" s="47">
        <v>12</v>
      </c>
      <c r="S14" s="47" t="s">
        <v>116</v>
      </c>
      <c r="AC14" s="47">
        <v>0</v>
      </c>
      <c r="AD14" s="47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v>0</v>
      </c>
      <c r="AJ14" s="47">
        <v>0</v>
      </c>
      <c r="AK14" s="47">
        <v>0</v>
      </c>
      <c r="AL14" s="47">
        <v>0</v>
      </c>
      <c r="AM14" s="47">
        <v>0</v>
      </c>
      <c r="AN14" s="47">
        <v>0</v>
      </c>
      <c r="AO14" s="47">
        <v>0</v>
      </c>
      <c r="AP14" s="47">
        <v>0</v>
      </c>
      <c r="AQ14" s="47">
        <v>0</v>
      </c>
      <c r="AR14" s="47">
        <v>0</v>
      </c>
      <c r="AS14" s="47">
        <v>0</v>
      </c>
      <c r="AT14" s="47">
        <v>0</v>
      </c>
      <c r="AU14" s="47">
        <v>0</v>
      </c>
      <c r="AV14" s="47">
        <v>0</v>
      </c>
      <c r="AW14" s="47">
        <v>0</v>
      </c>
      <c r="AX14" s="47">
        <v>0</v>
      </c>
      <c r="AY14" s="47">
        <v>0</v>
      </c>
      <c r="AZ14" s="47">
        <v>0</v>
      </c>
      <c r="BA14" s="47">
        <v>0</v>
      </c>
      <c r="BB14" s="47">
        <v>0</v>
      </c>
      <c r="BC14" s="47">
        <v>0</v>
      </c>
      <c r="BD14" s="47">
        <v>0</v>
      </c>
      <c r="BE14" s="47">
        <v>0</v>
      </c>
      <c r="BF14" s="47">
        <v>0</v>
      </c>
      <c r="BG14" s="47">
        <v>0</v>
      </c>
      <c r="BH14" s="47">
        <v>0</v>
      </c>
      <c r="BI14" s="47">
        <v>0</v>
      </c>
      <c r="BJ14" s="47">
        <v>0</v>
      </c>
      <c r="BK14" s="47">
        <v>0</v>
      </c>
      <c r="BL14" s="47">
        <v>0</v>
      </c>
      <c r="BM14" s="47">
        <v>0</v>
      </c>
      <c r="BN14" s="47">
        <v>0</v>
      </c>
      <c r="BO14" s="47">
        <v>0</v>
      </c>
      <c r="BP14" s="47">
        <v>0</v>
      </c>
      <c r="BQ14" s="47">
        <v>0</v>
      </c>
      <c r="BR14" s="47">
        <v>0</v>
      </c>
      <c r="BS14" s="47">
        <v>0</v>
      </c>
      <c r="BT14" s="47">
        <v>0</v>
      </c>
      <c r="BU14" s="47">
        <v>0</v>
      </c>
      <c r="BV14" s="47">
        <v>0</v>
      </c>
      <c r="BW14" s="47">
        <v>0</v>
      </c>
      <c r="BX14" s="47">
        <v>0</v>
      </c>
      <c r="BY14" s="47">
        <v>0</v>
      </c>
      <c r="BZ14" s="47">
        <v>0</v>
      </c>
      <c r="CA14" s="47">
        <v>0</v>
      </c>
      <c r="CB14" s="47">
        <v>0</v>
      </c>
      <c r="CC14" s="47">
        <v>0</v>
      </c>
      <c r="CD14" s="47">
        <v>0</v>
      </c>
      <c r="CE14" s="47">
        <v>0</v>
      </c>
      <c r="CF14" s="47">
        <v>0</v>
      </c>
      <c r="CG14" s="47">
        <v>0</v>
      </c>
      <c r="CH14" s="47">
        <v>0</v>
      </c>
      <c r="CI14" s="47">
        <v>0</v>
      </c>
      <c r="CJ14" s="47">
        <v>0</v>
      </c>
      <c r="CK14" s="47">
        <v>0</v>
      </c>
      <c r="CL14" s="47">
        <v>0</v>
      </c>
      <c r="CM14" s="47">
        <v>0</v>
      </c>
      <c r="CN14" s="47">
        <v>0</v>
      </c>
      <c r="CO14" s="47">
        <v>0</v>
      </c>
      <c r="CP14" s="47">
        <v>0</v>
      </c>
      <c r="CQ14" s="47">
        <v>0</v>
      </c>
      <c r="CR14" s="47">
        <v>0</v>
      </c>
      <c r="CS14" s="47">
        <v>0</v>
      </c>
      <c r="CT14" s="47">
        <v>0</v>
      </c>
      <c r="CU14" s="47">
        <v>0</v>
      </c>
      <c r="CV14" s="47">
        <v>0</v>
      </c>
      <c r="CW14" s="47">
        <v>0</v>
      </c>
      <c r="CX14" s="47">
        <v>0</v>
      </c>
      <c r="CY14" s="47">
        <v>0</v>
      </c>
      <c r="CZ14" s="47">
        <v>0</v>
      </c>
      <c r="DA14" s="47">
        <v>0</v>
      </c>
      <c r="DB14" s="47">
        <v>0</v>
      </c>
      <c r="DC14" s="47">
        <v>0</v>
      </c>
      <c r="DD14" s="47">
        <v>0</v>
      </c>
      <c r="DE14" s="47">
        <v>0</v>
      </c>
      <c r="DF14" s="47">
        <v>0</v>
      </c>
      <c r="DG14" s="47">
        <v>0</v>
      </c>
      <c r="DH14" s="47">
        <v>0</v>
      </c>
      <c r="DI14" s="47">
        <v>0</v>
      </c>
      <c r="DJ14" s="47">
        <v>0</v>
      </c>
      <c r="DK14" s="47">
        <v>0</v>
      </c>
      <c r="DL14" s="47">
        <v>0</v>
      </c>
      <c r="DM14" s="47">
        <v>0</v>
      </c>
      <c r="DN14" s="47">
        <v>0</v>
      </c>
      <c r="DO14" s="47">
        <v>0</v>
      </c>
      <c r="DP14" s="47">
        <v>0</v>
      </c>
      <c r="DQ14" s="47">
        <v>0</v>
      </c>
      <c r="DR14" s="47">
        <v>0</v>
      </c>
      <c r="DS14" s="47">
        <v>0</v>
      </c>
      <c r="DT14" s="47">
        <v>0</v>
      </c>
      <c r="DU14" s="47">
        <v>0</v>
      </c>
      <c r="DV14" s="47">
        <v>0</v>
      </c>
      <c r="DW14" s="47">
        <v>0</v>
      </c>
      <c r="DX14" s="47">
        <v>0</v>
      </c>
      <c r="DY14" s="47">
        <v>0</v>
      </c>
      <c r="DZ14" s="47">
        <v>0</v>
      </c>
      <c r="EA14" s="47">
        <v>0</v>
      </c>
      <c r="EB14" s="47">
        <v>0</v>
      </c>
      <c r="EC14" s="47">
        <v>0</v>
      </c>
      <c r="ED14" s="47">
        <v>0</v>
      </c>
      <c r="EE14" s="47">
        <v>0</v>
      </c>
      <c r="EF14" s="47">
        <v>0</v>
      </c>
      <c r="EG14" s="47">
        <v>0</v>
      </c>
      <c r="EH14" s="47">
        <v>0</v>
      </c>
      <c r="EI14" s="47">
        <v>0</v>
      </c>
      <c r="EJ14" s="47">
        <v>0</v>
      </c>
      <c r="EK14" s="47">
        <v>0</v>
      </c>
      <c r="EL14" s="47">
        <v>0</v>
      </c>
      <c r="EM14" s="47">
        <v>0</v>
      </c>
      <c r="EN14" s="47">
        <v>0</v>
      </c>
      <c r="EO14" s="47">
        <v>0</v>
      </c>
      <c r="EP14" s="47">
        <v>0</v>
      </c>
      <c r="EQ14" s="47">
        <v>0</v>
      </c>
      <c r="ER14" s="47">
        <v>0</v>
      </c>
      <c r="ES14" s="47">
        <v>0</v>
      </c>
      <c r="ET14" s="47">
        <v>0</v>
      </c>
      <c r="EU14" s="47">
        <v>0</v>
      </c>
      <c r="EV14" s="47">
        <v>0</v>
      </c>
      <c r="EW14" s="47">
        <v>0</v>
      </c>
      <c r="EX14" s="47">
        <v>0</v>
      </c>
      <c r="EY14" s="47">
        <v>0</v>
      </c>
      <c r="EZ14" s="47">
        <v>0</v>
      </c>
      <c r="FA14" s="47">
        <v>0</v>
      </c>
      <c r="FB14" s="47">
        <v>0</v>
      </c>
      <c r="FC14" s="47">
        <v>0</v>
      </c>
      <c r="FD14" s="47">
        <v>0</v>
      </c>
      <c r="FE14" s="47">
        <v>0</v>
      </c>
      <c r="FF14" s="47">
        <v>0</v>
      </c>
      <c r="FG14" s="47">
        <v>0</v>
      </c>
      <c r="FH14" s="47">
        <v>0</v>
      </c>
      <c r="FI14" s="47">
        <v>0</v>
      </c>
      <c r="FJ14" s="47">
        <v>0</v>
      </c>
      <c r="FK14" s="47">
        <v>0</v>
      </c>
      <c r="FL14" s="47">
        <v>0</v>
      </c>
      <c r="FM14" s="47">
        <v>0</v>
      </c>
      <c r="FN14" s="47">
        <v>0</v>
      </c>
      <c r="FO14" s="47">
        <v>0</v>
      </c>
      <c r="FP14" s="47">
        <v>0</v>
      </c>
      <c r="FQ14" s="47">
        <v>0</v>
      </c>
      <c r="FR14" s="47">
        <v>0</v>
      </c>
      <c r="FS14" s="47">
        <v>0</v>
      </c>
      <c r="FT14" s="47">
        <v>0</v>
      </c>
      <c r="FU14" s="47">
        <v>0</v>
      </c>
      <c r="FV14" s="47">
        <v>0</v>
      </c>
      <c r="FW14" s="47">
        <v>0</v>
      </c>
      <c r="FX14" s="47">
        <v>0</v>
      </c>
      <c r="FY14" s="47">
        <v>0</v>
      </c>
      <c r="FZ14" s="47">
        <v>0</v>
      </c>
      <c r="GA14" s="47">
        <v>0</v>
      </c>
      <c r="GB14" s="47">
        <v>0</v>
      </c>
      <c r="GC14" s="47">
        <v>0</v>
      </c>
      <c r="GD14" s="47">
        <v>0</v>
      </c>
      <c r="GE14" s="47">
        <v>0</v>
      </c>
      <c r="GF14" s="47">
        <v>0</v>
      </c>
      <c r="GG14" s="47">
        <v>0</v>
      </c>
      <c r="GH14" s="47">
        <v>0</v>
      </c>
      <c r="GI14" s="47">
        <v>0</v>
      </c>
      <c r="GJ14" s="47">
        <v>0</v>
      </c>
      <c r="GK14" s="47">
        <v>0</v>
      </c>
      <c r="GL14" s="47">
        <v>0</v>
      </c>
      <c r="GM14" s="47">
        <v>0</v>
      </c>
      <c r="GN14" s="47">
        <v>0</v>
      </c>
      <c r="GO14" s="47">
        <v>0</v>
      </c>
      <c r="GP14" s="47">
        <v>0</v>
      </c>
      <c r="GQ14" s="47">
        <v>0</v>
      </c>
      <c r="GR14" s="47">
        <v>0</v>
      </c>
      <c r="GS14" s="47">
        <v>0</v>
      </c>
      <c r="GT14" s="47">
        <v>0</v>
      </c>
      <c r="GU14" s="47">
        <v>0</v>
      </c>
      <c r="GV14" s="47">
        <v>0</v>
      </c>
      <c r="GW14" s="47">
        <v>0</v>
      </c>
      <c r="GX14" s="47">
        <v>0</v>
      </c>
      <c r="GY14" s="47">
        <v>0</v>
      </c>
      <c r="GZ14" s="47">
        <v>0</v>
      </c>
      <c r="HA14" s="47">
        <v>0</v>
      </c>
      <c r="HB14" s="47">
        <v>0</v>
      </c>
      <c r="HC14" s="47">
        <v>0</v>
      </c>
      <c r="HD14" s="47">
        <v>0</v>
      </c>
      <c r="HE14" s="47">
        <v>0</v>
      </c>
      <c r="HF14" s="47">
        <v>0</v>
      </c>
      <c r="HG14" s="47">
        <v>0</v>
      </c>
      <c r="HH14" s="47">
        <v>0</v>
      </c>
      <c r="HI14" s="47">
        <v>0</v>
      </c>
      <c r="HJ14" s="47">
        <v>0</v>
      </c>
      <c r="HK14" s="47">
        <v>0</v>
      </c>
      <c r="HL14" s="47">
        <v>0</v>
      </c>
      <c r="HM14" s="47">
        <v>0</v>
      </c>
      <c r="HN14" s="47">
        <v>0</v>
      </c>
      <c r="HO14" s="47">
        <v>0</v>
      </c>
      <c r="HP14" s="47">
        <v>0</v>
      </c>
      <c r="HQ14" s="47">
        <v>0</v>
      </c>
      <c r="HR14" s="47">
        <v>0</v>
      </c>
      <c r="HS14" s="47">
        <v>0</v>
      </c>
      <c r="HT14" s="47">
        <v>0</v>
      </c>
      <c r="HU14" s="47">
        <v>0</v>
      </c>
      <c r="HV14" s="47">
        <v>0</v>
      </c>
      <c r="HW14" s="47">
        <v>0</v>
      </c>
      <c r="HX14" s="47">
        <v>0</v>
      </c>
      <c r="HY14" s="47">
        <v>0</v>
      </c>
      <c r="HZ14" s="47">
        <v>0</v>
      </c>
      <c r="IA14" s="47">
        <v>0</v>
      </c>
      <c r="IB14" s="47">
        <v>0</v>
      </c>
      <c r="IC14" s="47">
        <v>0</v>
      </c>
      <c r="ID14" s="47">
        <v>0</v>
      </c>
      <c r="IE14" s="47">
        <v>0</v>
      </c>
      <c r="IF14" s="47">
        <v>0</v>
      </c>
      <c r="IG14" s="47">
        <v>0</v>
      </c>
      <c r="IH14" s="47">
        <v>0</v>
      </c>
      <c r="II14" s="47">
        <v>0</v>
      </c>
      <c r="IJ14" s="47">
        <v>0</v>
      </c>
      <c r="IK14" s="47">
        <v>0</v>
      </c>
      <c r="IL14" s="47">
        <v>0</v>
      </c>
      <c r="IM14" s="47">
        <v>0</v>
      </c>
      <c r="IN14" s="47">
        <v>0</v>
      </c>
      <c r="IO14" s="47">
        <v>0</v>
      </c>
      <c r="IP14" s="47">
        <v>0</v>
      </c>
    </row>
    <row r="15" spans="1:250" s="47" customFormat="1" x14ac:dyDescent="0.3">
      <c r="A15" s="47" t="s">
        <v>651</v>
      </c>
      <c r="B15" s="47" t="s">
        <v>652</v>
      </c>
      <c r="D15" s="47" t="s">
        <v>653</v>
      </c>
      <c r="E15" s="47">
        <v>103</v>
      </c>
      <c r="H15" s="80"/>
      <c r="I15" s="47" t="s">
        <v>625</v>
      </c>
      <c r="J15" s="47">
        <v>2</v>
      </c>
      <c r="K15" s="47">
        <v>12</v>
      </c>
      <c r="S15" s="47" t="s">
        <v>116</v>
      </c>
      <c r="AC15" s="47">
        <v>9</v>
      </c>
      <c r="AD15" s="47">
        <v>9.9</v>
      </c>
      <c r="AE15" s="47">
        <v>0</v>
      </c>
      <c r="AF15" s="47">
        <v>9</v>
      </c>
      <c r="AG15" s="47">
        <v>9.1999999999999993</v>
      </c>
      <c r="AH15" s="47">
        <v>0</v>
      </c>
      <c r="AI15" s="47">
        <v>9</v>
      </c>
      <c r="AJ15" s="47">
        <v>9.6</v>
      </c>
      <c r="AK15" s="47">
        <v>0</v>
      </c>
      <c r="AL15" s="47">
        <v>10</v>
      </c>
      <c r="AM15" s="47">
        <v>10.6</v>
      </c>
      <c r="AN15" s="47">
        <v>1</v>
      </c>
      <c r="AO15" s="47">
        <v>8</v>
      </c>
      <c r="AP15" s="47">
        <v>8.6999999999999993</v>
      </c>
      <c r="AQ15" s="47">
        <v>0</v>
      </c>
      <c r="AR15" s="47">
        <v>8</v>
      </c>
      <c r="AS15" s="47">
        <v>8.1999999999999993</v>
      </c>
      <c r="AT15" s="47">
        <v>0</v>
      </c>
      <c r="AU15" s="47">
        <v>10</v>
      </c>
      <c r="AV15" s="47">
        <v>10.4</v>
      </c>
      <c r="AW15" s="47">
        <v>1</v>
      </c>
      <c r="AX15" s="47">
        <v>10</v>
      </c>
      <c r="AY15" s="47">
        <v>10.8</v>
      </c>
      <c r="AZ15" s="47">
        <v>1</v>
      </c>
      <c r="BA15" s="47">
        <v>10</v>
      </c>
      <c r="BB15" s="47">
        <v>10</v>
      </c>
      <c r="BC15" s="47">
        <v>0</v>
      </c>
      <c r="BD15" s="47">
        <v>10</v>
      </c>
      <c r="BE15" s="47">
        <v>10.5</v>
      </c>
      <c r="BF15" s="47">
        <v>1</v>
      </c>
      <c r="BG15" s="47">
        <v>9</v>
      </c>
      <c r="BH15" s="47">
        <v>9.9</v>
      </c>
      <c r="BI15" s="47">
        <v>0</v>
      </c>
      <c r="BJ15" s="47">
        <v>9</v>
      </c>
      <c r="BK15" s="47">
        <v>9.5</v>
      </c>
      <c r="BL15" s="47">
        <v>0</v>
      </c>
      <c r="BM15" s="47">
        <v>10</v>
      </c>
      <c r="BN15" s="47">
        <v>10.199999999999999</v>
      </c>
      <c r="BO15" s="47">
        <v>1</v>
      </c>
      <c r="BP15" s="47">
        <v>9</v>
      </c>
      <c r="BQ15" s="47">
        <v>9.6999999999999993</v>
      </c>
      <c r="BR15" s="47">
        <v>0</v>
      </c>
      <c r="BS15" s="47">
        <v>10</v>
      </c>
      <c r="BT15" s="47">
        <v>10.4</v>
      </c>
      <c r="BU15" s="47">
        <v>1</v>
      </c>
      <c r="BV15" s="47">
        <v>9</v>
      </c>
      <c r="BW15" s="47">
        <v>9.9</v>
      </c>
      <c r="BX15" s="47">
        <v>0</v>
      </c>
      <c r="BY15" s="47">
        <v>9</v>
      </c>
      <c r="BZ15" s="47">
        <v>9.3000000000000007</v>
      </c>
      <c r="CA15" s="47">
        <v>0</v>
      </c>
      <c r="CB15" s="47">
        <v>9</v>
      </c>
      <c r="CC15" s="47">
        <v>9.4</v>
      </c>
      <c r="CD15" s="47">
        <v>0</v>
      </c>
      <c r="CE15" s="47">
        <v>9</v>
      </c>
      <c r="CF15" s="47">
        <v>9.1999999999999993</v>
      </c>
      <c r="CG15" s="47">
        <v>0</v>
      </c>
      <c r="CH15" s="47">
        <v>10</v>
      </c>
      <c r="CI15" s="47">
        <v>10</v>
      </c>
      <c r="CJ15" s="47">
        <v>0</v>
      </c>
      <c r="CK15" s="47">
        <v>10</v>
      </c>
      <c r="CL15" s="47">
        <v>10.1</v>
      </c>
      <c r="CM15" s="47">
        <v>0</v>
      </c>
      <c r="CN15" s="47">
        <v>9</v>
      </c>
      <c r="CO15" s="47">
        <v>9.1999999999999993</v>
      </c>
      <c r="CP15" s="47">
        <v>0</v>
      </c>
      <c r="CQ15" s="47">
        <v>8</v>
      </c>
      <c r="CR15" s="47">
        <v>8.8000000000000007</v>
      </c>
      <c r="CS15" s="47">
        <v>0</v>
      </c>
      <c r="CT15" s="47">
        <v>8</v>
      </c>
      <c r="CU15" s="47">
        <v>8.4</v>
      </c>
      <c r="CV15" s="47">
        <v>0</v>
      </c>
      <c r="CW15" s="47">
        <v>9</v>
      </c>
      <c r="CX15" s="47">
        <v>9.4</v>
      </c>
      <c r="CY15" s="47">
        <v>0</v>
      </c>
      <c r="CZ15" s="47">
        <v>10</v>
      </c>
      <c r="DA15" s="47">
        <v>10.6</v>
      </c>
      <c r="DB15" s="47">
        <v>1</v>
      </c>
      <c r="DC15" s="47">
        <v>10</v>
      </c>
      <c r="DD15" s="47">
        <v>10.5</v>
      </c>
      <c r="DE15" s="47">
        <v>1</v>
      </c>
      <c r="DF15" s="47">
        <v>8</v>
      </c>
      <c r="DG15" s="47">
        <v>8.9</v>
      </c>
      <c r="DH15" s="47">
        <v>0</v>
      </c>
      <c r="DI15" s="47">
        <v>9</v>
      </c>
      <c r="DJ15" s="47">
        <v>9.5</v>
      </c>
      <c r="DK15" s="47">
        <v>0</v>
      </c>
      <c r="DL15" s="47">
        <v>9</v>
      </c>
      <c r="DM15" s="47">
        <v>9.6</v>
      </c>
      <c r="DN15" s="47">
        <v>0</v>
      </c>
      <c r="DO15" s="47">
        <v>10</v>
      </c>
      <c r="DP15" s="47">
        <v>10.6</v>
      </c>
      <c r="DQ15" s="47">
        <v>1</v>
      </c>
      <c r="DR15" s="47">
        <v>9</v>
      </c>
      <c r="DS15" s="47">
        <v>9.6</v>
      </c>
      <c r="DT15" s="47">
        <v>0</v>
      </c>
      <c r="DU15" s="47">
        <v>8</v>
      </c>
      <c r="DV15" s="47">
        <v>8.3000000000000007</v>
      </c>
      <c r="DW15" s="47">
        <v>0</v>
      </c>
      <c r="DX15" s="47">
        <v>10</v>
      </c>
      <c r="DY15" s="47">
        <v>10.1</v>
      </c>
      <c r="DZ15" s="47">
        <v>0</v>
      </c>
      <c r="EA15" s="47">
        <v>10</v>
      </c>
      <c r="EB15" s="47">
        <v>10.5</v>
      </c>
      <c r="EC15" s="47">
        <v>1</v>
      </c>
      <c r="ED15" s="47">
        <v>9</v>
      </c>
      <c r="EE15" s="47">
        <v>9.4</v>
      </c>
      <c r="EF15" s="47">
        <v>0</v>
      </c>
      <c r="EG15" s="47">
        <v>8</v>
      </c>
      <c r="EH15" s="47">
        <v>8.6999999999999993</v>
      </c>
      <c r="EI15" s="47">
        <v>0</v>
      </c>
      <c r="EJ15" s="47">
        <v>10</v>
      </c>
      <c r="EK15" s="47">
        <v>10.199999999999999</v>
      </c>
      <c r="EL15" s="47">
        <v>1</v>
      </c>
      <c r="EM15" s="47">
        <v>6</v>
      </c>
      <c r="EN15" s="47">
        <v>6.6</v>
      </c>
      <c r="EO15" s="47">
        <v>0</v>
      </c>
      <c r="EP15" s="47">
        <v>8</v>
      </c>
      <c r="EQ15" s="47">
        <v>8.9</v>
      </c>
      <c r="ER15" s="47">
        <v>0</v>
      </c>
      <c r="ES15" s="47">
        <v>8</v>
      </c>
      <c r="ET15" s="47">
        <v>8.3000000000000007</v>
      </c>
      <c r="EU15" s="47">
        <v>0</v>
      </c>
      <c r="EV15" s="47">
        <v>9</v>
      </c>
      <c r="EW15" s="47">
        <v>9.6</v>
      </c>
      <c r="EX15" s="47">
        <v>0</v>
      </c>
      <c r="EY15" s="47">
        <v>7</v>
      </c>
      <c r="EZ15" s="47">
        <v>7.2</v>
      </c>
      <c r="FA15" s="47">
        <v>0</v>
      </c>
      <c r="FB15" s="47">
        <v>9</v>
      </c>
      <c r="FC15" s="47">
        <v>9.1999999999999993</v>
      </c>
      <c r="FD15" s="47">
        <v>0</v>
      </c>
      <c r="FE15" s="47">
        <v>10</v>
      </c>
      <c r="FF15" s="47">
        <v>10</v>
      </c>
      <c r="FG15" s="47">
        <v>0</v>
      </c>
      <c r="FH15" s="47">
        <v>9</v>
      </c>
      <c r="FI15" s="47">
        <v>9.1</v>
      </c>
      <c r="FJ15" s="47">
        <v>0</v>
      </c>
      <c r="FK15" s="47">
        <v>10</v>
      </c>
      <c r="FL15" s="47">
        <v>10.1</v>
      </c>
      <c r="FM15" s="47">
        <v>0</v>
      </c>
      <c r="FN15" s="47">
        <v>10</v>
      </c>
      <c r="FO15" s="47">
        <v>10.199999999999999</v>
      </c>
      <c r="FP15" s="47">
        <v>1</v>
      </c>
      <c r="FQ15" s="47">
        <v>10</v>
      </c>
      <c r="FR15" s="47">
        <v>10.5</v>
      </c>
      <c r="FS15" s="47">
        <v>1</v>
      </c>
      <c r="FT15" s="47">
        <v>10</v>
      </c>
      <c r="FU15" s="47">
        <v>10.199999999999999</v>
      </c>
      <c r="FV15" s="47">
        <v>1</v>
      </c>
      <c r="FW15" s="47">
        <v>10</v>
      </c>
      <c r="FX15" s="47">
        <v>10.3</v>
      </c>
      <c r="FY15" s="47">
        <v>1</v>
      </c>
      <c r="FZ15" s="47">
        <v>9</v>
      </c>
      <c r="GA15" s="47">
        <v>9.5</v>
      </c>
      <c r="GB15" s="47">
        <v>0</v>
      </c>
      <c r="GC15" s="47">
        <v>9</v>
      </c>
      <c r="GD15" s="47">
        <v>9.4</v>
      </c>
      <c r="GE15" s="47">
        <v>0</v>
      </c>
      <c r="GF15" s="47">
        <v>8</v>
      </c>
      <c r="GG15" s="47">
        <v>8.5</v>
      </c>
      <c r="GH15" s="47">
        <v>0</v>
      </c>
      <c r="GI15" s="47">
        <v>9</v>
      </c>
      <c r="GJ15" s="47">
        <v>9.6999999999999993</v>
      </c>
      <c r="GK15" s="47">
        <v>0</v>
      </c>
      <c r="GL15" s="47">
        <v>9</v>
      </c>
      <c r="GM15" s="47">
        <v>9.4</v>
      </c>
      <c r="GN15" s="47">
        <v>0</v>
      </c>
      <c r="GO15" s="47">
        <v>9</v>
      </c>
      <c r="GP15" s="47">
        <v>9.5</v>
      </c>
      <c r="GQ15" s="47">
        <v>0</v>
      </c>
      <c r="GR15" s="47">
        <v>10</v>
      </c>
      <c r="GS15" s="47">
        <v>10</v>
      </c>
      <c r="GT15" s="47">
        <v>0</v>
      </c>
      <c r="GU15" s="47">
        <v>8</v>
      </c>
      <c r="GV15" s="47">
        <v>8.1</v>
      </c>
      <c r="GW15" s="47">
        <v>0</v>
      </c>
      <c r="GX15" s="47">
        <v>9</v>
      </c>
      <c r="GY15" s="47">
        <v>9.8000000000000007</v>
      </c>
      <c r="GZ15" s="47">
        <v>0</v>
      </c>
      <c r="HA15" s="47">
        <v>546</v>
      </c>
      <c r="HB15" s="47">
        <v>571.9</v>
      </c>
      <c r="HC15" s="47">
        <v>15</v>
      </c>
      <c r="HD15" s="47">
        <v>546</v>
      </c>
      <c r="HE15" s="47">
        <v>571.9</v>
      </c>
      <c r="HF15" s="47">
        <v>15</v>
      </c>
      <c r="HG15" s="47">
        <v>546</v>
      </c>
      <c r="HH15" s="47">
        <v>571.9</v>
      </c>
      <c r="HI15" s="47">
        <v>15</v>
      </c>
      <c r="HJ15" s="47">
        <v>0</v>
      </c>
      <c r="HK15" s="47">
        <v>0</v>
      </c>
      <c r="HL15" s="47">
        <v>0</v>
      </c>
      <c r="HM15" s="47">
        <v>546</v>
      </c>
      <c r="HN15" s="47">
        <v>571.9</v>
      </c>
      <c r="HO15" s="47">
        <v>15</v>
      </c>
      <c r="HP15" s="47">
        <v>0</v>
      </c>
      <c r="HQ15" s="47">
        <v>0</v>
      </c>
      <c r="HR15" s="47">
        <v>0</v>
      </c>
      <c r="HS15" s="47">
        <v>0</v>
      </c>
      <c r="HT15" s="47">
        <v>0</v>
      </c>
      <c r="HU15" s="47">
        <v>0</v>
      </c>
      <c r="HV15" s="47">
        <v>0</v>
      </c>
      <c r="HW15" s="47">
        <v>0</v>
      </c>
      <c r="HX15" s="47">
        <v>0</v>
      </c>
      <c r="HY15" s="47">
        <v>93</v>
      </c>
      <c r="HZ15" s="47">
        <v>97.9</v>
      </c>
      <c r="IA15" s="47">
        <v>4</v>
      </c>
      <c r="IB15" s="47">
        <v>93</v>
      </c>
      <c r="IC15" s="47">
        <v>97.5</v>
      </c>
      <c r="ID15" s="47">
        <v>2</v>
      </c>
      <c r="IE15" s="47">
        <v>90</v>
      </c>
      <c r="IF15" s="47">
        <v>95</v>
      </c>
      <c r="IG15" s="47">
        <v>2</v>
      </c>
      <c r="IH15" s="47">
        <v>88</v>
      </c>
      <c r="II15" s="47">
        <v>92.9</v>
      </c>
      <c r="IJ15" s="47">
        <v>3</v>
      </c>
      <c r="IK15" s="47">
        <v>92</v>
      </c>
      <c r="IL15" s="47">
        <v>94.4</v>
      </c>
      <c r="IM15" s="47">
        <v>3</v>
      </c>
      <c r="IN15" s="47">
        <v>90</v>
      </c>
      <c r="IO15" s="47">
        <v>94.2</v>
      </c>
      <c r="IP15" s="47">
        <v>1</v>
      </c>
    </row>
    <row r="16" spans="1:250" s="47" customFormat="1" x14ac:dyDescent="0.3">
      <c r="A16" s="47" t="s">
        <v>654</v>
      </c>
      <c r="B16" s="47" t="s">
        <v>655</v>
      </c>
      <c r="D16" s="47" t="s">
        <v>656</v>
      </c>
      <c r="E16" s="47">
        <v>179</v>
      </c>
      <c r="H16" s="80"/>
      <c r="I16" s="47" t="s">
        <v>621</v>
      </c>
      <c r="J16" s="47">
        <v>10</v>
      </c>
      <c r="K16" s="47">
        <v>4</v>
      </c>
      <c r="S16" s="47" t="s">
        <v>657</v>
      </c>
      <c r="AC16" s="47">
        <v>9</v>
      </c>
      <c r="AD16" s="47">
        <v>9.6</v>
      </c>
      <c r="AE16" s="47">
        <v>0</v>
      </c>
      <c r="AF16" s="47">
        <v>8</v>
      </c>
      <c r="AG16" s="47">
        <v>8.4</v>
      </c>
      <c r="AH16" s="47">
        <v>0</v>
      </c>
      <c r="AI16" s="47">
        <v>9</v>
      </c>
      <c r="AJ16" s="47">
        <v>9.3000000000000007</v>
      </c>
      <c r="AK16" s="47">
        <v>0</v>
      </c>
      <c r="AL16" s="47">
        <v>9</v>
      </c>
      <c r="AM16" s="47">
        <v>9.9</v>
      </c>
      <c r="AN16" s="47">
        <v>0</v>
      </c>
      <c r="AO16" s="47">
        <v>10</v>
      </c>
      <c r="AP16" s="47">
        <v>10.199999999999999</v>
      </c>
      <c r="AQ16" s="47">
        <v>1</v>
      </c>
      <c r="AR16" s="47">
        <v>7</v>
      </c>
      <c r="AS16" s="47">
        <v>7.4</v>
      </c>
      <c r="AT16" s="47">
        <v>0</v>
      </c>
      <c r="AU16" s="47">
        <v>8</v>
      </c>
      <c r="AV16" s="47">
        <v>8.6999999999999993</v>
      </c>
      <c r="AW16" s="47">
        <v>0</v>
      </c>
      <c r="AX16" s="47">
        <v>6</v>
      </c>
      <c r="AY16" s="47">
        <v>6.8</v>
      </c>
      <c r="AZ16" s="47">
        <v>0</v>
      </c>
      <c r="BA16" s="47">
        <v>8</v>
      </c>
      <c r="BB16" s="47">
        <v>8.9</v>
      </c>
      <c r="BC16" s="47">
        <v>0</v>
      </c>
      <c r="BD16" s="47">
        <v>8</v>
      </c>
      <c r="BE16" s="47">
        <v>8.3000000000000007</v>
      </c>
      <c r="BF16" s="47">
        <v>0</v>
      </c>
      <c r="BG16" s="47">
        <v>8</v>
      </c>
      <c r="BH16" s="47">
        <v>8</v>
      </c>
      <c r="BI16" s="47">
        <v>0</v>
      </c>
      <c r="BJ16" s="47">
        <v>7</v>
      </c>
      <c r="BK16" s="47">
        <v>7.7</v>
      </c>
      <c r="BL16" s="47">
        <v>0</v>
      </c>
      <c r="BM16" s="47">
        <v>8</v>
      </c>
      <c r="BN16" s="47">
        <v>8.3000000000000007</v>
      </c>
      <c r="BO16" s="47">
        <v>0</v>
      </c>
      <c r="BP16" s="47">
        <v>9</v>
      </c>
      <c r="BQ16" s="47">
        <v>9.6</v>
      </c>
      <c r="BR16" s="47">
        <v>0</v>
      </c>
      <c r="BS16" s="47">
        <v>8</v>
      </c>
      <c r="BT16" s="47">
        <v>8.3000000000000007</v>
      </c>
      <c r="BU16" s="47">
        <v>0</v>
      </c>
      <c r="BV16" s="47">
        <v>10</v>
      </c>
      <c r="BW16" s="47">
        <v>10.5</v>
      </c>
      <c r="BX16" s="47">
        <v>1</v>
      </c>
      <c r="BY16" s="47">
        <v>5</v>
      </c>
      <c r="BZ16" s="47">
        <v>5.5</v>
      </c>
      <c r="CA16" s="47">
        <v>0</v>
      </c>
      <c r="CB16" s="47">
        <v>8</v>
      </c>
      <c r="CC16" s="47">
        <v>8.1999999999999993</v>
      </c>
      <c r="CD16" s="47">
        <v>0</v>
      </c>
      <c r="CE16" s="47">
        <v>7</v>
      </c>
      <c r="CF16" s="47">
        <v>7.2</v>
      </c>
      <c r="CG16" s="47">
        <v>0</v>
      </c>
      <c r="CH16" s="47">
        <v>8</v>
      </c>
      <c r="CI16" s="47">
        <v>8.1999999999999993</v>
      </c>
      <c r="CJ16" s="47">
        <v>0</v>
      </c>
      <c r="CK16" s="47">
        <v>9</v>
      </c>
      <c r="CL16" s="47">
        <v>9.9</v>
      </c>
      <c r="CM16" s="47">
        <v>0</v>
      </c>
      <c r="CN16" s="47">
        <v>7</v>
      </c>
      <c r="CO16" s="47">
        <v>7.5</v>
      </c>
      <c r="CP16" s="47">
        <v>0</v>
      </c>
      <c r="CQ16" s="47">
        <v>7</v>
      </c>
      <c r="CR16" s="47">
        <v>7.5</v>
      </c>
      <c r="CS16" s="47">
        <v>0</v>
      </c>
      <c r="CT16" s="47">
        <v>8</v>
      </c>
      <c r="CU16" s="47">
        <v>8.6999999999999993</v>
      </c>
      <c r="CV16" s="47">
        <v>0</v>
      </c>
      <c r="CW16" s="47">
        <v>9</v>
      </c>
      <c r="CX16" s="47">
        <v>9.1999999999999993</v>
      </c>
      <c r="CY16" s="47">
        <v>0</v>
      </c>
      <c r="CZ16" s="47">
        <v>8</v>
      </c>
      <c r="DA16" s="47">
        <v>8.1999999999999993</v>
      </c>
      <c r="DB16" s="47">
        <v>0</v>
      </c>
      <c r="DC16" s="47">
        <v>8</v>
      </c>
      <c r="DD16" s="47">
        <v>8.8000000000000007</v>
      </c>
      <c r="DE16" s="47">
        <v>0</v>
      </c>
      <c r="DF16" s="47">
        <v>8</v>
      </c>
      <c r="DG16" s="47">
        <v>8.3000000000000007</v>
      </c>
      <c r="DH16" s="47">
        <v>0</v>
      </c>
      <c r="DI16" s="47">
        <v>10</v>
      </c>
      <c r="DJ16" s="47">
        <v>10.1</v>
      </c>
      <c r="DK16" s="47">
        <v>0</v>
      </c>
      <c r="DL16" s="47">
        <v>7</v>
      </c>
      <c r="DM16" s="47">
        <v>7.1</v>
      </c>
      <c r="DN16" s="47">
        <v>0</v>
      </c>
      <c r="DO16" s="47">
        <v>8</v>
      </c>
      <c r="DP16" s="47">
        <v>8.6999999999999993</v>
      </c>
      <c r="DQ16" s="47">
        <v>0</v>
      </c>
      <c r="DR16" s="47">
        <v>7</v>
      </c>
      <c r="DS16" s="47">
        <v>7.7</v>
      </c>
      <c r="DT16" s="47">
        <v>0</v>
      </c>
      <c r="DU16" s="47">
        <v>7</v>
      </c>
      <c r="DV16" s="47">
        <v>7.5</v>
      </c>
      <c r="DW16" s="47">
        <v>0</v>
      </c>
      <c r="DX16" s="47">
        <v>9</v>
      </c>
      <c r="DY16" s="47">
        <v>9.6999999999999993</v>
      </c>
      <c r="DZ16" s="47">
        <v>0</v>
      </c>
      <c r="EA16" s="47">
        <v>9</v>
      </c>
      <c r="EB16" s="47">
        <v>9.6</v>
      </c>
      <c r="EC16" s="47">
        <v>0</v>
      </c>
      <c r="ED16" s="47">
        <v>6</v>
      </c>
      <c r="EE16" s="47">
        <v>6.8</v>
      </c>
      <c r="EF16" s="47">
        <v>0</v>
      </c>
      <c r="EG16" s="47">
        <v>8</v>
      </c>
      <c r="EH16" s="47">
        <v>8.8000000000000007</v>
      </c>
      <c r="EI16" s="47">
        <v>0</v>
      </c>
      <c r="EJ16" s="47">
        <v>9</v>
      </c>
      <c r="EK16" s="47">
        <v>9.6</v>
      </c>
      <c r="EL16" s="47">
        <v>0</v>
      </c>
      <c r="EM16" s="47">
        <v>7</v>
      </c>
      <c r="EN16" s="47">
        <v>7.7</v>
      </c>
      <c r="EO16" s="47">
        <v>0</v>
      </c>
      <c r="EP16" s="47">
        <v>10</v>
      </c>
      <c r="EQ16" s="47">
        <v>10</v>
      </c>
      <c r="ER16" s="47">
        <v>0</v>
      </c>
      <c r="ES16" s="47">
        <v>10</v>
      </c>
      <c r="ET16" s="47">
        <v>10</v>
      </c>
      <c r="EU16" s="47">
        <v>0</v>
      </c>
      <c r="EV16" s="47">
        <v>7</v>
      </c>
      <c r="EW16" s="47">
        <v>7.7</v>
      </c>
      <c r="EX16" s="47">
        <v>0</v>
      </c>
      <c r="EY16" s="47">
        <v>9</v>
      </c>
      <c r="EZ16" s="47">
        <v>9.4</v>
      </c>
      <c r="FA16" s="47">
        <v>0</v>
      </c>
      <c r="FB16" s="47">
        <v>9</v>
      </c>
      <c r="FC16" s="47">
        <v>9.3000000000000007</v>
      </c>
      <c r="FD16" s="47">
        <v>0</v>
      </c>
      <c r="FE16" s="47">
        <v>5</v>
      </c>
      <c r="FF16" s="47">
        <v>5</v>
      </c>
      <c r="FG16" s="47">
        <v>0</v>
      </c>
      <c r="FH16" s="47">
        <v>10</v>
      </c>
      <c r="FI16" s="47">
        <v>10.6</v>
      </c>
      <c r="FJ16" s="47">
        <v>1</v>
      </c>
      <c r="FK16" s="47">
        <v>8</v>
      </c>
      <c r="FL16" s="47">
        <v>8.5</v>
      </c>
      <c r="FM16" s="47">
        <v>0</v>
      </c>
      <c r="FN16" s="47">
        <v>9</v>
      </c>
      <c r="FO16" s="47">
        <v>9.4</v>
      </c>
      <c r="FP16" s="47">
        <v>0</v>
      </c>
      <c r="FQ16" s="47">
        <v>9</v>
      </c>
      <c r="FR16" s="47">
        <v>9.1999999999999993</v>
      </c>
      <c r="FS16" s="47">
        <v>0</v>
      </c>
      <c r="FT16" s="47">
        <v>7</v>
      </c>
      <c r="FU16" s="47">
        <v>7.6</v>
      </c>
      <c r="FV16" s="47">
        <v>0</v>
      </c>
      <c r="FW16" s="47">
        <v>8</v>
      </c>
      <c r="FX16" s="47">
        <v>8.6999999999999993</v>
      </c>
      <c r="FY16" s="47">
        <v>0</v>
      </c>
      <c r="FZ16" s="47">
        <v>6</v>
      </c>
      <c r="GA16" s="47">
        <v>6.8</v>
      </c>
      <c r="GB16" s="47">
        <v>0</v>
      </c>
      <c r="GC16" s="47">
        <v>7</v>
      </c>
      <c r="GD16" s="47">
        <v>7.1</v>
      </c>
      <c r="GE16" s="47">
        <v>0</v>
      </c>
      <c r="GF16" s="47">
        <v>8</v>
      </c>
      <c r="GG16" s="47">
        <v>8.6999999999999993</v>
      </c>
      <c r="GH16" s="47">
        <v>0</v>
      </c>
      <c r="GI16" s="47">
        <v>7</v>
      </c>
      <c r="GJ16" s="47">
        <v>7.3</v>
      </c>
      <c r="GK16" s="47">
        <v>0</v>
      </c>
      <c r="GL16" s="47">
        <v>10</v>
      </c>
      <c r="GM16" s="47">
        <v>10.4</v>
      </c>
      <c r="GN16" s="47">
        <v>1</v>
      </c>
      <c r="GO16" s="47">
        <v>8</v>
      </c>
      <c r="GP16" s="47">
        <v>8.1999999999999993</v>
      </c>
      <c r="GQ16" s="47">
        <v>0</v>
      </c>
      <c r="GR16" s="47">
        <v>8</v>
      </c>
      <c r="GS16" s="47">
        <v>8.6999999999999993</v>
      </c>
      <c r="GT16" s="47">
        <v>0</v>
      </c>
      <c r="GU16" s="47">
        <v>6</v>
      </c>
      <c r="GV16" s="47">
        <v>6</v>
      </c>
      <c r="GW16" s="47">
        <v>0</v>
      </c>
      <c r="GX16" s="47">
        <v>5</v>
      </c>
      <c r="GY16" s="47">
        <v>5.7</v>
      </c>
      <c r="GZ16" s="47">
        <v>0</v>
      </c>
      <c r="HA16" s="47">
        <v>477</v>
      </c>
      <c r="HB16" s="47">
        <v>504.7</v>
      </c>
      <c r="HC16" s="47">
        <v>4</v>
      </c>
      <c r="HD16" s="47">
        <v>477</v>
      </c>
      <c r="HE16" s="47">
        <v>504.7</v>
      </c>
      <c r="HF16" s="47">
        <v>4</v>
      </c>
      <c r="HG16" s="47">
        <v>477</v>
      </c>
      <c r="HH16" s="47">
        <v>504.7</v>
      </c>
      <c r="HI16" s="47">
        <v>4</v>
      </c>
      <c r="HJ16" s="47">
        <v>0</v>
      </c>
      <c r="HK16" s="47">
        <v>0</v>
      </c>
      <c r="HL16" s="47">
        <v>0</v>
      </c>
      <c r="HM16" s="47">
        <v>477</v>
      </c>
      <c r="HN16" s="47">
        <v>504.7</v>
      </c>
      <c r="HO16" s="47">
        <v>4</v>
      </c>
      <c r="HP16" s="47">
        <v>0</v>
      </c>
      <c r="HQ16" s="47">
        <v>0</v>
      </c>
      <c r="HR16" s="47">
        <v>0</v>
      </c>
      <c r="HS16" s="47">
        <v>0</v>
      </c>
      <c r="HT16" s="47">
        <v>0</v>
      </c>
      <c r="HU16" s="47">
        <v>0</v>
      </c>
      <c r="HV16" s="47">
        <v>0</v>
      </c>
      <c r="HW16" s="47">
        <v>0</v>
      </c>
      <c r="HX16" s="47">
        <v>0</v>
      </c>
      <c r="HY16" s="47">
        <v>82</v>
      </c>
      <c r="HZ16" s="47">
        <v>87.5</v>
      </c>
      <c r="IA16" s="47">
        <v>1</v>
      </c>
      <c r="IB16" s="47">
        <v>78</v>
      </c>
      <c r="IC16" s="47">
        <v>81.5</v>
      </c>
      <c r="ID16" s="47">
        <v>1</v>
      </c>
      <c r="IE16" s="47">
        <v>81</v>
      </c>
      <c r="IF16" s="47">
        <v>85.3</v>
      </c>
      <c r="IG16" s="47">
        <v>0</v>
      </c>
      <c r="IH16" s="47">
        <v>80</v>
      </c>
      <c r="II16" s="47">
        <v>86.1</v>
      </c>
      <c r="IJ16" s="47">
        <v>0</v>
      </c>
      <c r="IK16" s="47">
        <v>83</v>
      </c>
      <c r="IL16" s="47">
        <v>86.7</v>
      </c>
      <c r="IM16" s="47">
        <v>1</v>
      </c>
      <c r="IN16" s="47">
        <v>73</v>
      </c>
      <c r="IO16" s="47">
        <v>77.599999999999994</v>
      </c>
      <c r="IP16" s="47">
        <v>1</v>
      </c>
    </row>
    <row r="17" spans="1:250" s="47" customFormat="1" x14ac:dyDescent="0.3">
      <c r="A17" s="47" t="s">
        <v>658</v>
      </c>
      <c r="B17" s="47" t="s">
        <v>659</v>
      </c>
      <c r="D17" s="47" t="s">
        <v>660</v>
      </c>
      <c r="E17" s="47">
        <v>126</v>
      </c>
      <c r="H17" s="80"/>
      <c r="I17" s="47" t="s">
        <v>621</v>
      </c>
      <c r="J17" s="47">
        <v>2</v>
      </c>
      <c r="K17" s="47">
        <v>2</v>
      </c>
      <c r="S17" s="47" t="s">
        <v>657</v>
      </c>
      <c r="AC17" s="47">
        <v>8</v>
      </c>
      <c r="AD17" s="47">
        <v>8.6999999999999993</v>
      </c>
      <c r="AE17" s="47">
        <v>0</v>
      </c>
      <c r="AF17" s="47">
        <v>9</v>
      </c>
      <c r="AG17" s="47">
        <v>9.4</v>
      </c>
      <c r="AH17" s="47">
        <v>0</v>
      </c>
      <c r="AI17" s="47">
        <v>9</v>
      </c>
      <c r="AJ17" s="47">
        <v>9.9</v>
      </c>
      <c r="AK17" s="47">
        <v>0</v>
      </c>
      <c r="AL17" s="47">
        <v>8</v>
      </c>
      <c r="AM17" s="47">
        <v>8.3000000000000007</v>
      </c>
      <c r="AN17" s="47">
        <v>0</v>
      </c>
      <c r="AO17" s="47">
        <v>9</v>
      </c>
      <c r="AP17" s="47">
        <v>9.3000000000000007</v>
      </c>
      <c r="AQ17" s="47">
        <v>0</v>
      </c>
      <c r="AR17" s="47">
        <v>9</v>
      </c>
      <c r="AS17" s="47">
        <v>9.6</v>
      </c>
      <c r="AT17" s="47">
        <v>0</v>
      </c>
      <c r="AU17" s="47">
        <v>9</v>
      </c>
      <c r="AV17" s="47">
        <v>9.6</v>
      </c>
      <c r="AW17" s="47">
        <v>0</v>
      </c>
      <c r="AX17" s="47">
        <v>7</v>
      </c>
      <c r="AY17" s="47">
        <v>7.2</v>
      </c>
      <c r="AZ17" s="47">
        <v>0</v>
      </c>
      <c r="BA17" s="47">
        <v>9</v>
      </c>
      <c r="BB17" s="47">
        <v>9.6999999999999993</v>
      </c>
      <c r="BC17" s="47">
        <v>0</v>
      </c>
      <c r="BD17" s="47">
        <v>10</v>
      </c>
      <c r="BE17" s="47">
        <v>10.1</v>
      </c>
      <c r="BF17" s="47">
        <v>0</v>
      </c>
      <c r="BG17" s="47">
        <v>9</v>
      </c>
      <c r="BH17" s="47">
        <v>9.3000000000000007</v>
      </c>
      <c r="BI17" s="47">
        <v>0</v>
      </c>
      <c r="BJ17" s="47">
        <v>10</v>
      </c>
      <c r="BK17" s="47">
        <v>10.3</v>
      </c>
      <c r="BL17" s="47">
        <v>1</v>
      </c>
      <c r="BM17" s="47">
        <v>9</v>
      </c>
      <c r="BN17" s="47">
        <v>9.5</v>
      </c>
      <c r="BO17" s="47">
        <v>0</v>
      </c>
      <c r="BP17" s="47">
        <v>10</v>
      </c>
      <c r="BQ17" s="47">
        <v>10.1</v>
      </c>
      <c r="BR17" s="47">
        <v>0</v>
      </c>
      <c r="BS17" s="47">
        <v>8</v>
      </c>
      <c r="BT17" s="47">
        <v>8.6</v>
      </c>
      <c r="BU17" s="47">
        <v>0</v>
      </c>
      <c r="BV17" s="47">
        <v>10</v>
      </c>
      <c r="BW17" s="47">
        <v>10.1</v>
      </c>
      <c r="BX17" s="47">
        <v>0</v>
      </c>
      <c r="BY17" s="47">
        <v>10</v>
      </c>
      <c r="BZ17" s="47">
        <v>10.5</v>
      </c>
      <c r="CA17" s="47">
        <v>1</v>
      </c>
      <c r="CB17" s="47">
        <v>10</v>
      </c>
      <c r="CC17" s="47">
        <v>10.8</v>
      </c>
      <c r="CD17" s="47">
        <v>1</v>
      </c>
      <c r="CE17" s="47">
        <v>9</v>
      </c>
      <c r="CF17" s="47">
        <v>9.4</v>
      </c>
      <c r="CG17" s="47">
        <v>0</v>
      </c>
      <c r="CH17" s="47">
        <v>9</v>
      </c>
      <c r="CI17" s="47">
        <v>9.6</v>
      </c>
      <c r="CJ17" s="47">
        <v>0</v>
      </c>
      <c r="CK17" s="47">
        <v>9</v>
      </c>
      <c r="CL17" s="47">
        <v>9.9</v>
      </c>
      <c r="CM17" s="47">
        <v>0</v>
      </c>
      <c r="CN17" s="47">
        <v>10</v>
      </c>
      <c r="CO17" s="47">
        <v>10.4</v>
      </c>
      <c r="CP17" s="47">
        <v>1</v>
      </c>
      <c r="CQ17" s="47">
        <v>9</v>
      </c>
      <c r="CR17" s="47">
        <v>9</v>
      </c>
      <c r="CS17" s="47">
        <v>0</v>
      </c>
      <c r="CT17" s="47">
        <v>8</v>
      </c>
      <c r="CU17" s="47">
        <v>8.8000000000000007</v>
      </c>
      <c r="CV17" s="47">
        <v>0</v>
      </c>
      <c r="CW17" s="47">
        <v>9</v>
      </c>
      <c r="CX17" s="47">
        <v>9.9</v>
      </c>
      <c r="CY17" s="47">
        <v>0</v>
      </c>
      <c r="CZ17" s="47">
        <v>10</v>
      </c>
      <c r="DA17" s="47">
        <v>10.199999999999999</v>
      </c>
      <c r="DB17" s="47">
        <v>1</v>
      </c>
      <c r="DC17" s="47">
        <v>10</v>
      </c>
      <c r="DD17" s="47">
        <v>10.1</v>
      </c>
      <c r="DE17" s="47">
        <v>0</v>
      </c>
      <c r="DF17" s="47">
        <v>8</v>
      </c>
      <c r="DG17" s="47">
        <v>8.1999999999999993</v>
      </c>
      <c r="DH17" s="47">
        <v>0</v>
      </c>
      <c r="DI17" s="47">
        <v>8</v>
      </c>
      <c r="DJ17" s="47">
        <v>8.6</v>
      </c>
      <c r="DK17" s="47">
        <v>0</v>
      </c>
      <c r="DL17" s="47">
        <v>9</v>
      </c>
      <c r="DM17" s="47">
        <v>9.1999999999999993</v>
      </c>
      <c r="DN17" s="47">
        <v>0</v>
      </c>
      <c r="DO17" s="47">
        <v>10</v>
      </c>
      <c r="DP17" s="47">
        <v>10.199999999999999</v>
      </c>
      <c r="DQ17" s="47">
        <v>1</v>
      </c>
      <c r="DR17" s="47">
        <v>10</v>
      </c>
      <c r="DS17" s="47">
        <v>10.199999999999999</v>
      </c>
      <c r="DT17" s="47">
        <v>1</v>
      </c>
      <c r="DU17" s="47">
        <v>9</v>
      </c>
      <c r="DV17" s="47">
        <v>9.8000000000000007</v>
      </c>
      <c r="DW17" s="47">
        <v>0</v>
      </c>
      <c r="DX17" s="47">
        <v>9</v>
      </c>
      <c r="DY17" s="47">
        <v>9.6</v>
      </c>
      <c r="DZ17" s="47">
        <v>0</v>
      </c>
      <c r="EA17" s="47">
        <v>9</v>
      </c>
      <c r="EB17" s="47">
        <v>9.4</v>
      </c>
      <c r="EC17" s="47">
        <v>0</v>
      </c>
      <c r="ED17" s="47">
        <v>10</v>
      </c>
      <c r="EE17" s="47">
        <v>10.6</v>
      </c>
      <c r="EF17" s="47">
        <v>1</v>
      </c>
      <c r="EG17" s="47">
        <v>10</v>
      </c>
      <c r="EH17" s="47">
        <v>10.199999999999999</v>
      </c>
      <c r="EI17" s="47">
        <v>1</v>
      </c>
      <c r="EJ17" s="47">
        <v>9</v>
      </c>
      <c r="EK17" s="47">
        <v>9.3000000000000007</v>
      </c>
      <c r="EL17" s="47">
        <v>0</v>
      </c>
      <c r="EM17" s="47">
        <v>9</v>
      </c>
      <c r="EN17" s="47">
        <v>9.1999999999999993</v>
      </c>
      <c r="EO17" s="47">
        <v>0</v>
      </c>
      <c r="EP17" s="47">
        <v>10</v>
      </c>
      <c r="EQ17" s="47">
        <v>10.5</v>
      </c>
      <c r="ER17" s="47">
        <v>1</v>
      </c>
      <c r="ES17" s="47">
        <v>9</v>
      </c>
      <c r="ET17" s="47">
        <v>9.1999999999999993</v>
      </c>
      <c r="EU17" s="47">
        <v>0</v>
      </c>
      <c r="EV17" s="47">
        <v>9</v>
      </c>
      <c r="EW17" s="47">
        <v>9.1</v>
      </c>
      <c r="EX17" s="47">
        <v>0</v>
      </c>
      <c r="EY17" s="47">
        <v>10</v>
      </c>
      <c r="EZ17" s="47">
        <v>10.199999999999999</v>
      </c>
      <c r="FA17" s="47">
        <v>1</v>
      </c>
      <c r="FB17" s="47">
        <v>10</v>
      </c>
      <c r="FC17" s="47">
        <v>10.1</v>
      </c>
      <c r="FD17" s="47">
        <v>0</v>
      </c>
      <c r="FE17" s="47">
        <v>10</v>
      </c>
      <c r="FF17" s="47">
        <v>10.1</v>
      </c>
      <c r="FG17" s="47">
        <v>0</v>
      </c>
      <c r="FH17" s="47">
        <v>10</v>
      </c>
      <c r="FI17" s="47">
        <v>10.1</v>
      </c>
      <c r="FJ17" s="47">
        <v>0</v>
      </c>
      <c r="FK17" s="47">
        <v>8</v>
      </c>
      <c r="FL17" s="47">
        <v>8.6</v>
      </c>
      <c r="FM17" s="47">
        <v>0</v>
      </c>
      <c r="FN17" s="47">
        <v>9</v>
      </c>
      <c r="FO17" s="47">
        <v>9.4</v>
      </c>
      <c r="FP17" s="47">
        <v>0</v>
      </c>
      <c r="FQ17" s="47">
        <v>10</v>
      </c>
      <c r="FR17" s="47">
        <v>10.7</v>
      </c>
      <c r="FS17" s="47">
        <v>1</v>
      </c>
      <c r="FT17" s="47">
        <v>8</v>
      </c>
      <c r="FU17" s="47">
        <v>8.3000000000000007</v>
      </c>
      <c r="FV17" s="47">
        <v>0</v>
      </c>
      <c r="FW17" s="47">
        <v>10</v>
      </c>
      <c r="FX17" s="47">
        <v>10.3</v>
      </c>
      <c r="FY17" s="47">
        <v>1</v>
      </c>
      <c r="FZ17" s="47">
        <v>8</v>
      </c>
      <c r="GA17" s="47">
        <v>8.1</v>
      </c>
      <c r="GB17" s="47">
        <v>0</v>
      </c>
      <c r="GC17" s="47">
        <v>9</v>
      </c>
      <c r="GD17" s="47">
        <v>9.4</v>
      </c>
      <c r="GE17" s="47">
        <v>0</v>
      </c>
      <c r="GF17" s="47">
        <v>8</v>
      </c>
      <c r="GG17" s="47">
        <v>8.6999999999999993</v>
      </c>
      <c r="GH17" s="47">
        <v>0</v>
      </c>
      <c r="GI17" s="47">
        <v>9</v>
      </c>
      <c r="GJ17" s="47">
        <v>9.3000000000000007</v>
      </c>
      <c r="GK17" s="47">
        <v>0</v>
      </c>
      <c r="GL17" s="47">
        <v>10</v>
      </c>
      <c r="GM17" s="47">
        <v>10</v>
      </c>
      <c r="GN17" s="47">
        <v>0</v>
      </c>
      <c r="GO17" s="47">
        <v>9</v>
      </c>
      <c r="GP17" s="47">
        <v>9.4</v>
      </c>
      <c r="GQ17" s="47">
        <v>0</v>
      </c>
      <c r="GR17" s="47">
        <v>9</v>
      </c>
      <c r="GS17" s="47">
        <v>9.4</v>
      </c>
      <c r="GT17" s="47">
        <v>0</v>
      </c>
      <c r="GU17" s="47">
        <v>10</v>
      </c>
      <c r="GV17" s="47">
        <v>10.1</v>
      </c>
      <c r="GW17" s="47">
        <v>0</v>
      </c>
      <c r="GX17" s="47">
        <v>10</v>
      </c>
      <c r="GY17" s="47">
        <v>10</v>
      </c>
      <c r="GZ17" s="47">
        <v>0</v>
      </c>
      <c r="HA17" s="47">
        <v>551</v>
      </c>
      <c r="HB17" s="47">
        <v>573.79999999999995</v>
      </c>
      <c r="HC17" s="47">
        <v>13</v>
      </c>
      <c r="HD17" s="47">
        <v>551</v>
      </c>
      <c r="HE17" s="47">
        <v>573.79999999999995</v>
      </c>
      <c r="HF17" s="47">
        <v>13</v>
      </c>
      <c r="HG17" s="47">
        <v>551</v>
      </c>
      <c r="HH17" s="47">
        <v>573.79999999999995</v>
      </c>
      <c r="HI17" s="47">
        <v>13</v>
      </c>
      <c r="HJ17" s="47">
        <v>0</v>
      </c>
      <c r="HK17" s="47">
        <v>0</v>
      </c>
      <c r="HL17" s="47">
        <v>0</v>
      </c>
      <c r="HM17" s="47">
        <v>551</v>
      </c>
      <c r="HN17" s="47">
        <v>573.79999999999995</v>
      </c>
      <c r="HO17" s="47">
        <v>13</v>
      </c>
      <c r="HP17" s="47">
        <v>0</v>
      </c>
      <c r="HQ17" s="47">
        <v>0</v>
      </c>
      <c r="HR17" s="47">
        <v>0</v>
      </c>
      <c r="HS17" s="47">
        <v>0</v>
      </c>
      <c r="HT17" s="47">
        <v>0</v>
      </c>
      <c r="HU17" s="47">
        <v>0</v>
      </c>
      <c r="HV17" s="47">
        <v>0</v>
      </c>
      <c r="HW17" s="47">
        <v>0</v>
      </c>
      <c r="HX17" s="47">
        <v>0</v>
      </c>
      <c r="HY17" s="47">
        <v>87</v>
      </c>
      <c r="HZ17" s="47">
        <v>91.8</v>
      </c>
      <c r="IA17" s="47">
        <v>0</v>
      </c>
      <c r="IB17" s="47">
        <v>94</v>
      </c>
      <c r="IC17" s="47">
        <v>98.2</v>
      </c>
      <c r="ID17" s="47">
        <v>3</v>
      </c>
      <c r="IE17" s="47">
        <v>90</v>
      </c>
      <c r="IF17" s="47">
        <v>94.3</v>
      </c>
      <c r="IG17" s="47">
        <v>2</v>
      </c>
      <c r="IH17" s="47">
        <v>95</v>
      </c>
      <c r="II17" s="47">
        <v>99</v>
      </c>
      <c r="IJ17" s="47">
        <v>5</v>
      </c>
      <c r="IK17" s="47">
        <v>93</v>
      </c>
      <c r="IL17" s="47">
        <v>95.8</v>
      </c>
      <c r="IM17" s="47">
        <v>2</v>
      </c>
      <c r="IN17" s="47">
        <v>92</v>
      </c>
      <c r="IO17" s="47">
        <v>94.7</v>
      </c>
      <c r="IP17" s="47">
        <v>1</v>
      </c>
    </row>
    <row r="18" spans="1:250" s="47" customFormat="1" x14ac:dyDescent="0.3">
      <c r="A18" s="47" t="s">
        <v>661</v>
      </c>
      <c r="B18" s="47" t="s">
        <v>662</v>
      </c>
      <c r="D18" s="47" t="s">
        <v>663</v>
      </c>
      <c r="E18" s="47">
        <v>127</v>
      </c>
      <c r="H18" s="80"/>
      <c r="I18" s="47" t="s">
        <v>625</v>
      </c>
      <c r="J18" s="47">
        <v>4</v>
      </c>
      <c r="K18" s="47">
        <v>8</v>
      </c>
      <c r="S18" s="47" t="s">
        <v>118</v>
      </c>
      <c r="AC18" s="47">
        <v>9</v>
      </c>
      <c r="AD18" s="47">
        <v>9.3000000000000007</v>
      </c>
      <c r="AE18" s="47">
        <v>0</v>
      </c>
      <c r="AF18" s="47">
        <v>10</v>
      </c>
      <c r="AG18" s="47">
        <v>10.1</v>
      </c>
      <c r="AH18" s="47">
        <v>0</v>
      </c>
      <c r="AI18" s="47">
        <v>10</v>
      </c>
      <c r="AJ18" s="47">
        <v>10.3</v>
      </c>
      <c r="AK18" s="47">
        <v>1</v>
      </c>
      <c r="AL18" s="47">
        <v>10</v>
      </c>
      <c r="AM18" s="47">
        <v>10.4</v>
      </c>
      <c r="AN18" s="47">
        <v>1</v>
      </c>
      <c r="AO18" s="47">
        <v>9</v>
      </c>
      <c r="AP18" s="47">
        <v>9.9</v>
      </c>
      <c r="AQ18" s="47">
        <v>0</v>
      </c>
      <c r="AR18" s="47">
        <v>9</v>
      </c>
      <c r="AS18" s="47">
        <v>9.6</v>
      </c>
      <c r="AT18" s="47">
        <v>0</v>
      </c>
      <c r="AU18" s="47">
        <v>9</v>
      </c>
      <c r="AV18" s="47">
        <v>9.6999999999999993</v>
      </c>
      <c r="AW18" s="47">
        <v>0</v>
      </c>
      <c r="AX18" s="47">
        <v>10</v>
      </c>
      <c r="AY18" s="47">
        <v>10.6</v>
      </c>
      <c r="AZ18" s="47">
        <v>1</v>
      </c>
      <c r="BA18" s="47">
        <v>10</v>
      </c>
      <c r="BB18" s="47">
        <v>10.6</v>
      </c>
      <c r="BC18" s="47">
        <v>1</v>
      </c>
      <c r="BD18" s="47">
        <v>10</v>
      </c>
      <c r="BE18" s="47">
        <v>10.1</v>
      </c>
      <c r="BF18" s="47">
        <v>0</v>
      </c>
      <c r="BG18" s="47">
        <v>10</v>
      </c>
      <c r="BH18" s="47">
        <v>10.4</v>
      </c>
      <c r="BI18" s="47">
        <v>1</v>
      </c>
      <c r="BJ18" s="47">
        <v>10</v>
      </c>
      <c r="BK18" s="47">
        <v>10.4</v>
      </c>
      <c r="BL18" s="47">
        <v>1</v>
      </c>
      <c r="BM18" s="47">
        <v>9</v>
      </c>
      <c r="BN18" s="47">
        <v>9.1999999999999993</v>
      </c>
      <c r="BO18" s="47">
        <v>0</v>
      </c>
      <c r="BP18" s="47">
        <v>10</v>
      </c>
      <c r="BQ18" s="47">
        <v>10</v>
      </c>
      <c r="BR18" s="47">
        <v>0</v>
      </c>
      <c r="BS18" s="47">
        <v>10</v>
      </c>
      <c r="BT18" s="47">
        <v>10.199999999999999</v>
      </c>
      <c r="BU18" s="47">
        <v>1</v>
      </c>
      <c r="BV18" s="47">
        <v>10</v>
      </c>
      <c r="BW18" s="47">
        <v>10.3</v>
      </c>
      <c r="BX18" s="47">
        <v>1</v>
      </c>
      <c r="BY18" s="47">
        <v>10</v>
      </c>
      <c r="BZ18" s="47">
        <v>10.6</v>
      </c>
      <c r="CA18" s="47">
        <v>1</v>
      </c>
      <c r="CB18" s="47">
        <v>10</v>
      </c>
      <c r="CC18" s="47">
        <v>10.3</v>
      </c>
      <c r="CD18" s="47">
        <v>1</v>
      </c>
      <c r="CE18" s="47">
        <v>9</v>
      </c>
      <c r="CF18" s="47">
        <v>9</v>
      </c>
      <c r="CG18" s="47">
        <v>0</v>
      </c>
      <c r="CH18" s="47">
        <v>10</v>
      </c>
      <c r="CI18" s="47">
        <v>10.4</v>
      </c>
      <c r="CJ18" s="47">
        <v>1</v>
      </c>
      <c r="CK18" s="47">
        <v>9</v>
      </c>
      <c r="CL18" s="47">
        <v>9.6</v>
      </c>
      <c r="CM18" s="47">
        <v>0</v>
      </c>
      <c r="CN18" s="47">
        <v>9</v>
      </c>
      <c r="CO18" s="47">
        <v>9.9</v>
      </c>
      <c r="CP18" s="47">
        <v>0</v>
      </c>
      <c r="CQ18" s="47">
        <v>10</v>
      </c>
      <c r="CR18" s="47">
        <v>10.4</v>
      </c>
      <c r="CS18" s="47">
        <v>1</v>
      </c>
      <c r="CT18" s="47">
        <v>9</v>
      </c>
      <c r="CU18" s="47">
        <v>9.3000000000000007</v>
      </c>
      <c r="CV18" s="47">
        <v>0</v>
      </c>
      <c r="CW18" s="47">
        <v>10</v>
      </c>
      <c r="CX18" s="47">
        <v>10.3</v>
      </c>
      <c r="CY18" s="47">
        <v>1</v>
      </c>
      <c r="CZ18" s="47">
        <v>9</v>
      </c>
      <c r="DA18" s="47">
        <v>9.6999999999999993</v>
      </c>
      <c r="DB18" s="47">
        <v>0</v>
      </c>
      <c r="DC18" s="47">
        <v>10</v>
      </c>
      <c r="DD18" s="47">
        <v>10.1</v>
      </c>
      <c r="DE18" s="47">
        <v>0</v>
      </c>
      <c r="DF18" s="47">
        <v>10</v>
      </c>
      <c r="DG18" s="47">
        <v>10.1</v>
      </c>
      <c r="DH18" s="47">
        <v>0</v>
      </c>
      <c r="DI18" s="47">
        <v>10</v>
      </c>
      <c r="DJ18" s="47">
        <v>10.7</v>
      </c>
      <c r="DK18" s="47">
        <v>1</v>
      </c>
      <c r="DL18" s="47">
        <v>10</v>
      </c>
      <c r="DM18" s="47">
        <v>10</v>
      </c>
      <c r="DN18" s="47">
        <v>0</v>
      </c>
      <c r="DO18" s="47">
        <v>10</v>
      </c>
      <c r="DP18" s="47">
        <v>10.4</v>
      </c>
      <c r="DQ18" s="47">
        <v>1</v>
      </c>
      <c r="DR18" s="47">
        <v>10</v>
      </c>
      <c r="DS18" s="47">
        <v>10.4</v>
      </c>
      <c r="DT18" s="47">
        <v>1</v>
      </c>
      <c r="DU18" s="47">
        <v>10</v>
      </c>
      <c r="DV18" s="47">
        <v>10</v>
      </c>
      <c r="DW18" s="47">
        <v>0</v>
      </c>
      <c r="DX18" s="47">
        <v>10</v>
      </c>
      <c r="DY18" s="47">
        <v>10</v>
      </c>
      <c r="DZ18" s="47">
        <v>0</v>
      </c>
      <c r="EA18" s="47">
        <v>10</v>
      </c>
      <c r="EB18" s="47">
        <v>10.199999999999999</v>
      </c>
      <c r="EC18" s="47">
        <v>1</v>
      </c>
      <c r="ED18" s="47">
        <v>10</v>
      </c>
      <c r="EE18" s="47">
        <v>10.199999999999999</v>
      </c>
      <c r="EF18" s="47">
        <v>1</v>
      </c>
      <c r="EG18" s="47">
        <v>10</v>
      </c>
      <c r="EH18" s="47">
        <v>10.5</v>
      </c>
      <c r="EI18" s="47">
        <v>1</v>
      </c>
      <c r="EJ18" s="47">
        <v>10</v>
      </c>
      <c r="EK18" s="47">
        <v>10.5</v>
      </c>
      <c r="EL18" s="47">
        <v>1</v>
      </c>
      <c r="EM18" s="47">
        <v>9</v>
      </c>
      <c r="EN18" s="47">
        <v>9.6999999999999993</v>
      </c>
      <c r="EO18" s="47">
        <v>0</v>
      </c>
      <c r="EP18" s="47">
        <v>10</v>
      </c>
      <c r="EQ18" s="47">
        <v>10</v>
      </c>
      <c r="ER18" s="47">
        <v>0</v>
      </c>
      <c r="ES18" s="47">
        <v>10</v>
      </c>
      <c r="ET18" s="47">
        <v>10</v>
      </c>
      <c r="EU18" s="47">
        <v>0</v>
      </c>
      <c r="EV18" s="47">
        <v>10</v>
      </c>
      <c r="EW18" s="47">
        <v>10.7</v>
      </c>
      <c r="EX18" s="47">
        <v>1</v>
      </c>
      <c r="EY18" s="47">
        <v>10</v>
      </c>
      <c r="EZ18" s="47">
        <v>10</v>
      </c>
      <c r="FA18" s="47">
        <v>0</v>
      </c>
      <c r="FB18" s="47">
        <v>9</v>
      </c>
      <c r="FC18" s="47">
        <v>9.4</v>
      </c>
      <c r="FD18" s="47">
        <v>0</v>
      </c>
      <c r="FE18" s="47">
        <v>9</v>
      </c>
      <c r="FF18" s="47">
        <v>9.6</v>
      </c>
      <c r="FG18" s="47">
        <v>0</v>
      </c>
      <c r="FH18" s="47">
        <v>9</v>
      </c>
      <c r="FI18" s="47">
        <v>9.4</v>
      </c>
      <c r="FJ18" s="47">
        <v>0</v>
      </c>
      <c r="FK18" s="47">
        <v>10</v>
      </c>
      <c r="FL18" s="47">
        <v>10.199999999999999</v>
      </c>
      <c r="FM18" s="47">
        <v>1</v>
      </c>
      <c r="FN18" s="47">
        <v>8</v>
      </c>
      <c r="FO18" s="47">
        <v>8.6</v>
      </c>
      <c r="FP18" s="47">
        <v>0</v>
      </c>
      <c r="FQ18" s="47">
        <v>9</v>
      </c>
      <c r="FR18" s="47">
        <v>9.1</v>
      </c>
      <c r="FS18" s="47">
        <v>0</v>
      </c>
      <c r="FT18" s="47">
        <v>9</v>
      </c>
      <c r="FU18" s="47">
        <v>9.1999999999999993</v>
      </c>
      <c r="FV18" s="47">
        <v>0</v>
      </c>
      <c r="FW18" s="47">
        <v>10</v>
      </c>
      <c r="FX18" s="47">
        <v>10.6</v>
      </c>
      <c r="FY18" s="47">
        <v>1</v>
      </c>
      <c r="FZ18" s="47">
        <v>9</v>
      </c>
      <c r="GA18" s="47">
        <v>9.8000000000000007</v>
      </c>
      <c r="GB18" s="47">
        <v>0</v>
      </c>
      <c r="GC18" s="47">
        <v>10</v>
      </c>
      <c r="GD18" s="47">
        <v>10.4</v>
      </c>
      <c r="GE18" s="47">
        <v>1</v>
      </c>
      <c r="GF18" s="47">
        <v>10</v>
      </c>
      <c r="GG18" s="47">
        <v>10.1</v>
      </c>
      <c r="GH18" s="47">
        <v>0</v>
      </c>
      <c r="GI18" s="47">
        <v>10</v>
      </c>
      <c r="GJ18" s="47">
        <v>10.4</v>
      </c>
      <c r="GK18" s="47">
        <v>1</v>
      </c>
      <c r="GL18" s="47">
        <v>10</v>
      </c>
      <c r="GM18" s="47">
        <v>10.4</v>
      </c>
      <c r="GN18" s="47">
        <v>1</v>
      </c>
      <c r="GO18" s="47">
        <v>9</v>
      </c>
      <c r="GP18" s="47">
        <v>9.6</v>
      </c>
      <c r="GQ18" s="47">
        <v>0</v>
      </c>
      <c r="GR18" s="47">
        <v>10</v>
      </c>
      <c r="GS18" s="47">
        <v>10.4</v>
      </c>
      <c r="GT18" s="47">
        <v>1</v>
      </c>
      <c r="GU18" s="47">
        <v>10</v>
      </c>
      <c r="GV18" s="47">
        <v>10.5</v>
      </c>
      <c r="GW18" s="47">
        <v>1</v>
      </c>
      <c r="GX18" s="47">
        <v>9</v>
      </c>
      <c r="GY18" s="47">
        <v>9.6</v>
      </c>
      <c r="GZ18" s="47">
        <v>0</v>
      </c>
      <c r="HA18" s="47">
        <v>579</v>
      </c>
      <c r="HB18" s="47">
        <v>601.4</v>
      </c>
      <c r="HC18" s="47">
        <v>28</v>
      </c>
      <c r="HD18" s="47">
        <v>579</v>
      </c>
      <c r="HE18" s="47">
        <v>601.4</v>
      </c>
      <c r="HF18" s="47">
        <v>28</v>
      </c>
      <c r="HG18" s="47">
        <v>579</v>
      </c>
      <c r="HH18" s="47">
        <v>601.4</v>
      </c>
      <c r="HI18" s="47">
        <v>28</v>
      </c>
      <c r="HJ18" s="47">
        <v>0</v>
      </c>
      <c r="HK18" s="47">
        <v>0</v>
      </c>
      <c r="HL18" s="47">
        <v>0</v>
      </c>
      <c r="HM18" s="47">
        <v>579</v>
      </c>
      <c r="HN18" s="47">
        <v>601.4</v>
      </c>
      <c r="HO18" s="47">
        <v>28</v>
      </c>
      <c r="HP18" s="47">
        <v>0</v>
      </c>
      <c r="HQ18" s="47">
        <v>0</v>
      </c>
      <c r="HR18" s="47">
        <v>0</v>
      </c>
      <c r="HS18" s="47">
        <v>0</v>
      </c>
      <c r="HT18" s="47">
        <v>0</v>
      </c>
      <c r="HU18" s="47">
        <v>0</v>
      </c>
      <c r="HV18" s="47">
        <v>0</v>
      </c>
      <c r="HW18" s="47">
        <v>0</v>
      </c>
      <c r="HX18" s="47">
        <v>0</v>
      </c>
      <c r="HY18" s="47">
        <v>96</v>
      </c>
      <c r="HZ18" s="47">
        <v>100.6</v>
      </c>
      <c r="IA18" s="47">
        <v>4</v>
      </c>
      <c r="IB18" s="47">
        <v>98</v>
      </c>
      <c r="IC18" s="47">
        <v>100.8</v>
      </c>
      <c r="ID18" s="47">
        <v>7</v>
      </c>
      <c r="IE18" s="47">
        <v>96</v>
      </c>
      <c r="IF18" s="47">
        <v>100.1</v>
      </c>
      <c r="IG18" s="47">
        <v>3</v>
      </c>
      <c r="IH18" s="47">
        <v>99</v>
      </c>
      <c r="II18" s="47">
        <v>101.9</v>
      </c>
      <c r="IJ18" s="47">
        <v>6</v>
      </c>
      <c r="IK18" s="47">
        <v>93</v>
      </c>
      <c r="IL18" s="47">
        <v>96.2</v>
      </c>
      <c r="IM18" s="47">
        <v>2</v>
      </c>
      <c r="IN18" s="47">
        <v>97</v>
      </c>
      <c r="IO18" s="47">
        <v>101.8</v>
      </c>
      <c r="IP18" s="47">
        <v>6</v>
      </c>
    </row>
    <row r="19" spans="1:250" s="47" customFormat="1" x14ac:dyDescent="0.3">
      <c r="A19" s="47" t="s">
        <v>664</v>
      </c>
      <c r="B19" s="47" t="s">
        <v>655</v>
      </c>
      <c r="D19" s="47" t="s">
        <v>665</v>
      </c>
      <c r="E19" s="47">
        <v>128</v>
      </c>
      <c r="H19" s="80"/>
      <c r="I19" s="47" t="s">
        <v>621</v>
      </c>
      <c r="J19" s="47">
        <v>10</v>
      </c>
      <c r="K19" s="47">
        <v>2</v>
      </c>
      <c r="S19" s="47" t="s">
        <v>657</v>
      </c>
      <c r="AC19" s="47">
        <v>9</v>
      </c>
      <c r="AD19" s="47">
        <v>9.9</v>
      </c>
      <c r="AE19" s="47">
        <v>0</v>
      </c>
      <c r="AF19" s="47">
        <v>10</v>
      </c>
      <c r="AG19" s="47">
        <v>10.3</v>
      </c>
      <c r="AH19" s="47">
        <v>1</v>
      </c>
      <c r="AI19" s="47">
        <v>8</v>
      </c>
      <c r="AJ19" s="47">
        <v>8.1</v>
      </c>
      <c r="AK19" s="47">
        <v>0</v>
      </c>
      <c r="AL19" s="47">
        <v>9</v>
      </c>
      <c r="AM19" s="47">
        <v>9.5</v>
      </c>
      <c r="AN19" s="47">
        <v>0</v>
      </c>
      <c r="AO19" s="47">
        <v>9</v>
      </c>
      <c r="AP19" s="47">
        <v>9.1999999999999993</v>
      </c>
      <c r="AQ19" s="47">
        <v>0</v>
      </c>
      <c r="AR19" s="47">
        <v>10</v>
      </c>
      <c r="AS19" s="47">
        <v>10.199999999999999</v>
      </c>
      <c r="AT19" s="47">
        <v>1</v>
      </c>
      <c r="AU19" s="47">
        <v>9</v>
      </c>
      <c r="AV19" s="47">
        <v>9.4</v>
      </c>
      <c r="AW19" s="47">
        <v>0</v>
      </c>
      <c r="AX19" s="47">
        <v>9</v>
      </c>
      <c r="AY19" s="47">
        <v>9.4</v>
      </c>
      <c r="AZ19" s="47">
        <v>0</v>
      </c>
      <c r="BA19" s="47">
        <v>7</v>
      </c>
      <c r="BB19" s="47">
        <v>7.8</v>
      </c>
      <c r="BC19" s="47">
        <v>0</v>
      </c>
      <c r="BD19" s="47">
        <v>9</v>
      </c>
      <c r="BE19" s="47">
        <v>9.3000000000000007</v>
      </c>
      <c r="BF19" s="47">
        <v>0</v>
      </c>
      <c r="BG19" s="47">
        <v>5</v>
      </c>
      <c r="BH19" s="47">
        <v>5</v>
      </c>
      <c r="BI19" s="47">
        <v>0</v>
      </c>
      <c r="BJ19" s="47">
        <v>9</v>
      </c>
      <c r="BK19" s="47">
        <v>9.4</v>
      </c>
      <c r="BL19" s="47">
        <v>0</v>
      </c>
      <c r="BM19" s="47">
        <v>10</v>
      </c>
      <c r="BN19" s="47">
        <v>10.3</v>
      </c>
      <c r="BO19" s="47">
        <v>1</v>
      </c>
      <c r="BP19" s="47">
        <v>9</v>
      </c>
      <c r="BQ19" s="47">
        <v>9.1999999999999993</v>
      </c>
      <c r="BR19" s="47">
        <v>0</v>
      </c>
      <c r="BS19" s="47">
        <v>9</v>
      </c>
      <c r="BT19" s="47">
        <v>9.8000000000000007</v>
      </c>
      <c r="BU19" s="47">
        <v>0</v>
      </c>
      <c r="BV19" s="47">
        <v>10</v>
      </c>
      <c r="BW19" s="47">
        <v>10.5</v>
      </c>
      <c r="BX19" s="47">
        <v>1</v>
      </c>
      <c r="BY19" s="47">
        <v>9</v>
      </c>
      <c r="BZ19" s="47">
        <v>9</v>
      </c>
      <c r="CA19" s="47">
        <v>0</v>
      </c>
      <c r="CB19" s="47">
        <v>9</v>
      </c>
      <c r="CC19" s="47">
        <v>9.6999999999999993</v>
      </c>
      <c r="CD19" s="47">
        <v>0</v>
      </c>
      <c r="CE19" s="47">
        <v>9</v>
      </c>
      <c r="CF19" s="47">
        <v>9.3000000000000007</v>
      </c>
      <c r="CG19" s="47">
        <v>0</v>
      </c>
      <c r="CH19" s="47">
        <v>9</v>
      </c>
      <c r="CI19" s="47">
        <v>9.5</v>
      </c>
      <c r="CJ19" s="47">
        <v>0</v>
      </c>
      <c r="CK19" s="47">
        <v>9</v>
      </c>
      <c r="CL19" s="47">
        <v>9.3000000000000007</v>
      </c>
      <c r="CM19" s="47">
        <v>0</v>
      </c>
      <c r="CN19" s="47">
        <v>8</v>
      </c>
      <c r="CO19" s="47">
        <v>8.8000000000000007</v>
      </c>
      <c r="CP19" s="47">
        <v>0</v>
      </c>
      <c r="CQ19" s="47">
        <v>8</v>
      </c>
      <c r="CR19" s="47">
        <v>8.6</v>
      </c>
      <c r="CS19" s="47">
        <v>0</v>
      </c>
      <c r="CT19" s="47">
        <v>9</v>
      </c>
      <c r="CU19" s="47">
        <v>9.1999999999999993</v>
      </c>
      <c r="CV19" s="47">
        <v>0</v>
      </c>
      <c r="CW19" s="47">
        <v>9</v>
      </c>
      <c r="CX19" s="47">
        <v>9.1999999999999993</v>
      </c>
      <c r="CY19" s="47">
        <v>0</v>
      </c>
      <c r="CZ19" s="47">
        <v>10</v>
      </c>
      <c r="DA19" s="47">
        <v>10.4</v>
      </c>
      <c r="DB19" s="47">
        <v>1</v>
      </c>
      <c r="DC19" s="47">
        <v>8</v>
      </c>
      <c r="DD19" s="47">
        <v>8.3000000000000007</v>
      </c>
      <c r="DE19" s="47">
        <v>0</v>
      </c>
      <c r="DF19" s="47">
        <v>7</v>
      </c>
      <c r="DG19" s="47">
        <v>7.7</v>
      </c>
      <c r="DH19" s="47">
        <v>0</v>
      </c>
      <c r="DI19" s="47">
        <v>9</v>
      </c>
      <c r="DJ19" s="47">
        <v>9.4</v>
      </c>
      <c r="DK19" s="47">
        <v>0</v>
      </c>
      <c r="DL19" s="47">
        <v>10</v>
      </c>
      <c r="DM19" s="47">
        <v>10.199999999999999</v>
      </c>
      <c r="DN19" s="47">
        <v>1</v>
      </c>
      <c r="DO19" s="47">
        <v>9</v>
      </c>
      <c r="DP19" s="47">
        <v>9.3000000000000007</v>
      </c>
      <c r="DQ19" s="47">
        <v>0</v>
      </c>
      <c r="DR19" s="47">
        <v>9</v>
      </c>
      <c r="DS19" s="47">
        <v>9.1</v>
      </c>
      <c r="DT19" s="47">
        <v>0</v>
      </c>
      <c r="DU19" s="47">
        <v>9</v>
      </c>
      <c r="DV19" s="47">
        <v>9.6999999999999993</v>
      </c>
      <c r="DW19" s="47">
        <v>0</v>
      </c>
      <c r="DX19" s="47">
        <v>9</v>
      </c>
      <c r="DY19" s="47">
        <v>9.6999999999999993</v>
      </c>
      <c r="DZ19" s="47">
        <v>0</v>
      </c>
      <c r="EA19" s="47">
        <v>9</v>
      </c>
      <c r="EB19" s="47">
        <v>9.1999999999999993</v>
      </c>
      <c r="EC19" s="47">
        <v>0</v>
      </c>
      <c r="ED19" s="47">
        <v>9</v>
      </c>
      <c r="EE19" s="47">
        <v>9</v>
      </c>
      <c r="EF19" s="47">
        <v>0</v>
      </c>
      <c r="EG19" s="47">
        <v>9</v>
      </c>
      <c r="EH19" s="47">
        <v>9.8000000000000007</v>
      </c>
      <c r="EI19" s="47">
        <v>0</v>
      </c>
      <c r="EJ19" s="47">
        <v>9</v>
      </c>
      <c r="EK19" s="47">
        <v>9.4</v>
      </c>
      <c r="EL19" s="47">
        <v>0</v>
      </c>
      <c r="EM19" s="47">
        <v>9</v>
      </c>
      <c r="EN19" s="47">
        <v>9.6999999999999993</v>
      </c>
      <c r="EO19" s="47">
        <v>0</v>
      </c>
      <c r="EP19" s="47">
        <v>9</v>
      </c>
      <c r="EQ19" s="47">
        <v>9.3000000000000007</v>
      </c>
      <c r="ER19" s="47">
        <v>0</v>
      </c>
      <c r="ES19" s="47">
        <v>9</v>
      </c>
      <c r="ET19" s="47">
        <v>9.1999999999999993</v>
      </c>
      <c r="EU19" s="47">
        <v>0</v>
      </c>
      <c r="EV19" s="47">
        <v>8</v>
      </c>
      <c r="EW19" s="47">
        <v>8.5</v>
      </c>
      <c r="EX19" s="47">
        <v>0</v>
      </c>
      <c r="EY19" s="47">
        <v>9</v>
      </c>
      <c r="EZ19" s="47">
        <v>9.1</v>
      </c>
      <c r="FA19" s="47">
        <v>0</v>
      </c>
      <c r="FB19" s="47">
        <v>9</v>
      </c>
      <c r="FC19" s="47">
        <v>9</v>
      </c>
      <c r="FD19" s="47">
        <v>0</v>
      </c>
      <c r="FE19" s="47">
        <v>8</v>
      </c>
      <c r="FF19" s="47">
        <v>8.6</v>
      </c>
      <c r="FG19" s="47">
        <v>0</v>
      </c>
      <c r="FH19" s="47">
        <v>9</v>
      </c>
      <c r="FI19" s="47">
        <v>9.6</v>
      </c>
      <c r="FJ19" s="47">
        <v>0</v>
      </c>
      <c r="FK19" s="47">
        <v>9</v>
      </c>
      <c r="FL19" s="47">
        <v>9.8000000000000007</v>
      </c>
      <c r="FM19" s="47">
        <v>0</v>
      </c>
      <c r="FN19" s="47">
        <v>10</v>
      </c>
      <c r="FO19" s="47">
        <v>10</v>
      </c>
      <c r="FP19" s="47">
        <v>0</v>
      </c>
      <c r="FQ19" s="47">
        <v>9</v>
      </c>
      <c r="FR19" s="47">
        <v>9.3000000000000007</v>
      </c>
      <c r="FS19" s="47">
        <v>0</v>
      </c>
      <c r="FT19" s="47">
        <v>9</v>
      </c>
      <c r="FU19" s="47">
        <v>9.1999999999999993</v>
      </c>
      <c r="FV19" s="47">
        <v>0</v>
      </c>
      <c r="FW19" s="47">
        <v>10</v>
      </c>
      <c r="FX19" s="47">
        <v>10</v>
      </c>
      <c r="FY19" s="47">
        <v>0</v>
      </c>
      <c r="FZ19" s="47">
        <v>8</v>
      </c>
      <c r="GA19" s="47">
        <v>8.4</v>
      </c>
      <c r="GB19" s="47">
        <v>0</v>
      </c>
      <c r="GC19" s="47">
        <v>9</v>
      </c>
      <c r="GD19" s="47">
        <v>9.6999999999999993</v>
      </c>
      <c r="GE19" s="47">
        <v>0</v>
      </c>
      <c r="GF19" s="47">
        <v>9</v>
      </c>
      <c r="GG19" s="47">
        <v>9.8000000000000007</v>
      </c>
      <c r="GH19" s="47">
        <v>0</v>
      </c>
      <c r="GI19" s="47">
        <v>9</v>
      </c>
      <c r="GJ19" s="47">
        <v>9.6</v>
      </c>
      <c r="GK19" s="47">
        <v>0</v>
      </c>
      <c r="GL19" s="47">
        <v>9</v>
      </c>
      <c r="GM19" s="47">
        <v>9.1999999999999993</v>
      </c>
      <c r="GN19" s="47">
        <v>0</v>
      </c>
      <c r="GO19" s="47">
        <v>9</v>
      </c>
      <c r="GP19" s="47">
        <v>9.6999999999999993</v>
      </c>
      <c r="GQ19" s="47">
        <v>0</v>
      </c>
      <c r="GR19" s="47">
        <v>9</v>
      </c>
      <c r="GS19" s="47">
        <v>9</v>
      </c>
      <c r="GT19" s="47">
        <v>0</v>
      </c>
      <c r="GU19" s="47">
        <v>10</v>
      </c>
      <c r="GV19" s="47">
        <v>10.3</v>
      </c>
      <c r="GW19" s="47">
        <v>1</v>
      </c>
      <c r="GX19" s="47">
        <v>9</v>
      </c>
      <c r="GY19" s="47">
        <v>9.3000000000000007</v>
      </c>
      <c r="GZ19" s="47">
        <v>0</v>
      </c>
      <c r="HA19" s="47">
        <v>534</v>
      </c>
      <c r="HB19" s="47">
        <v>557.4</v>
      </c>
      <c r="HC19" s="47">
        <v>7</v>
      </c>
      <c r="HD19" s="47">
        <v>534</v>
      </c>
      <c r="HE19" s="47">
        <v>557.4</v>
      </c>
      <c r="HF19" s="47">
        <v>7</v>
      </c>
      <c r="HG19" s="47">
        <v>534</v>
      </c>
      <c r="HH19" s="47">
        <v>557.4</v>
      </c>
      <c r="HI19" s="47">
        <v>7</v>
      </c>
      <c r="HJ19" s="47">
        <v>0</v>
      </c>
      <c r="HK19" s="47">
        <v>0</v>
      </c>
      <c r="HL19" s="47">
        <v>0</v>
      </c>
      <c r="HM19" s="47">
        <v>534</v>
      </c>
      <c r="HN19" s="47">
        <v>557.4</v>
      </c>
      <c r="HO19" s="47">
        <v>7</v>
      </c>
      <c r="HP19" s="47">
        <v>0</v>
      </c>
      <c r="HQ19" s="47">
        <v>0</v>
      </c>
      <c r="HR19" s="47">
        <v>0</v>
      </c>
      <c r="HS19" s="47">
        <v>0</v>
      </c>
      <c r="HT19" s="47">
        <v>0</v>
      </c>
      <c r="HU19" s="47">
        <v>0</v>
      </c>
      <c r="HV19" s="47">
        <v>0</v>
      </c>
      <c r="HW19" s="47">
        <v>0</v>
      </c>
      <c r="HX19" s="47">
        <v>0</v>
      </c>
      <c r="HY19" s="47">
        <v>89</v>
      </c>
      <c r="HZ19" s="47">
        <v>93.1</v>
      </c>
      <c r="IA19" s="47">
        <v>2</v>
      </c>
      <c r="IB19" s="47">
        <v>88</v>
      </c>
      <c r="IC19" s="47">
        <v>91.7</v>
      </c>
      <c r="ID19" s="47">
        <v>2</v>
      </c>
      <c r="IE19" s="47">
        <v>87</v>
      </c>
      <c r="IF19" s="47">
        <v>91.1</v>
      </c>
      <c r="IG19" s="47">
        <v>2</v>
      </c>
      <c r="IH19" s="47">
        <v>90</v>
      </c>
      <c r="II19" s="47">
        <v>94.2</v>
      </c>
      <c r="IJ19" s="47">
        <v>0</v>
      </c>
      <c r="IK19" s="47">
        <v>89</v>
      </c>
      <c r="IL19" s="47">
        <v>92.3</v>
      </c>
      <c r="IM19" s="47">
        <v>0</v>
      </c>
      <c r="IN19" s="47">
        <v>91</v>
      </c>
      <c r="IO19" s="47">
        <v>95</v>
      </c>
      <c r="IP19" s="47">
        <v>1</v>
      </c>
    </row>
    <row r="20" spans="1:250" s="47" customFormat="1" x14ac:dyDescent="0.3">
      <c r="A20" s="47" t="s">
        <v>666</v>
      </c>
      <c r="B20" s="47" t="s">
        <v>667</v>
      </c>
      <c r="D20" s="47" t="s">
        <v>668</v>
      </c>
      <c r="E20" s="47">
        <v>129</v>
      </c>
      <c r="H20" s="80"/>
      <c r="I20" s="47" t="s">
        <v>625</v>
      </c>
      <c r="J20" s="47">
        <v>4</v>
      </c>
      <c r="K20" s="47">
        <v>2</v>
      </c>
      <c r="S20" s="47" t="s">
        <v>118</v>
      </c>
      <c r="AC20" s="47">
        <v>10</v>
      </c>
      <c r="AD20" s="47">
        <v>10.6</v>
      </c>
      <c r="AE20" s="47">
        <v>1</v>
      </c>
      <c r="AF20" s="47">
        <v>9</v>
      </c>
      <c r="AG20" s="47">
        <v>9.4</v>
      </c>
      <c r="AH20" s="47">
        <v>0</v>
      </c>
      <c r="AI20" s="47">
        <v>10</v>
      </c>
      <c r="AJ20" s="47">
        <v>10.1</v>
      </c>
      <c r="AK20" s="47">
        <v>0</v>
      </c>
      <c r="AL20" s="47">
        <v>9</v>
      </c>
      <c r="AM20" s="47">
        <v>9.1999999999999993</v>
      </c>
      <c r="AN20" s="47">
        <v>0</v>
      </c>
      <c r="AO20" s="47">
        <v>10</v>
      </c>
      <c r="AP20" s="47">
        <v>10</v>
      </c>
      <c r="AQ20" s="47">
        <v>0</v>
      </c>
      <c r="AR20" s="47">
        <v>10</v>
      </c>
      <c r="AS20" s="47">
        <v>10</v>
      </c>
      <c r="AT20" s="47">
        <v>0</v>
      </c>
      <c r="AU20" s="47">
        <v>10</v>
      </c>
      <c r="AV20" s="47">
        <v>10.6</v>
      </c>
      <c r="AW20" s="47">
        <v>1</v>
      </c>
      <c r="AX20" s="47">
        <v>9</v>
      </c>
      <c r="AY20" s="47">
        <v>9.6999999999999993</v>
      </c>
      <c r="AZ20" s="47">
        <v>0</v>
      </c>
      <c r="BA20" s="47">
        <v>10</v>
      </c>
      <c r="BB20" s="47">
        <v>10.3</v>
      </c>
      <c r="BC20" s="47">
        <v>1</v>
      </c>
      <c r="BD20" s="47">
        <v>9</v>
      </c>
      <c r="BE20" s="47">
        <v>9.3000000000000007</v>
      </c>
      <c r="BF20" s="47">
        <v>0</v>
      </c>
      <c r="BG20" s="47">
        <v>9</v>
      </c>
      <c r="BH20" s="47">
        <v>9.3000000000000007</v>
      </c>
      <c r="BI20" s="47">
        <v>0</v>
      </c>
      <c r="BJ20" s="47">
        <v>10</v>
      </c>
      <c r="BK20" s="47">
        <v>10.5</v>
      </c>
      <c r="BL20" s="47">
        <v>1</v>
      </c>
      <c r="BM20" s="47">
        <v>9</v>
      </c>
      <c r="BN20" s="47">
        <v>9.8000000000000007</v>
      </c>
      <c r="BO20" s="47">
        <v>0</v>
      </c>
      <c r="BP20" s="47">
        <v>9</v>
      </c>
      <c r="BQ20" s="47">
        <v>9.4</v>
      </c>
      <c r="BR20" s="47">
        <v>0</v>
      </c>
      <c r="BS20" s="47">
        <v>9</v>
      </c>
      <c r="BT20" s="47">
        <v>9.1999999999999993</v>
      </c>
      <c r="BU20" s="47">
        <v>0</v>
      </c>
      <c r="BV20" s="47">
        <v>10</v>
      </c>
      <c r="BW20" s="47">
        <v>10.7</v>
      </c>
      <c r="BX20" s="47">
        <v>1</v>
      </c>
      <c r="BY20" s="47">
        <v>9</v>
      </c>
      <c r="BZ20" s="47">
        <v>9.8000000000000007</v>
      </c>
      <c r="CA20" s="47">
        <v>0</v>
      </c>
      <c r="CB20" s="47">
        <v>9</v>
      </c>
      <c r="CC20" s="47">
        <v>9.4</v>
      </c>
      <c r="CD20" s="47">
        <v>0</v>
      </c>
      <c r="CE20" s="47">
        <v>9</v>
      </c>
      <c r="CF20" s="47">
        <v>9.4</v>
      </c>
      <c r="CG20" s="47">
        <v>0</v>
      </c>
      <c r="CH20" s="47">
        <v>10</v>
      </c>
      <c r="CI20" s="47">
        <v>10.4</v>
      </c>
      <c r="CJ20" s="47">
        <v>1</v>
      </c>
      <c r="CK20" s="47">
        <v>9</v>
      </c>
      <c r="CL20" s="47">
        <v>9.6</v>
      </c>
      <c r="CM20" s="47">
        <v>0</v>
      </c>
      <c r="CN20" s="47">
        <v>10</v>
      </c>
      <c r="CO20" s="47">
        <v>10.4</v>
      </c>
      <c r="CP20" s="47">
        <v>1</v>
      </c>
      <c r="CQ20" s="47">
        <v>10</v>
      </c>
      <c r="CR20" s="47">
        <v>10.199999999999999</v>
      </c>
      <c r="CS20" s="47">
        <v>1</v>
      </c>
      <c r="CT20" s="47">
        <v>10</v>
      </c>
      <c r="CU20" s="47">
        <v>10</v>
      </c>
      <c r="CV20" s="47">
        <v>0</v>
      </c>
      <c r="CW20" s="47">
        <v>10</v>
      </c>
      <c r="CX20" s="47">
        <v>10.6</v>
      </c>
      <c r="CY20" s="47">
        <v>1</v>
      </c>
      <c r="CZ20" s="47">
        <v>9</v>
      </c>
      <c r="DA20" s="47">
        <v>9.6</v>
      </c>
      <c r="DB20" s="47">
        <v>0</v>
      </c>
      <c r="DC20" s="47">
        <v>9</v>
      </c>
      <c r="DD20" s="47">
        <v>9.1</v>
      </c>
      <c r="DE20" s="47">
        <v>0</v>
      </c>
      <c r="DF20" s="47">
        <v>9</v>
      </c>
      <c r="DG20" s="47">
        <v>9.9</v>
      </c>
      <c r="DH20" s="47">
        <v>0</v>
      </c>
      <c r="DI20" s="47">
        <v>9</v>
      </c>
      <c r="DJ20" s="47">
        <v>9.9</v>
      </c>
      <c r="DK20" s="47">
        <v>0</v>
      </c>
      <c r="DL20" s="47">
        <v>9</v>
      </c>
      <c r="DM20" s="47">
        <v>9.6999999999999993</v>
      </c>
      <c r="DN20" s="47">
        <v>0</v>
      </c>
      <c r="DO20" s="47">
        <v>9</v>
      </c>
      <c r="DP20" s="47">
        <v>9.6</v>
      </c>
      <c r="DQ20" s="47">
        <v>0</v>
      </c>
      <c r="DR20" s="47">
        <v>9</v>
      </c>
      <c r="DS20" s="47">
        <v>9.3000000000000007</v>
      </c>
      <c r="DT20" s="47">
        <v>0</v>
      </c>
      <c r="DU20" s="47">
        <v>10</v>
      </c>
      <c r="DV20" s="47">
        <v>10.199999999999999</v>
      </c>
      <c r="DW20" s="47">
        <v>1</v>
      </c>
      <c r="DX20" s="47">
        <v>9</v>
      </c>
      <c r="DY20" s="47">
        <v>9.3000000000000007</v>
      </c>
      <c r="DZ20" s="47">
        <v>0</v>
      </c>
      <c r="EA20" s="47">
        <v>10</v>
      </c>
      <c r="EB20" s="47">
        <v>10.7</v>
      </c>
      <c r="EC20" s="47">
        <v>1</v>
      </c>
      <c r="ED20" s="47">
        <v>10</v>
      </c>
      <c r="EE20" s="47">
        <v>10.6</v>
      </c>
      <c r="EF20" s="47">
        <v>1</v>
      </c>
      <c r="EG20" s="47">
        <v>10</v>
      </c>
      <c r="EH20" s="47">
        <v>10.4</v>
      </c>
      <c r="EI20" s="47">
        <v>1</v>
      </c>
      <c r="EJ20" s="47">
        <v>10</v>
      </c>
      <c r="EK20" s="47">
        <v>10.5</v>
      </c>
      <c r="EL20" s="47">
        <v>1</v>
      </c>
      <c r="EM20" s="47">
        <v>9</v>
      </c>
      <c r="EN20" s="47">
        <v>9.6999999999999993</v>
      </c>
      <c r="EO20" s="47">
        <v>0</v>
      </c>
      <c r="EP20" s="47">
        <v>10</v>
      </c>
      <c r="EQ20" s="47">
        <v>10.199999999999999</v>
      </c>
      <c r="ER20" s="47">
        <v>1</v>
      </c>
      <c r="ES20" s="47">
        <v>9</v>
      </c>
      <c r="ET20" s="47">
        <v>9.6999999999999993</v>
      </c>
      <c r="EU20" s="47">
        <v>0</v>
      </c>
      <c r="EV20" s="47">
        <v>9</v>
      </c>
      <c r="EW20" s="47">
        <v>9.6999999999999993</v>
      </c>
      <c r="EX20" s="47">
        <v>0</v>
      </c>
      <c r="EY20" s="47">
        <v>9</v>
      </c>
      <c r="EZ20" s="47">
        <v>9.3000000000000007</v>
      </c>
      <c r="FA20" s="47">
        <v>0</v>
      </c>
      <c r="FB20" s="47">
        <v>9</v>
      </c>
      <c r="FC20" s="47">
        <v>9.8000000000000007</v>
      </c>
      <c r="FD20" s="47">
        <v>0</v>
      </c>
      <c r="FE20" s="47">
        <v>9</v>
      </c>
      <c r="FF20" s="47">
        <v>9.4</v>
      </c>
      <c r="FG20" s="47">
        <v>0</v>
      </c>
      <c r="FH20" s="47">
        <v>10</v>
      </c>
      <c r="FI20" s="47">
        <v>10.199999999999999</v>
      </c>
      <c r="FJ20" s="47">
        <v>1</v>
      </c>
      <c r="FK20" s="47">
        <v>9</v>
      </c>
      <c r="FL20" s="47">
        <v>9.9</v>
      </c>
      <c r="FM20" s="47">
        <v>0</v>
      </c>
      <c r="FN20" s="47">
        <v>9</v>
      </c>
      <c r="FO20" s="47">
        <v>9.6999999999999993</v>
      </c>
      <c r="FP20" s="47">
        <v>0</v>
      </c>
      <c r="FQ20" s="47">
        <v>10</v>
      </c>
      <c r="FR20" s="47">
        <v>10.6</v>
      </c>
      <c r="FS20" s="47">
        <v>1</v>
      </c>
      <c r="FT20" s="47">
        <v>10</v>
      </c>
      <c r="FU20" s="47">
        <v>10.7</v>
      </c>
      <c r="FV20" s="47">
        <v>1</v>
      </c>
      <c r="FW20" s="47">
        <v>10</v>
      </c>
      <c r="FX20" s="47">
        <v>10.199999999999999</v>
      </c>
      <c r="FY20" s="47">
        <v>1</v>
      </c>
      <c r="FZ20" s="47">
        <v>10</v>
      </c>
      <c r="GA20" s="47">
        <v>10.6</v>
      </c>
      <c r="GB20" s="47">
        <v>1</v>
      </c>
      <c r="GC20" s="47">
        <v>8</v>
      </c>
      <c r="GD20" s="47">
        <v>8.6</v>
      </c>
      <c r="GE20" s="47">
        <v>0</v>
      </c>
      <c r="GF20" s="47">
        <v>9</v>
      </c>
      <c r="GG20" s="47">
        <v>9.4</v>
      </c>
      <c r="GH20" s="47">
        <v>0</v>
      </c>
      <c r="GI20" s="47">
        <v>9</v>
      </c>
      <c r="GJ20" s="47">
        <v>9.9</v>
      </c>
      <c r="GK20" s="47">
        <v>0</v>
      </c>
      <c r="GL20" s="47">
        <v>10</v>
      </c>
      <c r="GM20" s="47">
        <v>10.3</v>
      </c>
      <c r="GN20" s="47">
        <v>1</v>
      </c>
      <c r="GO20" s="47">
        <v>9</v>
      </c>
      <c r="GP20" s="47">
        <v>9.9</v>
      </c>
      <c r="GQ20" s="47">
        <v>0</v>
      </c>
      <c r="GR20" s="47">
        <v>10</v>
      </c>
      <c r="GS20" s="47">
        <v>10.4</v>
      </c>
      <c r="GT20" s="47">
        <v>1</v>
      </c>
      <c r="GU20" s="47">
        <v>10</v>
      </c>
      <c r="GV20" s="47">
        <v>10.5</v>
      </c>
      <c r="GW20" s="47">
        <v>1</v>
      </c>
      <c r="GX20" s="47">
        <v>9</v>
      </c>
      <c r="GY20" s="47">
        <v>9.5</v>
      </c>
      <c r="GZ20" s="47">
        <v>0</v>
      </c>
      <c r="HA20" s="47">
        <v>566</v>
      </c>
      <c r="HB20" s="47">
        <v>594.9</v>
      </c>
      <c r="HC20" s="47">
        <v>23</v>
      </c>
      <c r="HD20" s="47">
        <v>566</v>
      </c>
      <c r="HE20" s="47">
        <v>594.9</v>
      </c>
      <c r="HF20" s="47">
        <v>23</v>
      </c>
      <c r="HG20" s="47">
        <v>566</v>
      </c>
      <c r="HH20" s="47">
        <v>594.9</v>
      </c>
      <c r="HI20" s="47">
        <v>23</v>
      </c>
      <c r="HJ20" s="47">
        <v>0</v>
      </c>
      <c r="HK20" s="47">
        <v>0</v>
      </c>
      <c r="HL20" s="47">
        <v>0</v>
      </c>
      <c r="HM20" s="47">
        <v>566</v>
      </c>
      <c r="HN20" s="47">
        <v>594.9</v>
      </c>
      <c r="HO20" s="47">
        <v>23</v>
      </c>
      <c r="HP20" s="47">
        <v>0</v>
      </c>
      <c r="HQ20" s="47">
        <v>0</v>
      </c>
      <c r="HR20" s="47">
        <v>0</v>
      </c>
      <c r="HS20" s="47">
        <v>0</v>
      </c>
      <c r="HT20" s="47">
        <v>0</v>
      </c>
      <c r="HU20" s="47">
        <v>0</v>
      </c>
      <c r="HV20" s="47">
        <v>0</v>
      </c>
      <c r="HW20" s="47">
        <v>0</v>
      </c>
      <c r="HX20" s="47">
        <v>0</v>
      </c>
      <c r="HY20" s="47">
        <v>96</v>
      </c>
      <c r="HZ20" s="47">
        <v>99.2</v>
      </c>
      <c r="IA20" s="47">
        <v>3</v>
      </c>
      <c r="IB20" s="47">
        <v>93</v>
      </c>
      <c r="IC20" s="47">
        <v>97.9</v>
      </c>
      <c r="ID20" s="47">
        <v>3</v>
      </c>
      <c r="IE20" s="47">
        <v>94</v>
      </c>
      <c r="IF20" s="47">
        <v>99</v>
      </c>
      <c r="IG20" s="47">
        <v>3</v>
      </c>
      <c r="IH20" s="47">
        <v>96</v>
      </c>
      <c r="II20" s="47">
        <v>100.5</v>
      </c>
      <c r="IJ20" s="47">
        <v>6</v>
      </c>
      <c r="IK20" s="47">
        <v>93</v>
      </c>
      <c r="IL20" s="47">
        <v>99</v>
      </c>
      <c r="IM20" s="47">
        <v>3</v>
      </c>
      <c r="IN20" s="47">
        <v>94</v>
      </c>
      <c r="IO20" s="47">
        <v>99.3</v>
      </c>
      <c r="IP20" s="47">
        <v>5</v>
      </c>
    </row>
    <row r="21" spans="1:250" s="47" customFormat="1" x14ac:dyDescent="0.3">
      <c r="A21" s="47" t="s">
        <v>669</v>
      </c>
      <c r="B21" s="47" t="s">
        <v>670</v>
      </c>
      <c r="D21" s="47" t="s">
        <v>671</v>
      </c>
      <c r="E21" s="47">
        <v>130</v>
      </c>
      <c r="H21" s="80"/>
      <c r="I21" s="47" t="s">
        <v>621</v>
      </c>
      <c r="J21" s="47">
        <v>6</v>
      </c>
      <c r="K21" s="47">
        <v>10</v>
      </c>
      <c r="S21" s="47" t="s">
        <v>657</v>
      </c>
      <c r="AC21" s="47">
        <v>8</v>
      </c>
      <c r="AD21" s="47">
        <v>8.5</v>
      </c>
      <c r="AE21" s="47">
        <v>0</v>
      </c>
      <c r="AF21" s="47">
        <v>8</v>
      </c>
      <c r="AG21" s="47">
        <v>8.8000000000000007</v>
      </c>
      <c r="AH21" s="47">
        <v>0</v>
      </c>
      <c r="AI21" s="47">
        <v>10</v>
      </c>
      <c r="AJ21" s="47">
        <v>10.8</v>
      </c>
      <c r="AK21" s="47">
        <v>1</v>
      </c>
      <c r="AL21" s="47">
        <v>9</v>
      </c>
      <c r="AM21" s="47">
        <v>9.6</v>
      </c>
      <c r="AN21" s="47">
        <v>0</v>
      </c>
      <c r="AO21" s="47">
        <v>9</v>
      </c>
      <c r="AP21" s="47">
        <v>9.6</v>
      </c>
      <c r="AQ21" s="47">
        <v>0</v>
      </c>
      <c r="AR21" s="47">
        <v>9</v>
      </c>
      <c r="AS21" s="47">
        <v>9</v>
      </c>
      <c r="AT21" s="47">
        <v>0</v>
      </c>
      <c r="AU21" s="47">
        <v>10</v>
      </c>
      <c r="AV21" s="47">
        <v>10.4</v>
      </c>
      <c r="AW21" s="47">
        <v>1</v>
      </c>
      <c r="AX21" s="47">
        <v>10</v>
      </c>
      <c r="AY21" s="47">
        <v>10.199999999999999</v>
      </c>
      <c r="AZ21" s="47">
        <v>1</v>
      </c>
      <c r="BA21" s="47">
        <v>10</v>
      </c>
      <c r="BB21" s="47">
        <v>10.1</v>
      </c>
      <c r="BC21" s="47">
        <v>0</v>
      </c>
      <c r="BD21" s="47">
        <v>9</v>
      </c>
      <c r="BE21" s="47">
        <v>9.1999999999999993</v>
      </c>
      <c r="BF21" s="47">
        <v>0</v>
      </c>
      <c r="BG21" s="47">
        <v>9</v>
      </c>
      <c r="BH21" s="47">
        <v>9.3000000000000007</v>
      </c>
      <c r="BI21" s="47">
        <v>0</v>
      </c>
      <c r="BJ21" s="47">
        <v>10</v>
      </c>
      <c r="BK21" s="47">
        <v>10.3</v>
      </c>
      <c r="BL21" s="47">
        <v>1</v>
      </c>
      <c r="BM21" s="47">
        <v>10</v>
      </c>
      <c r="BN21" s="47">
        <v>10.3</v>
      </c>
      <c r="BO21" s="47">
        <v>1</v>
      </c>
      <c r="BP21" s="47">
        <v>9</v>
      </c>
      <c r="BQ21" s="47">
        <v>9.3000000000000007</v>
      </c>
      <c r="BR21" s="47">
        <v>0</v>
      </c>
      <c r="BS21" s="47">
        <v>8</v>
      </c>
      <c r="BT21" s="47">
        <v>8.4</v>
      </c>
      <c r="BU21" s="47">
        <v>0</v>
      </c>
      <c r="BV21" s="47">
        <v>9</v>
      </c>
      <c r="BW21" s="47">
        <v>9.6</v>
      </c>
      <c r="BX21" s="47">
        <v>0</v>
      </c>
      <c r="BY21" s="47">
        <v>10</v>
      </c>
      <c r="BZ21" s="47">
        <v>10.6</v>
      </c>
      <c r="CA21" s="47">
        <v>1</v>
      </c>
      <c r="CB21" s="47">
        <v>10</v>
      </c>
      <c r="CC21" s="47">
        <v>10.6</v>
      </c>
      <c r="CD21" s="47">
        <v>1</v>
      </c>
      <c r="CE21" s="47">
        <v>9</v>
      </c>
      <c r="CF21" s="47">
        <v>9.4</v>
      </c>
      <c r="CG21" s="47">
        <v>0</v>
      </c>
      <c r="CH21" s="47">
        <v>9</v>
      </c>
      <c r="CI21" s="47">
        <v>9.1999999999999993</v>
      </c>
      <c r="CJ21" s="47">
        <v>0</v>
      </c>
      <c r="CK21" s="47">
        <v>8</v>
      </c>
      <c r="CL21" s="47">
        <v>8.6</v>
      </c>
      <c r="CM21" s="47">
        <v>0</v>
      </c>
      <c r="CN21" s="47">
        <v>10</v>
      </c>
      <c r="CO21" s="47">
        <v>10.7</v>
      </c>
      <c r="CP21" s="47">
        <v>1</v>
      </c>
      <c r="CQ21" s="47">
        <v>8</v>
      </c>
      <c r="CR21" s="47">
        <v>8.6</v>
      </c>
      <c r="CS21" s="47">
        <v>0</v>
      </c>
      <c r="CT21" s="47">
        <v>10</v>
      </c>
      <c r="CU21" s="47">
        <v>10.199999999999999</v>
      </c>
      <c r="CV21" s="47">
        <v>1</v>
      </c>
      <c r="CW21" s="47">
        <v>10</v>
      </c>
      <c r="CX21" s="47">
        <v>10.1</v>
      </c>
      <c r="CY21" s="47">
        <v>0</v>
      </c>
      <c r="CZ21" s="47">
        <v>10</v>
      </c>
      <c r="DA21" s="47">
        <v>10.3</v>
      </c>
      <c r="DB21" s="47">
        <v>1</v>
      </c>
      <c r="DC21" s="47">
        <v>9</v>
      </c>
      <c r="DD21" s="47">
        <v>9.3000000000000007</v>
      </c>
      <c r="DE21" s="47">
        <v>0</v>
      </c>
      <c r="DF21" s="47">
        <v>9</v>
      </c>
      <c r="DG21" s="47">
        <v>9.6999999999999993</v>
      </c>
      <c r="DH21" s="47">
        <v>0</v>
      </c>
      <c r="DI21" s="47">
        <v>9</v>
      </c>
      <c r="DJ21" s="47">
        <v>9.6999999999999993</v>
      </c>
      <c r="DK21" s="47">
        <v>0</v>
      </c>
      <c r="DL21" s="47">
        <v>10</v>
      </c>
      <c r="DM21" s="47">
        <v>10.5</v>
      </c>
      <c r="DN21" s="47">
        <v>1</v>
      </c>
      <c r="DO21" s="47">
        <v>9</v>
      </c>
      <c r="DP21" s="47">
        <v>9.6</v>
      </c>
      <c r="DQ21" s="47">
        <v>0</v>
      </c>
      <c r="DR21" s="47">
        <v>9</v>
      </c>
      <c r="DS21" s="47">
        <v>9.1</v>
      </c>
      <c r="DT21" s="47">
        <v>0</v>
      </c>
      <c r="DU21" s="47">
        <v>9</v>
      </c>
      <c r="DV21" s="47">
        <v>9.5</v>
      </c>
      <c r="DW21" s="47">
        <v>0</v>
      </c>
      <c r="DX21" s="47">
        <v>10</v>
      </c>
      <c r="DY21" s="47">
        <v>10.5</v>
      </c>
      <c r="DZ21" s="47">
        <v>1</v>
      </c>
      <c r="EA21" s="47">
        <v>9</v>
      </c>
      <c r="EB21" s="47">
        <v>9.1</v>
      </c>
      <c r="EC21" s="47">
        <v>0</v>
      </c>
      <c r="ED21" s="47">
        <v>9</v>
      </c>
      <c r="EE21" s="47">
        <v>9.5</v>
      </c>
      <c r="EF21" s="47">
        <v>0</v>
      </c>
      <c r="EG21" s="47">
        <v>10</v>
      </c>
      <c r="EH21" s="47">
        <v>10</v>
      </c>
      <c r="EI21" s="47">
        <v>0</v>
      </c>
      <c r="EJ21" s="47">
        <v>9</v>
      </c>
      <c r="EK21" s="47">
        <v>9.8000000000000007</v>
      </c>
      <c r="EL21" s="47">
        <v>0</v>
      </c>
      <c r="EM21" s="47">
        <v>10</v>
      </c>
      <c r="EN21" s="47">
        <v>10.3</v>
      </c>
      <c r="EO21" s="47">
        <v>1</v>
      </c>
      <c r="EP21" s="47">
        <v>10</v>
      </c>
      <c r="EQ21" s="47">
        <v>10.199999999999999</v>
      </c>
      <c r="ER21" s="47">
        <v>1</v>
      </c>
      <c r="ES21" s="47">
        <v>9</v>
      </c>
      <c r="ET21" s="47">
        <v>9.9</v>
      </c>
      <c r="EU21" s="47">
        <v>0</v>
      </c>
      <c r="EV21" s="47">
        <v>9</v>
      </c>
      <c r="EW21" s="47">
        <v>9.3000000000000007</v>
      </c>
      <c r="EX21" s="47">
        <v>0</v>
      </c>
      <c r="EY21" s="47">
        <v>9</v>
      </c>
      <c r="EZ21" s="47">
        <v>9.6999999999999993</v>
      </c>
      <c r="FA21" s="47">
        <v>0</v>
      </c>
      <c r="FB21" s="47">
        <v>10</v>
      </c>
      <c r="FC21" s="47">
        <v>10.3</v>
      </c>
      <c r="FD21" s="47">
        <v>1</v>
      </c>
      <c r="FE21" s="47">
        <v>10</v>
      </c>
      <c r="FF21" s="47">
        <v>10.4</v>
      </c>
      <c r="FG21" s="47">
        <v>1</v>
      </c>
      <c r="FH21" s="47">
        <v>9</v>
      </c>
      <c r="FI21" s="47">
        <v>9.4</v>
      </c>
      <c r="FJ21" s="47">
        <v>0</v>
      </c>
      <c r="FK21" s="47">
        <v>10</v>
      </c>
      <c r="FL21" s="47">
        <v>10.4</v>
      </c>
      <c r="FM21" s="47">
        <v>1</v>
      </c>
      <c r="FN21" s="47">
        <v>10</v>
      </c>
      <c r="FO21" s="47">
        <v>10.1</v>
      </c>
      <c r="FP21" s="47">
        <v>0</v>
      </c>
      <c r="FQ21" s="47">
        <v>9</v>
      </c>
      <c r="FR21" s="47">
        <v>9.6999999999999993</v>
      </c>
      <c r="FS21" s="47">
        <v>0</v>
      </c>
      <c r="FT21" s="47">
        <v>10</v>
      </c>
      <c r="FU21" s="47">
        <v>10</v>
      </c>
      <c r="FV21" s="47">
        <v>0</v>
      </c>
      <c r="FW21" s="47">
        <v>8</v>
      </c>
      <c r="FX21" s="47">
        <v>8.8000000000000007</v>
      </c>
      <c r="FY21" s="47">
        <v>0</v>
      </c>
      <c r="FZ21" s="47">
        <v>9</v>
      </c>
      <c r="GA21" s="47">
        <v>9.8000000000000007</v>
      </c>
      <c r="GB21" s="47">
        <v>0</v>
      </c>
      <c r="GC21" s="47">
        <v>9</v>
      </c>
      <c r="GD21" s="47">
        <v>9.4</v>
      </c>
      <c r="GE21" s="47">
        <v>0</v>
      </c>
      <c r="GF21" s="47">
        <v>9</v>
      </c>
      <c r="GG21" s="47">
        <v>9.8000000000000007</v>
      </c>
      <c r="GH21" s="47">
        <v>0</v>
      </c>
      <c r="GI21" s="47">
        <v>9</v>
      </c>
      <c r="GJ21" s="47">
        <v>9.6</v>
      </c>
      <c r="GK21" s="47">
        <v>0</v>
      </c>
      <c r="GL21" s="47">
        <v>7</v>
      </c>
      <c r="GM21" s="47">
        <v>7.9</v>
      </c>
      <c r="GN21" s="47">
        <v>0</v>
      </c>
      <c r="GO21" s="47">
        <v>9</v>
      </c>
      <c r="GP21" s="47">
        <v>9.1</v>
      </c>
      <c r="GQ21" s="47">
        <v>0</v>
      </c>
      <c r="GR21" s="47">
        <v>9</v>
      </c>
      <c r="GS21" s="47">
        <v>9.6999999999999993</v>
      </c>
      <c r="GT21" s="47">
        <v>0</v>
      </c>
      <c r="GU21" s="47">
        <v>10</v>
      </c>
      <c r="GV21" s="47">
        <v>10.7</v>
      </c>
      <c r="GW21" s="47">
        <v>1</v>
      </c>
      <c r="GX21" s="47">
        <v>9</v>
      </c>
      <c r="GY21" s="47">
        <v>9.5</v>
      </c>
      <c r="GZ21" s="47">
        <v>0</v>
      </c>
      <c r="HA21" s="47">
        <v>555</v>
      </c>
      <c r="HB21" s="47">
        <v>582</v>
      </c>
      <c r="HC21" s="47">
        <v>18</v>
      </c>
      <c r="HD21" s="47">
        <v>555</v>
      </c>
      <c r="HE21" s="47">
        <v>582</v>
      </c>
      <c r="HF21" s="47">
        <v>18</v>
      </c>
      <c r="HG21" s="47">
        <v>555</v>
      </c>
      <c r="HH21" s="47">
        <v>582</v>
      </c>
      <c r="HI21" s="47">
        <v>18</v>
      </c>
      <c r="HJ21" s="47">
        <v>0</v>
      </c>
      <c r="HK21" s="47">
        <v>0</v>
      </c>
      <c r="HL21" s="47">
        <v>0</v>
      </c>
      <c r="HM21" s="47">
        <v>555</v>
      </c>
      <c r="HN21" s="47">
        <v>582</v>
      </c>
      <c r="HO21" s="47">
        <v>18</v>
      </c>
      <c r="HP21" s="47">
        <v>0</v>
      </c>
      <c r="HQ21" s="47">
        <v>0</v>
      </c>
      <c r="HR21" s="47">
        <v>0</v>
      </c>
      <c r="HS21" s="47">
        <v>0</v>
      </c>
      <c r="HT21" s="47">
        <v>0</v>
      </c>
      <c r="HU21" s="47">
        <v>0</v>
      </c>
      <c r="HV21" s="47">
        <v>0</v>
      </c>
      <c r="HW21" s="47">
        <v>0</v>
      </c>
      <c r="HX21" s="47">
        <v>0</v>
      </c>
      <c r="HY21" s="47">
        <v>92</v>
      </c>
      <c r="HZ21" s="47">
        <v>96.2</v>
      </c>
      <c r="IA21" s="47">
        <v>3</v>
      </c>
      <c r="IB21" s="47">
        <v>93</v>
      </c>
      <c r="IC21" s="47">
        <v>97</v>
      </c>
      <c r="ID21" s="47">
        <v>4</v>
      </c>
      <c r="IE21" s="47">
        <v>93</v>
      </c>
      <c r="IF21" s="47">
        <v>97.7</v>
      </c>
      <c r="IG21" s="47">
        <v>4</v>
      </c>
      <c r="IH21" s="47">
        <v>94</v>
      </c>
      <c r="II21" s="47">
        <v>97.6</v>
      </c>
      <c r="IJ21" s="47">
        <v>3</v>
      </c>
      <c r="IK21" s="47">
        <v>95</v>
      </c>
      <c r="IL21" s="47">
        <v>99.2</v>
      </c>
      <c r="IM21" s="47">
        <v>3</v>
      </c>
      <c r="IN21" s="47">
        <v>88</v>
      </c>
      <c r="IO21" s="47">
        <v>94.3</v>
      </c>
      <c r="IP21" s="47">
        <v>1</v>
      </c>
    </row>
    <row r="22" spans="1:250" s="47" customFormat="1" x14ac:dyDescent="0.3">
      <c r="A22" s="47" t="s">
        <v>672</v>
      </c>
      <c r="B22" s="47" t="s">
        <v>673</v>
      </c>
      <c r="D22" s="47" t="s">
        <v>674</v>
      </c>
      <c r="E22" s="47">
        <v>131</v>
      </c>
      <c r="H22" s="80"/>
      <c r="I22" s="47" t="s">
        <v>625</v>
      </c>
      <c r="J22" s="47">
        <v>2</v>
      </c>
      <c r="K22" s="47">
        <v>3</v>
      </c>
      <c r="S22" s="47" t="s">
        <v>657</v>
      </c>
      <c r="AC22" s="47">
        <v>10</v>
      </c>
      <c r="AD22" s="47">
        <v>10.199999999999999</v>
      </c>
      <c r="AE22" s="47">
        <v>1</v>
      </c>
      <c r="AF22" s="47">
        <v>9</v>
      </c>
      <c r="AG22" s="47">
        <v>9.3000000000000007</v>
      </c>
      <c r="AH22" s="47">
        <v>0</v>
      </c>
      <c r="AI22" s="47">
        <v>10</v>
      </c>
      <c r="AJ22" s="47">
        <v>10.1</v>
      </c>
      <c r="AK22" s="47">
        <v>0</v>
      </c>
      <c r="AL22" s="47">
        <v>9</v>
      </c>
      <c r="AM22" s="47">
        <v>9.6999999999999993</v>
      </c>
      <c r="AN22" s="47">
        <v>0</v>
      </c>
      <c r="AO22" s="47">
        <v>10</v>
      </c>
      <c r="AP22" s="47">
        <v>10.1</v>
      </c>
      <c r="AQ22" s="47">
        <v>0</v>
      </c>
      <c r="AR22" s="47">
        <v>8</v>
      </c>
      <c r="AS22" s="47">
        <v>8.9</v>
      </c>
      <c r="AT22" s="47">
        <v>0</v>
      </c>
      <c r="AU22" s="47">
        <v>10</v>
      </c>
      <c r="AV22" s="47">
        <v>10.7</v>
      </c>
      <c r="AW22" s="47">
        <v>1</v>
      </c>
      <c r="AX22" s="47">
        <v>10</v>
      </c>
      <c r="AY22" s="47">
        <v>10.1</v>
      </c>
      <c r="AZ22" s="47">
        <v>0</v>
      </c>
      <c r="BA22" s="47">
        <v>10</v>
      </c>
      <c r="BB22" s="47">
        <v>10</v>
      </c>
      <c r="BC22" s="47">
        <v>0</v>
      </c>
      <c r="BD22" s="47">
        <v>8</v>
      </c>
      <c r="BE22" s="47">
        <v>8.8000000000000007</v>
      </c>
      <c r="BF22" s="47">
        <v>0</v>
      </c>
      <c r="BG22" s="47">
        <v>10</v>
      </c>
      <c r="BH22" s="47">
        <v>10.3</v>
      </c>
      <c r="BI22" s="47">
        <v>1</v>
      </c>
      <c r="BJ22" s="47">
        <v>9</v>
      </c>
      <c r="BK22" s="47">
        <v>9.8000000000000007</v>
      </c>
      <c r="BL22" s="47">
        <v>0</v>
      </c>
      <c r="BM22" s="47">
        <v>10</v>
      </c>
      <c r="BN22" s="47">
        <v>10.199999999999999</v>
      </c>
      <c r="BO22" s="47">
        <v>1</v>
      </c>
      <c r="BP22" s="47">
        <v>10</v>
      </c>
      <c r="BQ22" s="47">
        <v>10.7</v>
      </c>
      <c r="BR22" s="47">
        <v>1</v>
      </c>
      <c r="BS22" s="47">
        <v>10</v>
      </c>
      <c r="BT22" s="47">
        <v>10.1</v>
      </c>
      <c r="BU22" s="47">
        <v>0</v>
      </c>
      <c r="BV22" s="47">
        <v>10</v>
      </c>
      <c r="BW22" s="47">
        <v>10.8</v>
      </c>
      <c r="BX22" s="47">
        <v>1</v>
      </c>
      <c r="BY22" s="47">
        <v>9</v>
      </c>
      <c r="BZ22" s="47">
        <v>9.5</v>
      </c>
      <c r="CA22" s="47">
        <v>0</v>
      </c>
      <c r="CB22" s="47">
        <v>10</v>
      </c>
      <c r="CC22" s="47">
        <v>10.7</v>
      </c>
      <c r="CD22" s="47">
        <v>1</v>
      </c>
      <c r="CE22" s="47">
        <v>9</v>
      </c>
      <c r="CF22" s="47">
        <v>9.6</v>
      </c>
      <c r="CG22" s="47">
        <v>0</v>
      </c>
      <c r="CH22" s="47">
        <v>10</v>
      </c>
      <c r="CI22" s="47">
        <v>10</v>
      </c>
      <c r="CJ22" s="47">
        <v>0</v>
      </c>
      <c r="CK22" s="47">
        <v>10</v>
      </c>
      <c r="CL22" s="47">
        <v>10.1</v>
      </c>
      <c r="CM22" s="47">
        <v>0</v>
      </c>
      <c r="CN22" s="47">
        <v>10</v>
      </c>
      <c r="CO22" s="47">
        <v>10.199999999999999</v>
      </c>
      <c r="CP22" s="47">
        <v>1</v>
      </c>
      <c r="CQ22" s="47">
        <v>10</v>
      </c>
      <c r="CR22" s="47">
        <v>10.7</v>
      </c>
      <c r="CS22" s="47">
        <v>1</v>
      </c>
      <c r="CT22" s="47">
        <v>10</v>
      </c>
      <c r="CU22" s="47">
        <v>10.4</v>
      </c>
      <c r="CV22" s="47">
        <v>1</v>
      </c>
      <c r="CW22" s="47">
        <v>10</v>
      </c>
      <c r="CX22" s="47">
        <v>10.6</v>
      </c>
      <c r="CY22" s="47">
        <v>1</v>
      </c>
      <c r="CZ22" s="47">
        <v>9</v>
      </c>
      <c r="DA22" s="47">
        <v>9.8000000000000007</v>
      </c>
      <c r="DB22" s="47">
        <v>0</v>
      </c>
      <c r="DC22" s="47">
        <v>9</v>
      </c>
      <c r="DD22" s="47">
        <v>9.5</v>
      </c>
      <c r="DE22" s="47">
        <v>0</v>
      </c>
      <c r="DF22" s="47">
        <v>10</v>
      </c>
      <c r="DG22" s="47">
        <v>10.199999999999999</v>
      </c>
      <c r="DH22" s="47">
        <v>1</v>
      </c>
      <c r="DI22" s="47">
        <v>9</v>
      </c>
      <c r="DJ22" s="47">
        <v>9.5</v>
      </c>
      <c r="DK22" s="47">
        <v>0</v>
      </c>
      <c r="DL22" s="47">
        <v>10</v>
      </c>
      <c r="DM22" s="47">
        <v>10.199999999999999</v>
      </c>
      <c r="DN22" s="47">
        <v>1</v>
      </c>
      <c r="DO22" s="47">
        <v>10</v>
      </c>
      <c r="DP22" s="47">
        <v>10.3</v>
      </c>
      <c r="DQ22" s="47">
        <v>1</v>
      </c>
      <c r="DR22" s="47">
        <v>10</v>
      </c>
      <c r="DS22" s="47">
        <v>10.3</v>
      </c>
      <c r="DT22" s="47">
        <v>1</v>
      </c>
      <c r="DU22" s="47">
        <v>10</v>
      </c>
      <c r="DV22" s="47">
        <v>10.4</v>
      </c>
      <c r="DW22" s="47">
        <v>1</v>
      </c>
      <c r="DX22" s="47">
        <v>10</v>
      </c>
      <c r="DY22" s="47">
        <v>10.199999999999999</v>
      </c>
      <c r="DZ22" s="47">
        <v>1</v>
      </c>
      <c r="EA22" s="47">
        <v>9</v>
      </c>
      <c r="EB22" s="47">
        <v>9.5</v>
      </c>
      <c r="EC22" s="47">
        <v>0</v>
      </c>
      <c r="ED22" s="47">
        <v>10</v>
      </c>
      <c r="EE22" s="47">
        <v>10.4</v>
      </c>
      <c r="EF22" s="47">
        <v>1</v>
      </c>
      <c r="EG22" s="47">
        <v>9</v>
      </c>
      <c r="EH22" s="47">
        <v>9.3000000000000007</v>
      </c>
      <c r="EI22" s="47">
        <v>0</v>
      </c>
      <c r="EJ22" s="47">
        <v>10</v>
      </c>
      <c r="EK22" s="47">
        <v>10.199999999999999</v>
      </c>
      <c r="EL22" s="47">
        <v>1</v>
      </c>
      <c r="EM22" s="47">
        <v>10</v>
      </c>
      <c r="EN22" s="47">
        <v>10.6</v>
      </c>
      <c r="EO22" s="47">
        <v>1</v>
      </c>
      <c r="EP22" s="47">
        <v>9</v>
      </c>
      <c r="EQ22" s="47">
        <v>9.1999999999999993</v>
      </c>
      <c r="ER22" s="47">
        <v>0</v>
      </c>
      <c r="ES22" s="47">
        <v>10</v>
      </c>
      <c r="ET22" s="47">
        <v>10.5</v>
      </c>
      <c r="EU22" s="47">
        <v>1</v>
      </c>
      <c r="EV22" s="47">
        <v>9</v>
      </c>
      <c r="EW22" s="47">
        <v>9.8000000000000007</v>
      </c>
      <c r="EX22" s="47">
        <v>0</v>
      </c>
      <c r="EY22" s="47">
        <v>9</v>
      </c>
      <c r="EZ22" s="47">
        <v>9.8000000000000007</v>
      </c>
      <c r="FA22" s="47">
        <v>0</v>
      </c>
      <c r="FB22" s="47">
        <v>9</v>
      </c>
      <c r="FC22" s="47">
        <v>9.9</v>
      </c>
      <c r="FD22" s="47">
        <v>0</v>
      </c>
      <c r="FE22" s="47">
        <v>10</v>
      </c>
      <c r="FF22" s="47">
        <v>10.6</v>
      </c>
      <c r="FG22" s="47">
        <v>1</v>
      </c>
      <c r="FH22" s="47">
        <v>10</v>
      </c>
      <c r="FI22" s="47">
        <v>10.199999999999999</v>
      </c>
      <c r="FJ22" s="47">
        <v>1</v>
      </c>
      <c r="FK22" s="47">
        <v>10</v>
      </c>
      <c r="FL22" s="47">
        <v>10</v>
      </c>
      <c r="FM22" s="47">
        <v>0</v>
      </c>
      <c r="FN22" s="47">
        <v>10</v>
      </c>
      <c r="FO22" s="47">
        <v>10.4</v>
      </c>
      <c r="FP22" s="47">
        <v>1</v>
      </c>
      <c r="FQ22" s="47">
        <v>10</v>
      </c>
      <c r="FR22" s="47">
        <v>10.4</v>
      </c>
      <c r="FS22" s="47">
        <v>1</v>
      </c>
      <c r="FT22" s="47">
        <v>9</v>
      </c>
      <c r="FU22" s="47">
        <v>9.1</v>
      </c>
      <c r="FV22" s="47">
        <v>0</v>
      </c>
      <c r="FW22" s="47">
        <v>9</v>
      </c>
      <c r="FX22" s="47">
        <v>9.6999999999999993</v>
      </c>
      <c r="FY22" s="47">
        <v>0</v>
      </c>
      <c r="FZ22" s="47">
        <v>9</v>
      </c>
      <c r="GA22" s="47">
        <v>9.8000000000000007</v>
      </c>
      <c r="GB22" s="47">
        <v>0</v>
      </c>
      <c r="GC22" s="47">
        <v>10</v>
      </c>
      <c r="GD22" s="47">
        <v>10.6</v>
      </c>
      <c r="GE22" s="47">
        <v>1</v>
      </c>
      <c r="GF22" s="47">
        <v>9</v>
      </c>
      <c r="GG22" s="47">
        <v>9.6999999999999993</v>
      </c>
      <c r="GH22" s="47">
        <v>0</v>
      </c>
      <c r="GI22" s="47">
        <v>10</v>
      </c>
      <c r="GJ22" s="47">
        <v>10.4</v>
      </c>
      <c r="GK22" s="47">
        <v>1</v>
      </c>
      <c r="GL22" s="47">
        <v>9</v>
      </c>
      <c r="GM22" s="47">
        <v>9.9</v>
      </c>
      <c r="GN22" s="47">
        <v>0</v>
      </c>
      <c r="GO22" s="47">
        <v>10</v>
      </c>
      <c r="GP22" s="47">
        <v>10.5</v>
      </c>
      <c r="GQ22" s="47">
        <v>1</v>
      </c>
      <c r="GR22" s="47">
        <v>10</v>
      </c>
      <c r="GS22" s="47">
        <v>10.3</v>
      </c>
      <c r="GT22" s="47">
        <v>1</v>
      </c>
      <c r="GU22" s="47">
        <v>9</v>
      </c>
      <c r="GV22" s="47">
        <v>9.6</v>
      </c>
      <c r="GW22" s="47">
        <v>0</v>
      </c>
      <c r="GX22" s="47">
        <v>10</v>
      </c>
      <c r="GY22" s="47">
        <v>10.4</v>
      </c>
      <c r="GZ22" s="47">
        <v>1</v>
      </c>
      <c r="HA22" s="47">
        <v>576</v>
      </c>
      <c r="HB22" s="47">
        <v>602.79999999999995</v>
      </c>
      <c r="HC22" s="47">
        <v>30</v>
      </c>
      <c r="HD22" s="47">
        <v>576</v>
      </c>
      <c r="HE22" s="47">
        <v>602.79999999999995</v>
      </c>
      <c r="HF22" s="47">
        <v>30</v>
      </c>
      <c r="HG22" s="47">
        <v>576</v>
      </c>
      <c r="HH22" s="47">
        <v>602.79999999999995</v>
      </c>
      <c r="HI22" s="47">
        <v>30</v>
      </c>
      <c r="HJ22" s="47">
        <v>0</v>
      </c>
      <c r="HK22" s="47">
        <v>0</v>
      </c>
      <c r="HL22" s="47">
        <v>0</v>
      </c>
      <c r="HM22" s="47">
        <v>576</v>
      </c>
      <c r="HN22" s="47">
        <v>602.79999999999995</v>
      </c>
      <c r="HO22" s="47">
        <v>30</v>
      </c>
      <c r="HP22" s="47">
        <v>0</v>
      </c>
      <c r="HQ22" s="47">
        <v>0</v>
      </c>
      <c r="HR22" s="47">
        <v>0</v>
      </c>
      <c r="HS22" s="47">
        <v>0</v>
      </c>
      <c r="HT22" s="47">
        <v>0</v>
      </c>
      <c r="HU22" s="47">
        <v>0</v>
      </c>
      <c r="HV22" s="47">
        <v>0</v>
      </c>
      <c r="HW22" s="47">
        <v>0</v>
      </c>
      <c r="HX22" s="47">
        <v>0</v>
      </c>
      <c r="HY22" s="47">
        <v>94</v>
      </c>
      <c r="HZ22" s="47">
        <v>97.9</v>
      </c>
      <c r="IA22" s="47">
        <v>2</v>
      </c>
      <c r="IB22" s="47">
        <v>97</v>
      </c>
      <c r="IC22" s="47">
        <v>101.7</v>
      </c>
      <c r="ID22" s="47">
        <v>5</v>
      </c>
      <c r="IE22" s="47">
        <v>97</v>
      </c>
      <c r="IF22" s="47">
        <v>101.2</v>
      </c>
      <c r="IG22" s="47">
        <v>6</v>
      </c>
      <c r="IH22" s="47">
        <v>97</v>
      </c>
      <c r="II22" s="47">
        <v>100.4</v>
      </c>
      <c r="IJ22" s="47">
        <v>7</v>
      </c>
      <c r="IK22" s="47">
        <v>96</v>
      </c>
      <c r="IL22" s="47">
        <v>100.7</v>
      </c>
      <c r="IM22" s="47">
        <v>5</v>
      </c>
      <c r="IN22" s="47">
        <v>95</v>
      </c>
      <c r="IO22" s="47">
        <v>100.9</v>
      </c>
      <c r="IP22" s="47">
        <v>5</v>
      </c>
    </row>
    <row r="23" spans="1:250" s="47" customFormat="1" x14ac:dyDescent="0.3">
      <c r="A23" s="47" t="s">
        <v>675</v>
      </c>
      <c r="B23" s="47" t="s">
        <v>676</v>
      </c>
      <c r="D23" s="47" t="s">
        <v>677</v>
      </c>
      <c r="E23" s="47">
        <v>132</v>
      </c>
      <c r="H23" s="80"/>
      <c r="I23" s="47" t="s">
        <v>621</v>
      </c>
      <c r="J23" s="47">
        <v>2</v>
      </c>
      <c r="K23" s="47">
        <v>4</v>
      </c>
      <c r="S23" s="47" t="s">
        <v>657</v>
      </c>
      <c r="AC23" s="47">
        <v>9</v>
      </c>
      <c r="AD23" s="47">
        <v>9.5</v>
      </c>
      <c r="AE23" s="47">
        <v>0</v>
      </c>
      <c r="AF23" s="47">
        <v>8</v>
      </c>
      <c r="AG23" s="47">
        <v>8</v>
      </c>
      <c r="AH23" s="47">
        <v>0</v>
      </c>
      <c r="AI23" s="47">
        <v>8</v>
      </c>
      <c r="AJ23" s="47">
        <v>8.1</v>
      </c>
      <c r="AK23" s="47">
        <v>0</v>
      </c>
      <c r="AL23" s="47">
        <v>8</v>
      </c>
      <c r="AM23" s="47">
        <v>8.5</v>
      </c>
      <c r="AN23" s="47">
        <v>0</v>
      </c>
      <c r="AO23" s="47">
        <v>9</v>
      </c>
      <c r="AP23" s="47">
        <v>9.1</v>
      </c>
      <c r="AQ23" s="47">
        <v>0</v>
      </c>
      <c r="AR23" s="47">
        <v>10</v>
      </c>
      <c r="AS23" s="47">
        <v>10.4</v>
      </c>
      <c r="AT23" s="47">
        <v>1</v>
      </c>
      <c r="AU23" s="47">
        <v>9</v>
      </c>
      <c r="AV23" s="47">
        <v>9.9</v>
      </c>
      <c r="AW23" s="47">
        <v>0</v>
      </c>
      <c r="AX23" s="47">
        <v>9</v>
      </c>
      <c r="AY23" s="47">
        <v>9.5</v>
      </c>
      <c r="AZ23" s="47">
        <v>0</v>
      </c>
      <c r="BA23" s="47">
        <v>10</v>
      </c>
      <c r="BB23" s="47">
        <v>10.1</v>
      </c>
      <c r="BC23" s="47">
        <v>0</v>
      </c>
      <c r="BD23" s="47">
        <v>5</v>
      </c>
      <c r="BE23" s="47">
        <v>5.0999999999999996</v>
      </c>
      <c r="BF23" s="47">
        <v>0</v>
      </c>
      <c r="BG23" s="47">
        <v>8</v>
      </c>
      <c r="BH23" s="47">
        <v>8.6</v>
      </c>
      <c r="BI23" s="47">
        <v>0</v>
      </c>
      <c r="BJ23" s="47">
        <v>10</v>
      </c>
      <c r="BK23" s="47">
        <v>10.6</v>
      </c>
      <c r="BL23" s="47">
        <v>1</v>
      </c>
      <c r="BM23" s="47">
        <v>9</v>
      </c>
      <c r="BN23" s="47">
        <v>9.6999999999999993</v>
      </c>
      <c r="BO23" s="47">
        <v>0</v>
      </c>
      <c r="BP23" s="47">
        <v>9</v>
      </c>
      <c r="BQ23" s="47">
        <v>9.1999999999999993</v>
      </c>
      <c r="BR23" s="47">
        <v>0</v>
      </c>
      <c r="BS23" s="47">
        <v>8</v>
      </c>
      <c r="BT23" s="47">
        <v>8.9</v>
      </c>
      <c r="BU23" s="47">
        <v>0</v>
      </c>
      <c r="BV23" s="47">
        <v>10</v>
      </c>
      <c r="BW23" s="47">
        <v>10.8</v>
      </c>
      <c r="BX23" s="47">
        <v>1</v>
      </c>
      <c r="BY23" s="47">
        <v>8</v>
      </c>
      <c r="BZ23" s="47">
        <v>8.3000000000000007</v>
      </c>
      <c r="CA23" s="47">
        <v>0</v>
      </c>
      <c r="CB23" s="47">
        <v>9</v>
      </c>
      <c r="CC23" s="47">
        <v>9.5</v>
      </c>
      <c r="CD23" s="47">
        <v>0</v>
      </c>
      <c r="CE23" s="47">
        <v>9</v>
      </c>
      <c r="CF23" s="47">
        <v>9.4</v>
      </c>
      <c r="CG23" s="47">
        <v>0</v>
      </c>
      <c r="CH23" s="47">
        <v>9</v>
      </c>
      <c r="CI23" s="47">
        <v>9.6</v>
      </c>
      <c r="CJ23" s="47">
        <v>0</v>
      </c>
      <c r="CK23" s="47">
        <v>8</v>
      </c>
      <c r="CL23" s="47">
        <v>8</v>
      </c>
      <c r="CM23" s="47">
        <v>0</v>
      </c>
      <c r="CN23" s="47">
        <v>9</v>
      </c>
      <c r="CO23" s="47">
        <v>9.4</v>
      </c>
      <c r="CP23" s="47">
        <v>0</v>
      </c>
      <c r="CQ23" s="47">
        <v>9</v>
      </c>
      <c r="CR23" s="47">
        <v>9.9</v>
      </c>
      <c r="CS23" s="47">
        <v>0</v>
      </c>
      <c r="CT23" s="47">
        <v>9</v>
      </c>
      <c r="CU23" s="47">
        <v>9.8000000000000007</v>
      </c>
      <c r="CV23" s="47">
        <v>0</v>
      </c>
      <c r="CW23" s="47">
        <v>10</v>
      </c>
      <c r="CX23" s="47">
        <v>10.5</v>
      </c>
      <c r="CY23" s="47">
        <v>1</v>
      </c>
      <c r="CZ23" s="47">
        <v>10</v>
      </c>
      <c r="DA23" s="47">
        <v>10.3</v>
      </c>
      <c r="DB23" s="47">
        <v>1</v>
      </c>
      <c r="DC23" s="47">
        <v>8</v>
      </c>
      <c r="DD23" s="47">
        <v>8.6</v>
      </c>
      <c r="DE23" s="47">
        <v>0</v>
      </c>
      <c r="DF23" s="47">
        <v>8</v>
      </c>
      <c r="DG23" s="47">
        <v>8.6999999999999993</v>
      </c>
      <c r="DH23" s="47">
        <v>0</v>
      </c>
      <c r="DI23" s="47">
        <v>8</v>
      </c>
      <c r="DJ23" s="47">
        <v>8.1</v>
      </c>
      <c r="DK23" s="47">
        <v>0</v>
      </c>
      <c r="DL23" s="47">
        <v>9</v>
      </c>
      <c r="DM23" s="47">
        <v>9.6999999999999993</v>
      </c>
      <c r="DN23" s="47">
        <v>0</v>
      </c>
      <c r="DO23" s="47">
        <v>9</v>
      </c>
      <c r="DP23" s="47">
        <v>9.6999999999999993</v>
      </c>
      <c r="DQ23" s="47">
        <v>0</v>
      </c>
      <c r="DR23" s="47">
        <v>9</v>
      </c>
      <c r="DS23" s="47">
        <v>9</v>
      </c>
      <c r="DT23" s="47">
        <v>0</v>
      </c>
      <c r="DU23" s="47">
        <v>9</v>
      </c>
      <c r="DV23" s="47">
        <v>9.6</v>
      </c>
      <c r="DW23" s="47">
        <v>0</v>
      </c>
      <c r="DX23" s="47">
        <v>9</v>
      </c>
      <c r="DY23" s="47">
        <v>9.4</v>
      </c>
      <c r="DZ23" s="47">
        <v>0</v>
      </c>
      <c r="EA23" s="47">
        <v>9</v>
      </c>
      <c r="EB23" s="47">
        <v>9.1999999999999993</v>
      </c>
      <c r="EC23" s="47">
        <v>0</v>
      </c>
      <c r="ED23" s="47">
        <v>8</v>
      </c>
      <c r="EE23" s="47">
        <v>8.8000000000000007</v>
      </c>
      <c r="EF23" s="47">
        <v>0</v>
      </c>
      <c r="EG23" s="47">
        <v>10</v>
      </c>
      <c r="EH23" s="47">
        <v>10.1</v>
      </c>
      <c r="EI23" s="47">
        <v>0</v>
      </c>
      <c r="EJ23" s="47">
        <v>8</v>
      </c>
      <c r="EK23" s="47">
        <v>8.1999999999999993</v>
      </c>
      <c r="EL23" s="47">
        <v>0</v>
      </c>
      <c r="EM23" s="47">
        <v>10</v>
      </c>
      <c r="EN23" s="47">
        <v>10.6</v>
      </c>
      <c r="EO23" s="47">
        <v>1</v>
      </c>
      <c r="EP23" s="47">
        <v>8</v>
      </c>
      <c r="EQ23" s="47">
        <v>8.3000000000000007</v>
      </c>
      <c r="ER23" s="47">
        <v>0</v>
      </c>
      <c r="ES23" s="47">
        <v>8</v>
      </c>
      <c r="ET23" s="47">
        <v>8.6</v>
      </c>
      <c r="EU23" s="47">
        <v>0</v>
      </c>
      <c r="EV23" s="47">
        <v>8</v>
      </c>
      <c r="EW23" s="47">
        <v>8.4</v>
      </c>
      <c r="EX23" s="47">
        <v>0</v>
      </c>
      <c r="EY23" s="47">
        <v>10</v>
      </c>
      <c r="EZ23" s="47">
        <v>10.6</v>
      </c>
      <c r="FA23" s="47">
        <v>1</v>
      </c>
      <c r="FB23" s="47">
        <v>10</v>
      </c>
      <c r="FC23" s="47">
        <v>10</v>
      </c>
      <c r="FD23" s="47">
        <v>0</v>
      </c>
      <c r="FE23" s="47">
        <v>8</v>
      </c>
      <c r="FF23" s="47">
        <v>8.1999999999999993</v>
      </c>
      <c r="FG23" s="47">
        <v>0</v>
      </c>
      <c r="FH23" s="47">
        <v>9</v>
      </c>
      <c r="FI23" s="47">
        <v>9.9</v>
      </c>
      <c r="FJ23" s="47">
        <v>0</v>
      </c>
      <c r="FK23" s="47">
        <v>9</v>
      </c>
      <c r="FL23" s="47">
        <v>9.5</v>
      </c>
      <c r="FM23" s="47">
        <v>0</v>
      </c>
      <c r="FN23" s="47">
        <v>9</v>
      </c>
      <c r="FO23" s="47">
        <v>9.5</v>
      </c>
      <c r="FP23" s="47">
        <v>0</v>
      </c>
      <c r="FQ23" s="47">
        <v>10</v>
      </c>
      <c r="FR23" s="47">
        <v>10.7</v>
      </c>
      <c r="FS23" s="47">
        <v>1</v>
      </c>
      <c r="FT23" s="47">
        <v>9</v>
      </c>
      <c r="FU23" s="47">
        <v>9</v>
      </c>
      <c r="FV23" s="47">
        <v>0</v>
      </c>
      <c r="FW23" s="47">
        <v>9</v>
      </c>
      <c r="FX23" s="47">
        <v>9.3000000000000007</v>
      </c>
      <c r="FY23" s="47">
        <v>0</v>
      </c>
      <c r="FZ23" s="47">
        <v>6</v>
      </c>
      <c r="GA23" s="47">
        <v>6.4</v>
      </c>
      <c r="GB23" s="47">
        <v>0</v>
      </c>
      <c r="GC23" s="47">
        <v>10</v>
      </c>
      <c r="GD23" s="47">
        <v>10.1</v>
      </c>
      <c r="GE23" s="47">
        <v>0</v>
      </c>
      <c r="GF23" s="47">
        <v>9</v>
      </c>
      <c r="GG23" s="47">
        <v>9.9</v>
      </c>
      <c r="GH23" s="47">
        <v>0</v>
      </c>
      <c r="GI23" s="47">
        <v>10</v>
      </c>
      <c r="GJ23" s="47">
        <v>10.199999999999999</v>
      </c>
      <c r="GK23" s="47">
        <v>1</v>
      </c>
      <c r="GL23" s="47">
        <v>8</v>
      </c>
      <c r="GM23" s="47">
        <v>8.9</v>
      </c>
      <c r="GN23" s="47">
        <v>0</v>
      </c>
      <c r="GO23" s="47">
        <v>9</v>
      </c>
      <c r="GP23" s="47">
        <v>9.3000000000000007</v>
      </c>
      <c r="GQ23" s="47">
        <v>0</v>
      </c>
      <c r="GR23" s="47">
        <v>10</v>
      </c>
      <c r="GS23" s="47">
        <v>10.3</v>
      </c>
      <c r="GT23" s="47">
        <v>1</v>
      </c>
      <c r="GU23" s="47">
        <v>9</v>
      </c>
      <c r="GV23" s="47">
        <v>9.9</v>
      </c>
      <c r="GW23" s="47">
        <v>0</v>
      </c>
      <c r="GX23" s="47">
        <v>9</v>
      </c>
      <c r="GY23" s="47">
        <v>9.6999999999999993</v>
      </c>
      <c r="GZ23" s="47">
        <v>0</v>
      </c>
      <c r="HA23" s="47">
        <v>530</v>
      </c>
      <c r="HB23" s="47">
        <v>557.1</v>
      </c>
      <c r="HC23" s="47">
        <v>10</v>
      </c>
      <c r="HD23" s="47">
        <v>530</v>
      </c>
      <c r="HE23" s="47">
        <v>557.1</v>
      </c>
      <c r="HF23" s="47">
        <v>10</v>
      </c>
      <c r="HG23" s="47">
        <v>530</v>
      </c>
      <c r="HH23" s="47">
        <v>557.1</v>
      </c>
      <c r="HI23" s="47">
        <v>10</v>
      </c>
      <c r="HJ23" s="47">
        <v>0</v>
      </c>
      <c r="HK23" s="47">
        <v>0</v>
      </c>
      <c r="HL23" s="47">
        <v>0</v>
      </c>
      <c r="HM23" s="47">
        <v>530</v>
      </c>
      <c r="HN23" s="47">
        <v>557.1</v>
      </c>
      <c r="HO23" s="47">
        <v>10</v>
      </c>
      <c r="HP23" s="47">
        <v>0</v>
      </c>
      <c r="HQ23" s="47">
        <v>0</v>
      </c>
      <c r="HR23" s="47">
        <v>0</v>
      </c>
      <c r="HS23" s="47">
        <v>0</v>
      </c>
      <c r="HT23" s="47">
        <v>0</v>
      </c>
      <c r="HU23" s="47">
        <v>0</v>
      </c>
      <c r="HV23" s="47">
        <v>0</v>
      </c>
      <c r="HW23" s="47">
        <v>0</v>
      </c>
      <c r="HX23" s="47">
        <v>0</v>
      </c>
      <c r="HY23" s="47">
        <v>85</v>
      </c>
      <c r="HZ23" s="47">
        <v>88.2</v>
      </c>
      <c r="IA23" s="47">
        <v>1</v>
      </c>
      <c r="IB23" s="47">
        <v>89</v>
      </c>
      <c r="IC23" s="47">
        <v>94.6</v>
      </c>
      <c r="ID23" s="47">
        <v>2</v>
      </c>
      <c r="IE23" s="47">
        <v>88</v>
      </c>
      <c r="IF23" s="47">
        <v>93</v>
      </c>
      <c r="IG23" s="47">
        <v>2</v>
      </c>
      <c r="IH23" s="47">
        <v>89</v>
      </c>
      <c r="II23" s="47">
        <v>92.9</v>
      </c>
      <c r="IJ23" s="47">
        <v>1</v>
      </c>
      <c r="IK23" s="47">
        <v>90</v>
      </c>
      <c r="IL23" s="47">
        <v>94.4</v>
      </c>
      <c r="IM23" s="47">
        <v>2</v>
      </c>
      <c r="IN23" s="47">
        <v>89</v>
      </c>
      <c r="IO23" s="47">
        <v>94</v>
      </c>
      <c r="IP23" s="47">
        <v>2</v>
      </c>
    </row>
    <row r="24" spans="1:250" s="47" customFormat="1" x14ac:dyDescent="0.3">
      <c r="A24" s="47" t="s">
        <v>678</v>
      </c>
      <c r="B24" s="47" t="s">
        <v>679</v>
      </c>
      <c r="D24" s="47" t="s">
        <v>680</v>
      </c>
      <c r="E24" s="47">
        <v>133</v>
      </c>
      <c r="H24" s="80"/>
      <c r="I24" s="47" t="s">
        <v>621</v>
      </c>
      <c r="J24" s="47">
        <v>8</v>
      </c>
      <c r="K24" s="47">
        <v>9</v>
      </c>
      <c r="S24" s="47" t="s">
        <v>657</v>
      </c>
      <c r="AC24" s="47">
        <v>9</v>
      </c>
      <c r="AD24" s="47">
        <v>9</v>
      </c>
      <c r="AE24" s="47">
        <v>0</v>
      </c>
      <c r="AF24" s="47">
        <v>8</v>
      </c>
      <c r="AG24" s="47">
        <v>8.1</v>
      </c>
      <c r="AH24" s="47">
        <v>0</v>
      </c>
      <c r="AI24" s="47">
        <v>8</v>
      </c>
      <c r="AJ24" s="47">
        <v>8.8000000000000007</v>
      </c>
      <c r="AK24" s="47">
        <v>0</v>
      </c>
      <c r="AL24" s="47">
        <v>6</v>
      </c>
      <c r="AM24" s="47">
        <v>6.6</v>
      </c>
      <c r="AN24" s="47">
        <v>0</v>
      </c>
      <c r="AO24" s="47">
        <v>7</v>
      </c>
      <c r="AP24" s="47">
        <v>7</v>
      </c>
      <c r="AQ24" s="47">
        <v>0</v>
      </c>
      <c r="AR24" s="47">
        <v>8</v>
      </c>
      <c r="AS24" s="47">
        <v>8.1</v>
      </c>
      <c r="AT24" s="47">
        <v>0</v>
      </c>
      <c r="AU24" s="47">
        <v>8</v>
      </c>
      <c r="AV24" s="47">
        <v>8.4</v>
      </c>
      <c r="AW24" s="47">
        <v>0</v>
      </c>
      <c r="AX24" s="47">
        <v>9</v>
      </c>
      <c r="AY24" s="47">
        <v>9.1</v>
      </c>
      <c r="AZ24" s="47">
        <v>0</v>
      </c>
      <c r="BA24" s="47">
        <v>8</v>
      </c>
      <c r="BB24" s="47">
        <v>8</v>
      </c>
      <c r="BC24" s="47">
        <v>0</v>
      </c>
      <c r="BD24" s="47">
        <v>10</v>
      </c>
      <c r="BE24" s="47">
        <v>10.6</v>
      </c>
      <c r="BF24" s="47">
        <v>1</v>
      </c>
      <c r="BG24" s="47">
        <v>9</v>
      </c>
      <c r="BH24" s="47">
        <v>9.1999999999999993</v>
      </c>
      <c r="BI24" s="47">
        <v>0</v>
      </c>
      <c r="BJ24" s="47">
        <v>7</v>
      </c>
      <c r="BK24" s="47">
        <v>7.2</v>
      </c>
      <c r="BL24" s="47">
        <v>0</v>
      </c>
      <c r="BM24" s="47">
        <v>10</v>
      </c>
      <c r="BN24" s="47">
        <v>10.3</v>
      </c>
      <c r="BO24" s="47">
        <v>1</v>
      </c>
      <c r="BP24" s="47">
        <v>10</v>
      </c>
      <c r="BQ24" s="47">
        <v>10.3</v>
      </c>
      <c r="BR24" s="47">
        <v>1</v>
      </c>
      <c r="BS24" s="47">
        <v>8</v>
      </c>
      <c r="BT24" s="47">
        <v>8.3000000000000007</v>
      </c>
      <c r="BU24" s="47">
        <v>0</v>
      </c>
      <c r="BV24" s="47">
        <v>7</v>
      </c>
      <c r="BW24" s="47">
        <v>7.9</v>
      </c>
      <c r="BX24" s="47">
        <v>0</v>
      </c>
      <c r="BY24" s="47">
        <v>10</v>
      </c>
      <c r="BZ24" s="47">
        <v>10.5</v>
      </c>
      <c r="CA24" s="47">
        <v>1</v>
      </c>
      <c r="CB24" s="47">
        <v>9</v>
      </c>
      <c r="CC24" s="47">
        <v>9.8000000000000007</v>
      </c>
      <c r="CD24" s="47">
        <v>0</v>
      </c>
      <c r="CE24" s="47">
        <v>8</v>
      </c>
      <c r="CF24" s="47">
        <v>8.8000000000000007</v>
      </c>
      <c r="CG24" s="47">
        <v>0</v>
      </c>
      <c r="CH24" s="47">
        <v>9</v>
      </c>
      <c r="CI24" s="47">
        <v>9.6999999999999993</v>
      </c>
      <c r="CJ24" s="47">
        <v>0</v>
      </c>
      <c r="CK24" s="47">
        <v>8</v>
      </c>
      <c r="CL24" s="47">
        <v>8.5</v>
      </c>
      <c r="CM24" s="47">
        <v>0</v>
      </c>
      <c r="CN24" s="47">
        <v>8</v>
      </c>
      <c r="CO24" s="47">
        <v>8.5</v>
      </c>
      <c r="CP24" s="47">
        <v>0</v>
      </c>
      <c r="CQ24" s="47">
        <v>9</v>
      </c>
      <c r="CR24" s="47">
        <v>9.1999999999999993</v>
      </c>
      <c r="CS24" s="47">
        <v>0</v>
      </c>
      <c r="CT24" s="47">
        <v>9</v>
      </c>
      <c r="CU24" s="47">
        <v>9</v>
      </c>
      <c r="CV24" s="47">
        <v>0</v>
      </c>
      <c r="CW24" s="47">
        <v>9</v>
      </c>
      <c r="CX24" s="47">
        <v>9.1999999999999993</v>
      </c>
      <c r="CY24" s="47">
        <v>0</v>
      </c>
      <c r="CZ24" s="47">
        <v>10</v>
      </c>
      <c r="DA24" s="47">
        <v>10.199999999999999</v>
      </c>
      <c r="DB24" s="47">
        <v>1</v>
      </c>
      <c r="DC24" s="47">
        <v>8</v>
      </c>
      <c r="DD24" s="47">
        <v>8.6</v>
      </c>
      <c r="DE24" s="47">
        <v>0</v>
      </c>
      <c r="DF24" s="47">
        <v>6</v>
      </c>
      <c r="DG24" s="47">
        <v>6.7</v>
      </c>
      <c r="DH24" s="47">
        <v>0</v>
      </c>
      <c r="DI24" s="47">
        <v>10</v>
      </c>
      <c r="DJ24" s="47">
        <v>10.3</v>
      </c>
      <c r="DK24" s="47">
        <v>1</v>
      </c>
      <c r="DL24" s="47">
        <v>7</v>
      </c>
      <c r="DM24" s="47">
        <v>7.9</v>
      </c>
      <c r="DN24" s="47">
        <v>0</v>
      </c>
      <c r="DO24" s="47">
        <v>8</v>
      </c>
      <c r="DP24" s="47">
        <v>8</v>
      </c>
      <c r="DQ24" s="47">
        <v>0</v>
      </c>
      <c r="DR24" s="47">
        <v>7</v>
      </c>
      <c r="DS24" s="47">
        <v>7.5</v>
      </c>
      <c r="DT24" s="47">
        <v>0</v>
      </c>
      <c r="DU24" s="47">
        <v>8</v>
      </c>
      <c r="DV24" s="47">
        <v>8.9</v>
      </c>
      <c r="DW24" s="47">
        <v>0</v>
      </c>
      <c r="DX24" s="47">
        <v>9</v>
      </c>
      <c r="DY24" s="47">
        <v>9.4</v>
      </c>
      <c r="DZ24" s="47">
        <v>0</v>
      </c>
      <c r="EA24" s="47">
        <v>7</v>
      </c>
      <c r="EB24" s="47">
        <v>7</v>
      </c>
      <c r="EC24" s="47">
        <v>0</v>
      </c>
      <c r="ED24" s="47">
        <v>9</v>
      </c>
      <c r="EE24" s="47">
        <v>9.6999999999999993</v>
      </c>
      <c r="EF24" s="47">
        <v>0</v>
      </c>
      <c r="EG24" s="47">
        <v>9</v>
      </c>
      <c r="EH24" s="47">
        <v>9.4</v>
      </c>
      <c r="EI24" s="47">
        <v>0</v>
      </c>
      <c r="EJ24" s="47">
        <v>8</v>
      </c>
      <c r="EK24" s="47">
        <v>8.1</v>
      </c>
      <c r="EL24" s="47">
        <v>0</v>
      </c>
      <c r="EM24" s="47">
        <v>9</v>
      </c>
      <c r="EN24" s="47">
        <v>9.5</v>
      </c>
      <c r="EO24" s="47">
        <v>0</v>
      </c>
      <c r="EP24" s="47">
        <v>10</v>
      </c>
      <c r="EQ24" s="47">
        <v>10.4</v>
      </c>
      <c r="ER24" s="47">
        <v>1</v>
      </c>
      <c r="ES24" s="47">
        <v>10</v>
      </c>
      <c r="ET24" s="47">
        <v>10.3</v>
      </c>
      <c r="EU24" s="47">
        <v>1</v>
      </c>
      <c r="EV24" s="47">
        <v>9</v>
      </c>
      <c r="EW24" s="47">
        <v>9.6999999999999993</v>
      </c>
      <c r="EX24" s="47">
        <v>0</v>
      </c>
      <c r="EY24" s="47">
        <v>8</v>
      </c>
      <c r="EZ24" s="47">
        <v>8.1999999999999993</v>
      </c>
      <c r="FA24" s="47">
        <v>0</v>
      </c>
      <c r="FB24" s="47">
        <v>9</v>
      </c>
      <c r="FC24" s="47">
        <v>9.6</v>
      </c>
      <c r="FD24" s="47">
        <v>0</v>
      </c>
      <c r="FE24" s="47">
        <v>7</v>
      </c>
      <c r="FF24" s="47">
        <v>7.1</v>
      </c>
      <c r="FG24" s="47">
        <v>0</v>
      </c>
      <c r="FH24" s="47">
        <v>8</v>
      </c>
      <c r="FI24" s="47">
        <v>8.9</v>
      </c>
      <c r="FJ24" s="47">
        <v>0</v>
      </c>
      <c r="FK24" s="47">
        <v>7</v>
      </c>
      <c r="FL24" s="47">
        <v>7.1</v>
      </c>
      <c r="FM24" s="47">
        <v>0</v>
      </c>
      <c r="FN24" s="47">
        <v>8</v>
      </c>
      <c r="FO24" s="47">
        <v>8.8000000000000007</v>
      </c>
      <c r="FP24" s="47">
        <v>0</v>
      </c>
      <c r="FQ24" s="47">
        <v>9</v>
      </c>
      <c r="FR24" s="47">
        <v>9.4</v>
      </c>
      <c r="FS24" s="47">
        <v>0</v>
      </c>
      <c r="FT24" s="47">
        <v>5</v>
      </c>
      <c r="FU24" s="47">
        <v>5.8</v>
      </c>
      <c r="FV24" s="47">
        <v>0</v>
      </c>
      <c r="FW24" s="47">
        <v>10</v>
      </c>
      <c r="FX24" s="47">
        <v>10.1</v>
      </c>
      <c r="FY24" s="47">
        <v>0</v>
      </c>
      <c r="FZ24" s="47">
        <v>9</v>
      </c>
      <c r="GA24" s="47">
        <v>9</v>
      </c>
      <c r="GB24" s="47">
        <v>0</v>
      </c>
      <c r="GC24" s="47">
        <v>6</v>
      </c>
      <c r="GD24" s="47">
        <v>6.4</v>
      </c>
      <c r="GE24" s="47">
        <v>0</v>
      </c>
      <c r="GF24" s="47">
        <v>9</v>
      </c>
      <c r="GG24" s="47">
        <v>9.8000000000000007</v>
      </c>
      <c r="GH24" s="47">
        <v>0</v>
      </c>
      <c r="GI24" s="47">
        <v>7</v>
      </c>
      <c r="GJ24" s="47">
        <v>7.3</v>
      </c>
      <c r="GK24" s="47">
        <v>0</v>
      </c>
      <c r="GL24" s="47">
        <v>6</v>
      </c>
      <c r="GM24" s="47">
        <v>6.7</v>
      </c>
      <c r="GN24" s="47">
        <v>0</v>
      </c>
      <c r="GO24" s="47">
        <v>9</v>
      </c>
      <c r="GP24" s="47">
        <v>9.1</v>
      </c>
      <c r="GQ24" s="47">
        <v>0</v>
      </c>
      <c r="GR24" s="47">
        <v>8</v>
      </c>
      <c r="GS24" s="47">
        <v>8.8000000000000007</v>
      </c>
      <c r="GT24" s="47">
        <v>0</v>
      </c>
      <c r="GU24" s="47">
        <v>9</v>
      </c>
      <c r="GV24" s="47">
        <v>9.1</v>
      </c>
      <c r="GW24" s="47">
        <v>0</v>
      </c>
      <c r="GX24" s="47">
        <v>8</v>
      </c>
      <c r="GY24" s="47">
        <v>8.3000000000000007</v>
      </c>
      <c r="GZ24" s="47">
        <v>0</v>
      </c>
      <c r="HA24" s="47">
        <v>497</v>
      </c>
      <c r="HB24" s="47">
        <v>521.20000000000005</v>
      </c>
      <c r="HC24" s="47">
        <v>8</v>
      </c>
      <c r="HD24" s="47">
        <v>497</v>
      </c>
      <c r="HE24" s="47">
        <v>521.20000000000005</v>
      </c>
      <c r="HF24" s="47">
        <v>8</v>
      </c>
      <c r="HG24" s="47">
        <v>497</v>
      </c>
      <c r="HH24" s="47">
        <v>521.20000000000005</v>
      </c>
      <c r="HI24" s="47">
        <v>8</v>
      </c>
      <c r="HJ24" s="47">
        <v>0</v>
      </c>
      <c r="HK24" s="47">
        <v>0</v>
      </c>
      <c r="HL24" s="47">
        <v>0</v>
      </c>
      <c r="HM24" s="47">
        <v>497</v>
      </c>
      <c r="HN24" s="47">
        <v>521.20000000000005</v>
      </c>
      <c r="HO24" s="47">
        <v>8</v>
      </c>
      <c r="HP24" s="47">
        <v>0</v>
      </c>
      <c r="HQ24" s="47">
        <v>0</v>
      </c>
      <c r="HR24" s="47">
        <v>0</v>
      </c>
      <c r="HS24" s="47">
        <v>0</v>
      </c>
      <c r="HT24" s="47">
        <v>0</v>
      </c>
      <c r="HU24" s="47">
        <v>0</v>
      </c>
      <c r="HV24" s="47">
        <v>0</v>
      </c>
      <c r="HW24" s="47">
        <v>0</v>
      </c>
      <c r="HX24" s="47">
        <v>0</v>
      </c>
      <c r="HY24" s="47">
        <v>81</v>
      </c>
      <c r="HZ24" s="47">
        <v>83.7</v>
      </c>
      <c r="IA24" s="47">
        <v>1</v>
      </c>
      <c r="IB24" s="47">
        <v>87</v>
      </c>
      <c r="IC24" s="47">
        <v>92</v>
      </c>
      <c r="ID24" s="47">
        <v>3</v>
      </c>
      <c r="IE24" s="47">
        <v>84</v>
      </c>
      <c r="IF24" s="47">
        <v>88.1</v>
      </c>
      <c r="IG24" s="47">
        <v>2</v>
      </c>
      <c r="IH24" s="47">
        <v>84</v>
      </c>
      <c r="II24" s="47">
        <v>87.9</v>
      </c>
      <c r="IJ24" s="47">
        <v>1</v>
      </c>
      <c r="IK24" s="47">
        <v>80</v>
      </c>
      <c r="IL24" s="47">
        <v>84.9</v>
      </c>
      <c r="IM24" s="47">
        <v>1</v>
      </c>
      <c r="IN24" s="47">
        <v>81</v>
      </c>
      <c r="IO24" s="47">
        <v>84.6</v>
      </c>
      <c r="IP24" s="47">
        <v>0</v>
      </c>
    </row>
    <row r="25" spans="1:250" s="47" customFormat="1" x14ac:dyDescent="0.3">
      <c r="A25" s="47" t="s">
        <v>681</v>
      </c>
      <c r="B25" s="47" t="s">
        <v>682</v>
      </c>
      <c r="D25" s="47" t="s">
        <v>683</v>
      </c>
      <c r="E25" s="47">
        <v>134</v>
      </c>
      <c r="H25" s="80"/>
      <c r="I25" s="47" t="s">
        <v>621</v>
      </c>
      <c r="J25" s="47">
        <v>4</v>
      </c>
      <c r="K25" s="47">
        <v>6</v>
      </c>
      <c r="S25" s="47" t="s">
        <v>118</v>
      </c>
      <c r="AC25" s="47">
        <v>10</v>
      </c>
      <c r="AD25" s="47">
        <v>10.1</v>
      </c>
      <c r="AE25" s="47">
        <v>0</v>
      </c>
      <c r="AF25" s="47">
        <v>8</v>
      </c>
      <c r="AG25" s="47">
        <v>8.8000000000000007</v>
      </c>
      <c r="AH25" s="47">
        <v>0</v>
      </c>
      <c r="AI25" s="47">
        <v>10</v>
      </c>
      <c r="AJ25" s="47">
        <v>10</v>
      </c>
      <c r="AK25" s="47">
        <v>0</v>
      </c>
      <c r="AL25" s="47">
        <v>9</v>
      </c>
      <c r="AM25" s="47">
        <v>9.3000000000000007</v>
      </c>
      <c r="AN25" s="47">
        <v>0</v>
      </c>
      <c r="AO25" s="47">
        <v>10</v>
      </c>
      <c r="AP25" s="47">
        <v>10.7</v>
      </c>
      <c r="AQ25" s="47">
        <v>1</v>
      </c>
      <c r="AR25" s="47">
        <v>9</v>
      </c>
      <c r="AS25" s="47">
        <v>9</v>
      </c>
      <c r="AT25" s="47">
        <v>0</v>
      </c>
      <c r="AU25" s="47">
        <v>8</v>
      </c>
      <c r="AV25" s="47">
        <v>8.1</v>
      </c>
      <c r="AW25" s="47">
        <v>0</v>
      </c>
      <c r="AX25" s="47">
        <v>9</v>
      </c>
      <c r="AY25" s="47">
        <v>9.6</v>
      </c>
      <c r="AZ25" s="47">
        <v>0</v>
      </c>
      <c r="BA25" s="47">
        <v>10</v>
      </c>
      <c r="BB25" s="47">
        <v>10.3</v>
      </c>
      <c r="BC25" s="47">
        <v>1</v>
      </c>
      <c r="BD25" s="47">
        <v>10</v>
      </c>
      <c r="BE25" s="47">
        <v>10.199999999999999</v>
      </c>
      <c r="BF25" s="47">
        <v>1</v>
      </c>
      <c r="BG25" s="47">
        <v>9</v>
      </c>
      <c r="BH25" s="47">
        <v>9.8000000000000007</v>
      </c>
      <c r="BI25" s="47">
        <v>0</v>
      </c>
      <c r="BJ25" s="47">
        <v>10</v>
      </c>
      <c r="BK25" s="47">
        <v>10.4</v>
      </c>
      <c r="BL25" s="47">
        <v>1</v>
      </c>
      <c r="BM25" s="47">
        <v>10</v>
      </c>
      <c r="BN25" s="47">
        <v>10.8</v>
      </c>
      <c r="BO25" s="47">
        <v>1</v>
      </c>
      <c r="BP25" s="47">
        <v>10</v>
      </c>
      <c r="BQ25" s="47">
        <v>10.6</v>
      </c>
      <c r="BR25" s="47">
        <v>1</v>
      </c>
      <c r="BS25" s="47">
        <v>10</v>
      </c>
      <c r="BT25" s="47">
        <v>10.3</v>
      </c>
      <c r="BU25" s="47">
        <v>1</v>
      </c>
      <c r="BV25" s="47">
        <v>10</v>
      </c>
      <c r="BW25" s="47">
        <v>10.199999999999999</v>
      </c>
      <c r="BX25" s="47">
        <v>1</v>
      </c>
      <c r="BY25" s="47">
        <v>10</v>
      </c>
      <c r="BZ25" s="47">
        <v>10.3</v>
      </c>
      <c r="CA25" s="47">
        <v>1</v>
      </c>
      <c r="CB25" s="47">
        <v>9</v>
      </c>
      <c r="CC25" s="47">
        <v>9.6999999999999993</v>
      </c>
      <c r="CD25" s="47">
        <v>0</v>
      </c>
      <c r="CE25" s="47">
        <v>10</v>
      </c>
      <c r="CF25" s="47">
        <v>10.199999999999999</v>
      </c>
      <c r="CG25" s="47">
        <v>1</v>
      </c>
      <c r="CH25" s="47">
        <v>10</v>
      </c>
      <c r="CI25" s="47">
        <v>10.1</v>
      </c>
      <c r="CJ25" s="47">
        <v>0</v>
      </c>
      <c r="CK25" s="47">
        <v>10</v>
      </c>
      <c r="CL25" s="47">
        <v>10.7</v>
      </c>
      <c r="CM25" s="47">
        <v>1</v>
      </c>
      <c r="CN25" s="47">
        <v>9</v>
      </c>
      <c r="CO25" s="47">
        <v>9.5</v>
      </c>
      <c r="CP25" s="47">
        <v>0</v>
      </c>
      <c r="CQ25" s="47">
        <v>8</v>
      </c>
      <c r="CR25" s="47">
        <v>8.4</v>
      </c>
      <c r="CS25" s="47">
        <v>0</v>
      </c>
      <c r="CT25" s="47">
        <v>10</v>
      </c>
      <c r="CU25" s="47">
        <v>10.5</v>
      </c>
      <c r="CV25" s="47">
        <v>1</v>
      </c>
      <c r="CW25" s="47">
        <v>10</v>
      </c>
      <c r="CX25" s="47">
        <v>10.3</v>
      </c>
      <c r="CY25" s="47">
        <v>1</v>
      </c>
      <c r="CZ25" s="47">
        <v>9</v>
      </c>
      <c r="DA25" s="47">
        <v>9.5</v>
      </c>
      <c r="DB25" s="47">
        <v>0</v>
      </c>
      <c r="DC25" s="47">
        <v>10</v>
      </c>
      <c r="DD25" s="47">
        <v>10.4</v>
      </c>
      <c r="DE25" s="47">
        <v>1</v>
      </c>
      <c r="DF25" s="47">
        <v>9</v>
      </c>
      <c r="DG25" s="47">
        <v>9.4</v>
      </c>
      <c r="DH25" s="47">
        <v>0</v>
      </c>
      <c r="DI25" s="47">
        <v>9</v>
      </c>
      <c r="DJ25" s="47">
        <v>9.9</v>
      </c>
      <c r="DK25" s="47">
        <v>0</v>
      </c>
      <c r="DL25" s="47">
        <v>10</v>
      </c>
      <c r="DM25" s="47">
        <v>10</v>
      </c>
      <c r="DN25" s="47">
        <v>0</v>
      </c>
      <c r="DO25" s="47">
        <v>10</v>
      </c>
      <c r="DP25" s="47">
        <v>10.199999999999999</v>
      </c>
      <c r="DQ25" s="47">
        <v>1</v>
      </c>
      <c r="DR25" s="47">
        <v>9</v>
      </c>
      <c r="DS25" s="47">
        <v>9.6999999999999993</v>
      </c>
      <c r="DT25" s="47">
        <v>0</v>
      </c>
      <c r="DU25" s="47">
        <v>10</v>
      </c>
      <c r="DV25" s="47">
        <v>10.199999999999999</v>
      </c>
      <c r="DW25" s="47">
        <v>1</v>
      </c>
      <c r="DX25" s="47">
        <v>10</v>
      </c>
      <c r="DY25" s="47">
        <v>10.5</v>
      </c>
      <c r="DZ25" s="47">
        <v>1</v>
      </c>
      <c r="EA25" s="47">
        <v>9</v>
      </c>
      <c r="EB25" s="47">
        <v>9.3000000000000007</v>
      </c>
      <c r="EC25" s="47">
        <v>0</v>
      </c>
      <c r="ED25" s="47">
        <v>9</v>
      </c>
      <c r="EE25" s="47">
        <v>9.6999999999999993</v>
      </c>
      <c r="EF25" s="47">
        <v>0</v>
      </c>
      <c r="EG25" s="47">
        <v>10</v>
      </c>
      <c r="EH25" s="47">
        <v>10.7</v>
      </c>
      <c r="EI25" s="47">
        <v>1</v>
      </c>
      <c r="EJ25" s="47">
        <v>9</v>
      </c>
      <c r="EK25" s="47">
        <v>9.6999999999999993</v>
      </c>
      <c r="EL25" s="47">
        <v>0</v>
      </c>
      <c r="EM25" s="47">
        <v>9</v>
      </c>
      <c r="EN25" s="47">
        <v>9.4</v>
      </c>
      <c r="EO25" s="47">
        <v>0</v>
      </c>
      <c r="EP25" s="47">
        <v>10</v>
      </c>
      <c r="EQ25" s="47">
        <v>10.5</v>
      </c>
      <c r="ER25" s="47">
        <v>1</v>
      </c>
      <c r="ES25" s="47">
        <v>10</v>
      </c>
      <c r="ET25" s="47">
        <v>10.1</v>
      </c>
      <c r="EU25" s="47">
        <v>0</v>
      </c>
      <c r="EV25" s="47">
        <v>9</v>
      </c>
      <c r="EW25" s="47">
        <v>9.9</v>
      </c>
      <c r="EX25" s="47">
        <v>0</v>
      </c>
      <c r="EY25" s="47">
        <v>10</v>
      </c>
      <c r="EZ25" s="47">
        <v>10.4</v>
      </c>
      <c r="FA25" s="47">
        <v>1</v>
      </c>
      <c r="FB25" s="47">
        <v>9</v>
      </c>
      <c r="FC25" s="47">
        <v>9.6999999999999993</v>
      </c>
      <c r="FD25" s="47">
        <v>0</v>
      </c>
      <c r="FE25" s="47">
        <v>9</v>
      </c>
      <c r="FF25" s="47">
        <v>9.6</v>
      </c>
      <c r="FG25" s="47">
        <v>0</v>
      </c>
      <c r="FH25" s="47">
        <v>10</v>
      </c>
      <c r="FI25" s="47">
        <v>10.199999999999999</v>
      </c>
      <c r="FJ25" s="47">
        <v>1</v>
      </c>
      <c r="FK25" s="47">
        <v>9</v>
      </c>
      <c r="FL25" s="47">
        <v>9.1999999999999993</v>
      </c>
      <c r="FM25" s="47">
        <v>0</v>
      </c>
      <c r="FN25" s="47">
        <v>10</v>
      </c>
      <c r="FO25" s="47">
        <v>10.4</v>
      </c>
      <c r="FP25" s="47">
        <v>1</v>
      </c>
      <c r="FQ25" s="47">
        <v>9</v>
      </c>
      <c r="FR25" s="47">
        <v>9.4</v>
      </c>
      <c r="FS25" s="47">
        <v>0</v>
      </c>
      <c r="FT25" s="47">
        <v>10</v>
      </c>
      <c r="FU25" s="47">
        <v>10</v>
      </c>
      <c r="FV25" s="47">
        <v>0</v>
      </c>
      <c r="FW25" s="47">
        <v>10</v>
      </c>
      <c r="FX25" s="47">
        <v>10</v>
      </c>
      <c r="FY25" s="47">
        <v>0</v>
      </c>
      <c r="FZ25" s="47">
        <v>9</v>
      </c>
      <c r="GA25" s="47">
        <v>9.8000000000000007</v>
      </c>
      <c r="GB25" s="47">
        <v>0</v>
      </c>
      <c r="GC25" s="47">
        <v>10</v>
      </c>
      <c r="GD25" s="47">
        <v>10.199999999999999</v>
      </c>
      <c r="GE25" s="47">
        <v>1</v>
      </c>
      <c r="GF25" s="47">
        <v>10</v>
      </c>
      <c r="GG25" s="47">
        <v>10.4</v>
      </c>
      <c r="GH25" s="47">
        <v>1</v>
      </c>
      <c r="GI25" s="47">
        <v>10</v>
      </c>
      <c r="GJ25" s="47">
        <v>10.3</v>
      </c>
      <c r="GK25" s="47">
        <v>1</v>
      </c>
      <c r="GL25" s="47">
        <v>9</v>
      </c>
      <c r="GM25" s="47">
        <v>9.9</v>
      </c>
      <c r="GN25" s="47">
        <v>0</v>
      </c>
      <c r="GO25" s="47">
        <v>10</v>
      </c>
      <c r="GP25" s="47">
        <v>10.199999999999999</v>
      </c>
      <c r="GQ25" s="47">
        <v>1</v>
      </c>
      <c r="GR25" s="47">
        <v>9</v>
      </c>
      <c r="GS25" s="47">
        <v>9.6</v>
      </c>
      <c r="GT25" s="47">
        <v>0</v>
      </c>
      <c r="GU25" s="47">
        <v>10</v>
      </c>
      <c r="GV25" s="47">
        <v>10.4</v>
      </c>
      <c r="GW25" s="47">
        <v>1</v>
      </c>
      <c r="GX25" s="47">
        <v>9</v>
      </c>
      <c r="GY25" s="47">
        <v>9.1</v>
      </c>
      <c r="GZ25" s="47">
        <v>0</v>
      </c>
      <c r="HA25" s="47">
        <v>571</v>
      </c>
      <c r="HB25" s="47">
        <v>595.79999999999995</v>
      </c>
      <c r="HC25" s="47">
        <v>27</v>
      </c>
      <c r="HD25" s="47">
        <v>571</v>
      </c>
      <c r="HE25" s="47">
        <v>595.79999999999995</v>
      </c>
      <c r="HF25" s="47">
        <v>27</v>
      </c>
      <c r="HG25" s="47">
        <v>571</v>
      </c>
      <c r="HH25" s="47">
        <v>595.79999999999995</v>
      </c>
      <c r="HI25" s="47">
        <v>27</v>
      </c>
      <c r="HJ25" s="47">
        <v>0</v>
      </c>
      <c r="HK25" s="47">
        <v>0</v>
      </c>
      <c r="HL25" s="47">
        <v>0</v>
      </c>
      <c r="HM25" s="47">
        <v>571</v>
      </c>
      <c r="HN25" s="47">
        <v>595.79999999999995</v>
      </c>
      <c r="HO25" s="47">
        <v>27</v>
      </c>
      <c r="HP25" s="47">
        <v>0</v>
      </c>
      <c r="HQ25" s="47">
        <v>0</v>
      </c>
      <c r="HR25" s="47">
        <v>0</v>
      </c>
      <c r="HS25" s="47">
        <v>0</v>
      </c>
      <c r="HT25" s="47">
        <v>0</v>
      </c>
      <c r="HU25" s="47">
        <v>0</v>
      </c>
      <c r="HV25" s="47">
        <v>0</v>
      </c>
      <c r="HW25" s="47">
        <v>0</v>
      </c>
      <c r="HX25" s="47">
        <v>0</v>
      </c>
      <c r="HY25" s="47">
        <v>93</v>
      </c>
      <c r="HZ25" s="47">
        <v>96.1</v>
      </c>
      <c r="IA25" s="47">
        <v>3</v>
      </c>
      <c r="IB25" s="47">
        <v>98</v>
      </c>
      <c r="IC25" s="47">
        <v>102.4</v>
      </c>
      <c r="ID25" s="47">
        <v>7</v>
      </c>
      <c r="IE25" s="47">
        <v>94</v>
      </c>
      <c r="IF25" s="47">
        <v>98.6</v>
      </c>
      <c r="IG25" s="47">
        <v>4</v>
      </c>
      <c r="IH25" s="47">
        <v>95</v>
      </c>
      <c r="II25" s="47">
        <v>99.9</v>
      </c>
      <c r="IJ25" s="47">
        <v>5</v>
      </c>
      <c r="IK25" s="47">
        <v>95</v>
      </c>
      <c r="IL25" s="47">
        <v>98.9</v>
      </c>
      <c r="IM25" s="47">
        <v>3</v>
      </c>
      <c r="IN25" s="47">
        <v>96</v>
      </c>
      <c r="IO25" s="47">
        <v>99.9</v>
      </c>
      <c r="IP25" s="47">
        <v>5</v>
      </c>
    </row>
    <row r="26" spans="1:250" s="47" customFormat="1" x14ac:dyDescent="0.3">
      <c r="A26" s="47" t="s">
        <v>684</v>
      </c>
      <c r="B26" s="47" t="s">
        <v>658</v>
      </c>
      <c r="D26" s="47" t="s">
        <v>685</v>
      </c>
      <c r="E26" s="47">
        <v>135</v>
      </c>
      <c r="H26" s="80"/>
      <c r="I26" s="47" t="s">
        <v>621</v>
      </c>
      <c r="J26" s="47">
        <v>6</v>
      </c>
      <c r="K26" s="47">
        <v>12</v>
      </c>
      <c r="S26" s="47" t="s">
        <v>657</v>
      </c>
      <c r="AC26" s="47">
        <v>9</v>
      </c>
      <c r="AD26" s="47">
        <v>9.6999999999999993</v>
      </c>
      <c r="AE26" s="47">
        <v>0</v>
      </c>
      <c r="AF26" s="47">
        <v>10</v>
      </c>
      <c r="AG26" s="47">
        <v>10.1</v>
      </c>
      <c r="AH26" s="47">
        <v>0</v>
      </c>
      <c r="AI26" s="47">
        <v>9</v>
      </c>
      <c r="AJ26" s="47">
        <v>9</v>
      </c>
      <c r="AK26" s="47">
        <v>0</v>
      </c>
      <c r="AL26" s="47">
        <v>9</v>
      </c>
      <c r="AM26" s="47">
        <v>9.1</v>
      </c>
      <c r="AN26" s="47">
        <v>0</v>
      </c>
      <c r="AO26" s="47">
        <v>8</v>
      </c>
      <c r="AP26" s="47">
        <v>8.9</v>
      </c>
      <c r="AQ26" s="47">
        <v>0</v>
      </c>
      <c r="AR26" s="47">
        <v>10</v>
      </c>
      <c r="AS26" s="47">
        <v>10.7</v>
      </c>
      <c r="AT26" s="47">
        <v>1</v>
      </c>
      <c r="AU26" s="47">
        <v>10</v>
      </c>
      <c r="AV26" s="47">
        <v>10</v>
      </c>
      <c r="AW26" s="47">
        <v>0</v>
      </c>
      <c r="AX26" s="47">
        <v>10</v>
      </c>
      <c r="AY26" s="47">
        <v>10.4</v>
      </c>
      <c r="AZ26" s="47">
        <v>1</v>
      </c>
      <c r="BA26" s="47">
        <v>10</v>
      </c>
      <c r="BB26" s="47">
        <v>10.5</v>
      </c>
      <c r="BC26" s="47">
        <v>1</v>
      </c>
      <c r="BD26" s="47">
        <v>10</v>
      </c>
      <c r="BE26" s="47">
        <v>10.6</v>
      </c>
      <c r="BF26" s="47">
        <v>1</v>
      </c>
      <c r="BG26" s="47">
        <v>9</v>
      </c>
      <c r="BH26" s="47">
        <v>9.1999999999999993</v>
      </c>
      <c r="BI26" s="47">
        <v>0</v>
      </c>
      <c r="BJ26" s="47">
        <v>9</v>
      </c>
      <c r="BK26" s="47">
        <v>9.4</v>
      </c>
      <c r="BL26" s="47">
        <v>0</v>
      </c>
      <c r="BM26" s="47">
        <v>9</v>
      </c>
      <c r="BN26" s="47">
        <v>9.4</v>
      </c>
      <c r="BO26" s="47">
        <v>0</v>
      </c>
      <c r="BP26" s="47">
        <v>10</v>
      </c>
      <c r="BQ26" s="47">
        <v>10.4</v>
      </c>
      <c r="BR26" s="47">
        <v>1</v>
      </c>
      <c r="BS26" s="47">
        <v>9</v>
      </c>
      <c r="BT26" s="47">
        <v>9.4</v>
      </c>
      <c r="BU26" s="47">
        <v>0</v>
      </c>
      <c r="BV26" s="47">
        <v>7</v>
      </c>
      <c r="BW26" s="47">
        <v>7.6</v>
      </c>
      <c r="BX26" s="47">
        <v>0</v>
      </c>
      <c r="BY26" s="47">
        <v>8</v>
      </c>
      <c r="BZ26" s="47">
        <v>8.9</v>
      </c>
      <c r="CA26" s="47">
        <v>0</v>
      </c>
      <c r="CB26" s="47">
        <v>10</v>
      </c>
      <c r="CC26" s="47">
        <v>10.7</v>
      </c>
      <c r="CD26" s="47">
        <v>1</v>
      </c>
      <c r="CE26" s="47">
        <v>10</v>
      </c>
      <c r="CF26" s="47">
        <v>10.4</v>
      </c>
      <c r="CG26" s="47">
        <v>1</v>
      </c>
      <c r="CH26" s="47">
        <v>9</v>
      </c>
      <c r="CI26" s="47">
        <v>9.9</v>
      </c>
      <c r="CJ26" s="47">
        <v>0</v>
      </c>
      <c r="CK26" s="47">
        <v>10</v>
      </c>
      <c r="CL26" s="47">
        <v>10.4</v>
      </c>
      <c r="CM26" s="47">
        <v>1</v>
      </c>
      <c r="CN26" s="47">
        <v>10</v>
      </c>
      <c r="CO26" s="47">
        <v>10.6</v>
      </c>
      <c r="CP26" s="47">
        <v>1</v>
      </c>
      <c r="CQ26" s="47">
        <v>10</v>
      </c>
      <c r="CR26" s="47">
        <v>10.7</v>
      </c>
      <c r="CS26" s="47">
        <v>1</v>
      </c>
      <c r="CT26" s="47">
        <v>9</v>
      </c>
      <c r="CU26" s="47">
        <v>9.1999999999999993</v>
      </c>
      <c r="CV26" s="47">
        <v>0</v>
      </c>
      <c r="CW26" s="47">
        <v>9</v>
      </c>
      <c r="CX26" s="47">
        <v>9.4</v>
      </c>
      <c r="CY26" s="47">
        <v>0</v>
      </c>
      <c r="CZ26" s="47">
        <v>10</v>
      </c>
      <c r="DA26" s="47">
        <v>10.199999999999999</v>
      </c>
      <c r="DB26" s="47">
        <v>1</v>
      </c>
      <c r="DC26" s="47">
        <v>10</v>
      </c>
      <c r="DD26" s="47">
        <v>10</v>
      </c>
      <c r="DE26" s="47">
        <v>0</v>
      </c>
      <c r="DF26" s="47">
        <v>9</v>
      </c>
      <c r="DG26" s="47">
        <v>9.6</v>
      </c>
      <c r="DH26" s="47">
        <v>0</v>
      </c>
      <c r="DI26" s="47">
        <v>9</v>
      </c>
      <c r="DJ26" s="47">
        <v>9.1999999999999993</v>
      </c>
      <c r="DK26" s="47">
        <v>0</v>
      </c>
      <c r="DL26" s="47">
        <v>10</v>
      </c>
      <c r="DM26" s="47">
        <v>10.199999999999999</v>
      </c>
      <c r="DN26" s="47">
        <v>1</v>
      </c>
      <c r="DO26" s="47">
        <v>9</v>
      </c>
      <c r="DP26" s="47">
        <v>9.6</v>
      </c>
      <c r="DQ26" s="47">
        <v>0</v>
      </c>
      <c r="DR26" s="47">
        <v>9</v>
      </c>
      <c r="DS26" s="47">
        <v>9.8000000000000007</v>
      </c>
      <c r="DT26" s="47">
        <v>0</v>
      </c>
      <c r="DU26" s="47">
        <v>10</v>
      </c>
      <c r="DV26" s="47">
        <v>10.5</v>
      </c>
      <c r="DW26" s="47">
        <v>1</v>
      </c>
      <c r="DX26" s="47">
        <v>10</v>
      </c>
      <c r="DY26" s="47">
        <v>10</v>
      </c>
      <c r="DZ26" s="47">
        <v>0</v>
      </c>
      <c r="EA26" s="47">
        <v>9</v>
      </c>
      <c r="EB26" s="47">
        <v>9.1</v>
      </c>
      <c r="EC26" s="47">
        <v>0</v>
      </c>
      <c r="ED26" s="47">
        <v>7</v>
      </c>
      <c r="EE26" s="47">
        <v>7.8</v>
      </c>
      <c r="EF26" s="47">
        <v>0</v>
      </c>
      <c r="EG26" s="47">
        <v>8</v>
      </c>
      <c r="EH26" s="47">
        <v>8.6</v>
      </c>
      <c r="EI26" s="47">
        <v>0</v>
      </c>
      <c r="EJ26" s="47">
        <v>9</v>
      </c>
      <c r="EK26" s="47">
        <v>9.6</v>
      </c>
      <c r="EL26" s="47">
        <v>0</v>
      </c>
      <c r="EM26" s="47">
        <v>10</v>
      </c>
      <c r="EN26" s="47">
        <v>10.199999999999999</v>
      </c>
      <c r="EO26" s="47">
        <v>1</v>
      </c>
      <c r="EP26" s="47">
        <v>10</v>
      </c>
      <c r="EQ26" s="47">
        <v>10.199999999999999</v>
      </c>
      <c r="ER26" s="47">
        <v>1</v>
      </c>
      <c r="ES26" s="47">
        <v>10</v>
      </c>
      <c r="ET26" s="47">
        <v>10.1</v>
      </c>
      <c r="EU26" s="47">
        <v>0</v>
      </c>
      <c r="EV26" s="47">
        <v>8</v>
      </c>
      <c r="EW26" s="47">
        <v>8.1</v>
      </c>
      <c r="EX26" s="47">
        <v>0</v>
      </c>
      <c r="EY26" s="47">
        <v>9</v>
      </c>
      <c r="EZ26" s="47">
        <v>9.4</v>
      </c>
      <c r="FA26" s="47">
        <v>0</v>
      </c>
      <c r="FB26" s="47">
        <v>10</v>
      </c>
      <c r="FC26" s="47">
        <v>10.199999999999999</v>
      </c>
      <c r="FD26" s="47">
        <v>1</v>
      </c>
      <c r="FE26" s="47">
        <v>9</v>
      </c>
      <c r="FF26" s="47">
        <v>9.1999999999999993</v>
      </c>
      <c r="FG26" s="47">
        <v>0</v>
      </c>
      <c r="FH26" s="47">
        <v>9</v>
      </c>
      <c r="FI26" s="47">
        <v>9.6999999999999993</v>
      </c>
      <c r="FJ26" s="47">
        <v>0</v>
      </c>
      <c r="FK26" s="47">
        <v>10</v>
      </c>
      <c r="FL26" s="47">
        <v>10.3</v>
      </c>
      <c r="FM26" s="47">
        <v>1</v>
      </c>
      <c r="FN26" s="47">
        <v>9</v>
      </c>
      <c r="FO26" s="47">
        <v>9.8000000000000007</v>
      </c>
      <c r="FP26" s="47">
        <v>0</v>
      </c>
      <c r="FQ26" s="47">
        <v>10</v>
      </c>
      <c r="FR26" s="47">
        <v>10.7</v>
      </c>
      <c r="FS26" s="47">
        <v>1</v>
      </c>
      <c r="FT26" s="47">
        <v>9</v>
      </c>
      <c r="FU26" s="47">
        <v>9.4</v>
      </c>
      <c r="FV26" s="47">
        <v>0</v>
      </c>
      <c r="FW26" s="47">
        <v>10</v>
      </c>
      <c r="FX26" s="47">
        <v>10.199999999999999</v>
      </c>
      <c r="FY26" s="47">
        <v>1</v>
      </c>
      <c r="FZ26" s="47">
        <v>10</v>
      </c>
      <c r="GA26" s="47">
        <v>10.3</v>
      </c>
      <c r="GB26" s="47">
        <v>1</v>
      </c>
      <c r="GC26" s="47">
        <v>9</v>
      </c>
      <c r="GD26" s="47">
        <v>9.6999999999999993</v>
      </c>
      <c r="GE26" s="47">
        <v>0</v>
      </c>
      <c r="GF26" s="47">
        <v>9</v>
      </c>
      <c r="GG26" s="47">
        <v>9.6999999999999993</v>
      </c>
      <c r="GH26" s="47">
        <v>0</v>
      </c>
      <c r="GI26" s="47">
        <v>10</v>
      </c>
      <c r="GJ26" s="47">
        <v>10</v>
      </c>
      <c r="GK26" s="47">
        <v>0</v>
      </c>
      <c r="GL26" s="47">
        <v>10</v>
      </c>
      <c r="GM26" s="47">
        <v>10.199999999999999</v>
      </c>
      <c r="GN26" s="47">
        <v>1</v>
      </c>
      <c r="GO26" s="47">
        <v>10</v>
      </c>
      <c r="GP26" s="47">
        <v>10.1</v>
      </c>
      <c r="GQ26" s="47">
        <v>0</v>
      </c>
      <c r="GR26" s="47">
        <v>9</v>
      </c>
      <c r="GS26" s="47">
        <v>9.1999999999999993</v>
      </c>
      <c r="GT26" s="47">
        <v>0</v>
      </c>
      <c r="GU26" s="47">
        <v>10</v>
      </c>
      <c r="GV26" s="47">
        <v>10.199999999999999</v>
      </c>
      <c r="GW26" s="47">
        <v>1</v>
      </c>
      <c r="GX26" s="47">
        <v>9</v>
      </c>
      <c r="GY26" s="47">
        <v>9.1</v>
      </c>
      <c r="GZ26" s="47">
        <v>0</v>
      </c>
      <c r="HA26" s="47">
        <v>561</v>
      </c>
      <c r="HB26" s="47">
        <v>584.79999999999995</v>
      </c>
      <c r="HC26" s="47">
        <v>22</v>
      </c>
      <c r="HD26" s="47">
        <v>561</v>
      </c>
      <c r="HE26" s="47">
        <v>584.79999999999995</v>
      </c>
      <c r="HF26" s="47">
        <v>22</v>
      </c>
      <c r="HG26" s="47">
        <v>561</v>
      </c>
      <c r="HH26" s="47">
        <v>584.79999999999995</v>
      </c>
      <c r="HI26" s="47">
        <v>22</v>
      </c>
      <c r="HJ26" s="47">
        <v>0</v>
      </c>
      <c r="HK26" s="47">
        <v>0</v>
      </c>
      <c r="HL26" s="47">
        <v>0</v>
      </c>
      <c r="HM26" s="47">
        <v>561</v>
      </c>
      <c r="HN26" s="47">
        <v>584.79999999999995</v>
      </c>
      <c r="HO26" s="47">
        <v>22</v>
      </c>
      <c r="HP26" s="47">
        <v>0</v>
      </c>
      <c r="HQ26" s="47">
        <v>0</v>
      </c>
      <c r="HR26" s="47">
        <v>0</v>
      </c>
      <c r="HS26" s="47">
        <v>0</v>
      </c>
      <c r="HT26" s="47">
        <v>0</v>
      </c>
      <c r="HU26" s="47">
        <v>0</v>
      </c>
      <c r="HV26" s="47">
        <v>0</v>
      </c>
      <c r="HW26" s="47">
        <v>0</v>
      </c>
      <c r="HX26" s="47">
        <v>0</v>
      </c>
      <c r="HY26" s="47">
        <v>95</v>
      </c>
      <c r="HZ26" s="47">
        <v>99</v>
      </c>
      <c r="IA26" s="47">
        <v>4</v>
      </c>
      <c r="IB26" s="47">
        <v>90</v>
      </c>
      <c r="IC26" s="47">
        <v>95.3</v>
      </c>
      <c r="ID26" s="47">
        <v>3</v>
      </c>
      <c r="IE26" s="47">
        <v>96</v>
      </c>
      <c r="IF26" s="47">
        <v>99.5</v>
      </c>
      <c r="IG26" s="47">
        <v>5</v>
      </c>
      <c r="IH26" s="47">
        <v>91</v>
      </c>
      <c r="II26" s="47">
        <v>95.4</v>
      </c>
      <c r="IJ26" s="47">
        <v>3</v>
      </c>
      <c r="IK26" s="47">
        <v>93</v>
      </c>
      <c r="IL26" s="47">
        <v>96.9</v>
      </c>
      <c r="IM26" s="47">
        <v>3</v>
      </c>
      <c r="IN26" s="47">
        <v>96</v>
      </c>
      <c r="IO26" s="47">
        <v>98.7</v>
      </c>
      <c r="IP26" s="47">
        <v>4</v>
      </c>
    </row>
    <row r="27" spans="1:250" s="47" customFormat="1" x14ac:dyDescent="0.3">
      <c r="A27" s="47" t="s">
        <v>686</v>
      </c>
      <c r="B27" s="47" t="s">
        <v>687</v>
      </c>
      <c r="D27" s="47" t="s">
        <v>688</v>
      </c>
      <c r="E27" s="47">
        <v>136</v>
      </c>
      <c r="H27" s="80"/>
      <c r="I27" s="47" t="s">
        <v>621</v>
      </c>
      <c r="J27" s="47">
        <v>12</v>
      </c>
      <c r="K27" s="47">
        <v>4</v>
      </c>
      <c r="S27" s="47" t="s">
        <v>689</v>
      </c>
      <c r="AC27" s="47">
        <v>10</v>
      </c>
      <c r="AD27" s="47">
        <v>10.7</v>
      </c>
      <c r="AE27" s="47">
        <v>1</v>
      </c>
      <c r="AF27" s="47">
        <v>9</v>
      </c>
      <c r="AG27" s="47">
        <v>9.9</v>
      </c>
      <c r="AH27" s="47">
        <v>0</v>
      </c>
      <c r="AI27" s="47">
        <v>9</v>
      </c>
      <c r="AJ27" s="47">
        <v>9.1</v>
      </c>
      <c r="AK27" s="47">
        <v>0</v>
      </c>
      <c r="AL27" s="47">
        <v>9</v>
      </c>
      <c r="AM27" s="47">
        <v>9.6</v>
      </c>
      <c r="AN27" s="47">
        <v>0</v>
      </c>
      <c r="AO27" s="47">
        <v>8</v>
      </c>
      <c r="AP27" s="47">
        <v>8</v>
      </c>
      <c r="AQ27" s="47">
        <v>0</v>
      </c>
      <c r="AR27" s="47">
        <v>9</v>
      </c>
      <c r="AS27" s="47">
        <v>9.3000000000000007</v>
      </c>
      <c r="AT27" s="47">
        <v>0</v>
      </c>
      <c r="AU27" s="47">
        <v>8</v>
      </c>
      <c r="AV27" s="47">
        <v>8.5</v>
      </c>
      <c r="AW27" s="47">
        <v>0</v>
      </c>
      <c r="AX27" s="47">
        <v>9</v>
      </c>
      <c r="AY27" s="47">
        <v>9.1999999999999993</v>
      </c>
      <c r="AZ27" s="47">
        <v>0</v>
      </c>
      <c r="BA27" s="47">
        <v>10</v>
      </c>
      <c r="BB27" s="47">
        <v>10.7</v>
      </c>
      <c r="BC27" s="47">
        <v>1</v>
      </c>
      <c r="BD27" s="47">
        <v>9</v>
      </c>
      <c r="BE27" s="47">
        <v>9.6</v>
      </c>
      <c r="BF27" s="47">
        <v>0</v>
      </c>
      <c r="BG27" s="47">
        <v>8</v>
      </c>
      <c r="BH27" s="47">
        <v>8.5</v>
      </c>
      <c r="BI27" s="47">
        <v>0</v>
      </c>
      <c r="BJ27" s="47">
        <v>7</v>
      </c>
      <c r="BK27" s="47">
        <v>7.7</v>
      </c>
      <c r="BL27" s="47">
        <v>0</v>
      </c>
      <c r="BM27" s="47">
        <v>8</v>
      </c>
      <c r="BN27" s="47">
        <v>8.5</v>
      </c>
      <c r="BO27" s="47">
        <v>0</v>
      </c>
      <c r="BP27" s="47">
        <v>9</v>
      </c>
      <c r="BQ27" s="47">
        <v>9.3000000000000007</v>
      </c>
      <c r="BR27" s="47">
        <v>0</v>
      </c>
      <c r="BS27" s="47">
        <v>10</v>
      </c>
      <c r="BT27" s="47">
        <v>10</v>
      </c>
      <c r="BU27" s="47">
        <v>0</v>
      </c>
      <c r="BV27" s="47">
        <v>9</v>
      </c>
      <c r="BW27" s="47">
        <v>9</v>
      </c>
      <c r="BX27" s="47">
        <v>0</v>
      </c>
      <c r="BY27" s="47">
        <v>10</v>
      </c>
      <c r="BZ27" s="47">
        <v>10</v>
      </c>
      <c r="CA27" s="47">
        <v>0</v>
      </c>
      <c r="CB27" s="47">
        <v>9</v>
      </c>
      <c r="CC27" s="47">
        <v>9.1</v>
      </c>
      <c r="CD27" s="47">
        <v>0</v>
      </c>
      <c r="CE27" s="47">
        <v>8</v>
      </c>
      <c r="CF27" s="47">
        <v>8.4</v>
      </c>
      <c r="CG27" s="47">
        <v>0</v>
      </c>
      <c r="CH27" s="47">
        <v>9</v>
      </c>
      <c r="CI27" s="47">
        <v>9.8000000000000007</v>
      </c>
      <c r="CJ27" s="47">
        <v>0</v>
      </c>
      <c r="CK27" s="47">
        <v>8</v>
      </c>
      <c r="CL27" s="47">
        <v>8.9</v>
      </c>
      <c r="CM27" s="47">
        <v>0</v>
      </c>
      <c r="CN27" s="47">
        <v>6</v>
      </c>
      <c r="CO27" s="47">
        <v>6.7</v>
      </c>
      <c r="CP27" s="47">
        <v>0</v>
      </c>
      <c r="CQ27" s="47">
        <v>9</v>
      </c>
      <c r="CR27" s="47">
        <v>9.8000000000000007</v>
      </c>
      <c r="CS27" s="47">
        <v>0</v>
      </c>
      <c r="CT27" s="47">
        <v>9</v>
      </c>
      <c r="CU27" s="47">
        <v>9.1</v>
      </c>
      <c r="CV27" s="47">
        <v>0</v>
      </c>
      <c r="CW27" s="47">
        <v>8</v>
      </c>
      <c r="CX27" s="47">
        <v>8.1999999999999993</v>
      </c>
      <c r="CY27" s="47">
        <v>0</v>
      </c>
      <c r="CZ27" s="47">
        <v>9</v>
      </c>
      <c r="DA27" s="47">
        <v>9.6</v>
      </c>
      <c r="DB27" s="47">
        <v>0</v>
      </c>
      <c r="DC27" s="47">
        <v>8</v>
      </c>
      <c r="DD27" s="47">
        <v>8.3000000000000007</v>
      </c>
      <c r="DE27" s="47">
        <v>0</v>
      </c>
      <c r="DF27" s="47">
        <v>9</v>
      </c>
      <c r="DG27" s="47">
        <v>9.5</v>
      </c>
      <c r="DH27" s="47">
        <v>0</v>
      </c>
      <c r="DI27" s="47">
        <v>6</v>
      </c>
      <c r="DJ27" s="47">
        <v>6.5</v>
      </c>
      <c r="DK27" s="47">
        <v>0</v>
      </c>
      <c r="DL27" s="47">
        <v>10</v>
      </c>
      <c r="DM27" s="47">
        <v>10.199999999999999</v>
      </c>
      <c r="DN27" s="47">
        <v>1</v>
      </c>
      <c r="DO27" s="47">
        <v>8</v>
      </c>
      <c r="DP27" s="47">
        <v>8.8000000000000007</v>
      </c>
      <c r="DQ27" s="47">
        <v>0</v>
      </c>
      <c r="DR27" s="47">
        <v>9</v>
      </c>
      <c r="DS27" s="47">
        <v>9.8000000000000007</v>
      </c>
      <c r="DT27" s="47">
        <v>0</v>
      </c>
      <c r="DU27" s="47">
        <v>10</v>
      </c>
      <c r="DV27" s="47">
        <v>10.199999999999999</v>
      </c>
      <c r="DW27" s="47">
        <v>1</v>
      </c>
      <c r="DX27" s="47">
        <v>9</v>
      </c>
      <c r="DY27" s="47">
        <v>9.8000000000000007</v>
      </c>
      <c r="DZ27" s="47">
        <v>0</v>
      </c>
      <c r="EA27" s="47">
        <v>8</v>
      </c>
      <c r="EB27" s="47">
        <v>8.3000000000000007</v>
      </c>
      <c r="EC27" s="47">
        <v>0</v>
      </c>
      <c r="ED27" s="47">
        <v>10</v>
      </c>
      <c r="EE27" s="47">
        <v>10.1</v>
      </c>
      <c r="EF27" s="47">
        <v>0</v>
      </c>
      <c r="EG27" s="47">
        <v>6</v>
      </c>
      <c r="EH27" s="47">
        <v>6.8</v>
      </c>
      <c r="EI27" s="47">
        <v>0</v>
      </c>
      <c r="EJ27" s="47">
        <v>8</v>
      </c>
      <c r="EK27" s="47">
        <v>8.4</v>
      </c>
      <c r="EL27" s="47">
        <v>0</v>
      </c>
      <c r="EM27" s="47">
        <v>9</v>
      </c>
      <c r="EN27" s="47">
        <v>9.6</v>
      </c>
      <c r="EO27" s="47">
        <v>0</v>
      </c>
      <c r="EP27" s="47">
        <v>7</v>
      </c>
      <c r="EQ27" s="47">
        <v>7.5</v>
      </c>
      <c r="ER27" s="47">
        <v>0</v>
      </c>
      <c r="ES27" s="47">
        <v>9</v>
      </c>
      <c r="ET27" s="47">
        <v>9.5</v>
      </c>
      <c r="EU27" s="47">
        <v>0</v>
      </c>
      <c r="EV27" s="47">
        <v>8</v>
      </c>
      <c r="EW27" s="47">
        <v>8.6</v>
      </c>
      <c r="EX27" s="47">
        <v>0</v>
      </c>
      <c r="EY27" s="47">
        <v>8</v>
      </c>
      <c r="EZ27" s="47">
        <v>8.1</v>
      </c>
      <c r="FA27" s="47">
        <v>0</v>
      </c>
      <c r="FB27" s="47">
        <v>6</v>
      </c>
      <c r="FC27" s="47">
        <v>6.4</v>
      </c>
      <c r="FD27" s="47">
        <v>0</v>
      </c>
      <c r="FE27" s="47">
        <v>9</v>
      </c>
      <c r="FF27" s="47">
        <v>9.5</v>
      </c>
      <c r="FG27" s="47">
        <v>0</v>
      </c>
      <c r="FH27" s="47">
        <v>9</v>
      </c>
      <c r="FI27" s="47">
        <v>9.5</v>
      </c>
      <c r="FJ27" s="47">
        <v>0</v>
      </c>
      <c r="FK27" s="47">
        <v>10</v>
      </c>
      <c r="FL27" s="47">
        <v>10.7</v>
      </c>
      <c r="FM27" s="47">
        <v>1</v>
      </c>
      <c r="FN27" s="47">
        <v>8</v>
      </c>
      <c r="FO27" s="47">
        <v>8.1</v>
      </c>
      <c r="FP27" s="47">
        <v>0</v>
      </c>
      <c r="FQ27" s="47">
        <v>10</v>
      </c>
      <c r="FR27" s="47">
        <v>10</v>
      </c>
      <c r="FS27" s="47">
        <v>0</v>
      </c>
      <c r="FT27" s="47">
        <v>8</v>
      </c>
      <c r="FU27" s="47">
        <v>8.4</v>
      </c>
      <c r="FV27" s="47">
        <v>0</v>
      </c>
      <c r="FW27" s="47">
        <v>8</v>
      </c>
      <c r="FX27" s="47">
        <v>8.8000000000000007</v>
      </c>
      <c r="FY27" s="47">
        <v>0</v>
      </c>
      <c r="FZ27" s="47">
        <v>9</v>
      </c>
      <c r="GA27" s="47">
        <v>9.3000000000000007</v>
      </c>
      <c r="GB27" s="47">
        <v>0</v>
      </c>
      <c r="GC27" s="47">
        <v>9</v>
      </c>
      <c r="GD27" s="47">
        <v>9.4</v>
      </c>
      <c r="GE27" s="47">
        <v>0</v>
      </c>
      <c r="GF27" s="47">
        <v>10</v>
      </c>
      <c r="GG27" s="47">
        <v>10.1</v>
      </c>
      <c r="GH27" s="47">
        <v>0</v>
      </c>
      <c r="GI27" s="47">
        <v>7</v>
      </c>
      <c r="GJ27" s="47">
        <v>7.1</v>
      </c>
      <c r="GK27" s="47">
        <v>0</v>
      </c>
      <c r="GL27" s="47">
        <v>8</v>
      </c>
      <c r="GM27" s="47">
        <v>8.6999999999999993</v>
      </c>
      <c r="GN27" s="47">
        <v>0</v>
      </c>
      <c r="GO27" s="47">
        <v>9</v>
      </c>
      <c r="GP27" s="47">
        <v>9.1</v>
      </c>
      <c r="GQ27" s="47">
        <v>0</v>
      </c>
      <c r="GR27" s="47">
        <v>10</v>
      </c>
      <c r="GS27" s="47">
        <v>10.6</v>
      </c>
      <c r="GT27" s="47">
        <v>1</v>
      </c>
      <c r="GU27" s="47">
        <v>10</v>
      </c>
      <c r="GV27" s="47">
        <v>10.7</v>
      </c>
      <c r="GW27" s="47">
        <v>1</v>
      </c>
      <c r="GX27" s="47">
        <v>9</v>
      </c>
      <c r="GY27" s="47">
        <v>9.5</v>
      </c>
      <c r="GZ27" s="47">
        <v>0</v>
      </c>
      <c r="HA27" s="47">
        <v>517</v>
      </c>
      <c r="HB27" s="47">
        <v>543.1</v>
      </c>
      <c r="HC27" s="47">
        <v>7</v>
      </c>
      <c r="HD27" s="47">
        <v>517</v>
      </c>
      <c r="HE27" s="47">
        <v>543.1</v>
      </c>
      <c r="HF27" s="47">
        <v>7</v>
      </c>
      <c r="HG27" s="47">
        <v>517</v>
      </c>
      <c r="HH27" s="47">
        <v>543.1</v>
      </c>
      <c r="HI27" s="47">
        <v>7</v>
      </c>
      <c r="HJ27" s="47">
        <v>0</v>
      </c>
      <c r="HK27" s="47">
        <v>0</v>
      </c>
      <c r="HL27" s="47">
        <v>0</v>
      </c>
      <c r="HM27" s="47">
        <v>517</v>
      </c>
      <c r="HN27" s="47">
        <v>543.1</v>
      </c>
      <c r="HO27" s="47">
        <v>7</v>
      </c>
      <c r="HP27" s="47">
        <v>0</v>
      </c>
      <c r="HQ27" s="47">
        <v>0</v>
      </c>
      <c r="HR27" s="47">
        <v>0</v>
      </c>
      <c r="HS27" s="47">
        <v>0</v>
      </c>
      <c r="HT27" s="47">
        <v>0</v>
      </c>
      <c r="HU27" s="47">
        <v>0</v>
      </c>
      <c r="HV27" s="47">
        <v>0</v>
      </c>
      <c r="HW27" s="47">
        <v>0</v>
      </c>
      <c r="HX27" s="47">
        <v>0</v>
      </c>
      <c r="HY27" s="47">
        <v>90</v>
      </c>
      <c r="HZ27" s="47">
        <v>94.6</v>
      </c>
      <c r="IA27" s="47">
        <v>2</v>
      </c>
      <c r="IB27" s="47">
        <v>87</v>
      </c>
      <c r="IC27" s="47">
        <v>90.3</v>
      </c>
      <c r="ID27" s="47">
        <v>0</v>
      </c>
      <c r="IE27" s="47">
        <v>82</v>
      </c>
      <c r="IF27" s="47">
        <v>86.8</v>
      </c>
      <c r="IG27" s="47">
        <v>1</v>
      </c>
      <c r="IH27" s="47">
        <v>84</v>
      </c>
      <c r="II27" s="47">
        <v>89.3</v>
      </c>
      <c r="IJ27" s="47">
        <v>1</v>
      </c>
      <c r="IK27" s="47">
        <v>85</v>
      </c>
      <c r="IL27" s="47">
        <v>88.8</v>
      </c>
      <c r="IM27" s="47">
        <v>1</v>
      </c>
      <c r="IN27" s="47">
        <v>89</v>
      </c>
      <c r="IO27" s="47">
        <v>93.3</v>
      </c>
      <c r="IP27" s="47">
        <v>2</v>
      </c>
    </row>
    <row r="28" spans="1:250" s="47" customFormat="1" x14ac:dyDescent="0.3">
      <c r="A28" s="47" t="s">
        <v>690</v>
      </c>
      <c r="B28" s="47" t="s">
        <v>691</v>
      </c>
      <c r="D28" s="47" t="s">
        <v>692</v>
      </c>
      <c r="E28" s="47">
        <v>137</v>
      </c>
      <c r="H28" s="80"/>
      <c r="I28" s="47" t="s">
        <v>621</v>
      </c>
      <c r="J28" s="47">
        <v>6</v>
      </c>
      <c r="K28" s="47">
        <v>11</v>
      </c>
      <c r="S28" s="47" t="s">
        <v>657</v>
      </c>
      <c r="AC28" s="47">
        <v>8</v>
      </c>
      <c r="AD28" s="47">
        <v>8</v>
      </c>
      <c r="AE28" s="47">
        <v>0</v>
      </c>
      <c r="AF28" s="47">
        <v>7</v>
      </c>
      <c r="AG28" s="47">
        <v>7.9</v>
      </c>
      <c r="AH28" s="47">
        <v>0</v>
      </c>
      <c r="AI28" s="47">
        <v>10</v>
      </c>
      <c r="AJ28" s="47">
        <v>10.1</v>
      </c>
      <c r="AK28" s="47">
        <v>0</v>
      </c>
      <c r="AL28" s="47">
        <v>8</v>
      </c>
      <c r="AM28" s="47">
        <v>8.9</v>
      </c>
      <c r="AN28" s="47">
        <v>0</v>
      </c>
      <c r="AO28" s="47">
        <v>9</v>
      </c>
      <c r="AP28" s="47">
        <v>9</v>
      </c>
      <c r="AQ28" s="47">
        <v>0</v>
      </c>
      <c r="AR28" s="47">
        <v>9</v>
      </c>
      <c r="AS28" s="47">
        <v>9.5</v>
      </c>
      <c r="AT28" s="47">
        <v>0</v>
      </c>
      <c r="AU28" s="47">
        <v>10</v>
      </c>
      <c r="AV28" s="47">
        <v>10.4</v>
      </c>
      <c r="AW28" s="47">
        <v>1</v>
      </c>
      <c r="AX28" s="47">
        <v>8</v>
      </c>
      <c r="AY28" s="47">
        <v>8.5</v>
      </c>
      <c r="AZ28" s="47">
        <v>0</v>
      </c>
      <c r="BA28" s="47">
        <v>9</v>
      </c>
      <c r="BB28" s="47">
        <v>9.8000000000000007</v>
      </c>
      <c r="BC28" s="47">
        <v>0</v>
      </c>
      <c r="BD28" s="47">
        <v>9</v>
      </c>
      <c r="BE28" s="47">
        <v>9.1</v>
      </c>
      <c r="BF28" s="47">
        <v>0</v>
      </c>
      <c r="BG28" s="47">
        <v>10</v>
      </c>
      <c r="BH28" s="47">
        <v>10.8</v>
      </c>
      <c r="BI28" s="47">
        <v>1</v>
      </c>
      <c r="BJ28" s="47">
        <v>8</v>
      </c>
      <c r="BK28" s="47">
        <v>8.6999999999999993</v>
      </c>
      <c r="BL28" s="47">
        <v>0</v>
      </c>
      <c r="BM28" s="47">
        <v>9</v>
      </c>
      <c r="BN28" s="47">
        <v>9.3000000000000007</v>
      </c>
      <c r="BO28" s="47">
        <v>0</v>
      </c>
      <c r="BP28" s="47">
        <v>7</v>
      </c>
      <c r="BQ28" s="47">
        <v>7.3</v>
      </c>
      <c r="BR28" s="47">
        <v>0</v>
      </c>
      <c r="BS28" s="47">
        <v>7</v>
      </c>
      <c r="BT28" s="47">
        <v>7.6</v>
      </c>
      <c r="BU28" s="47">
        <v>0</v>
      </c>
      <c r="BV28" s="47">
        <v>7</v>
      </c>
      <c r="BW28" s="47">
        <v>7</v>
      </c>
      <c r="BX28" s="47">
        <v>0</v>
      </c>
      <c r="BY28" s="47">
        <v>9</v>
      </c>
      <c r="BZ28" s="47">
        <v>9.6</v>
      </c>
      <c r="CA28" s="47">
        <v>0</v>
      </c>
      <c r="CB28" s="47">
        <v>8</v>
      </c>
      <c r="CC28" s="47">
        <v>8.5</v>
      </c>
      <c r="CD28" s="47">
        <v>0</v>
      </c>
      <c r="CE28" s="47">
        <v>7</v>
      </c>
      <c r="CF28" s="47">
        <v>7.9</v>
      </c>
      <c r="CG28" s="47">
        <v>0</v>
      </c>
      <c r="CH28" s="47">
        <v>10</v>
      </c>
      <c r="CI28" s="47">
        <v>10.3</v>
      </c>
      <c r="CJ28" s="47">
        <v>1</v>
      </c>
      <c r="CK28" s="47">
        <v>7</v>
      </c>
      <c r="CL28" s="47">
        <v>7.8</v>
      </c>
      <c r="CM28" s="47">
        <v>0</v>
      </c>
      <c r="CN28" s="47">
        <v>8</v>
      </c>
      <c r="CO28" s="47">
        <v>8.1999999999999993</v>
      </c>
      <c r="CP28" s="47">
        <v>0</v>
      </c>
      <c r="CQ28" s="47">
        <v>8</v>
      </c>
      <c r="CR28" s="47">
        <v>8.4</v>
      </c>
      <c r="CS28" s="47">
        <v>0</v>
      </c>
      <c r="CT28" s="47">
        <v>5</v>
      </c>
      <c r="CU28" s="47">
        <v>5.5</v>
      </c>
      <c r="CV28" s="47">
        <v>0</v>
      </c>
      <c r="CW28" s="47">
        <v>9</v>
      </c>
      <c r="CX28" s="47">
        <v>9.6999999999999993</v>
      </c>
      <c r="CY28" s="47">
        <v>0</v>
      </c>
      <c r="CZ28" s="47">
        <v>8</v>
      </c>
      <c r="DA28" s="47">
        <v>8.8000000000000007</v>
      </c>
      <c r="DB28" s="47">
        <v>0</v>
      </c>
      <c r="DC28" s="47">
        <v>8</v>
      </c>
      <c r="DD28" s="47">
        <v>8.1</v>
      </c>
      <c r="DE28" s="47">
        <v>0</v>
      </c>
      <c r="DF28" s="47">
        <v>10</v>
      </c>
      <c r="DG28" s="47">
        <v>10.1</v>
      </c>
      <c r="DH28" s="47">
        <v>0</v>
      </c>
      <c r="DI28" s="47">
        <v>9</v>
      </c>
      <c r="DJ28" s="47">
        <v>9.6</v>
      </c>
      <c r="DK28" s="47">
        <v>0</v>
      </c>
      <c r="DL28" s="47">
        <v>8</v>
      </c>
      <c r="DM28" s="47">
        <v>8.9</v>
      </c>
      <c r="DN28" s="47">
        <v>0</v>
      </c>
      <c r="DO28" s="47">
        <v>9</v>
      </c>
      <c r="DP28" s="47">
        <v>9.4</v>
      </c>
      <c r="DQ28" s="47">
        <v>0</v>
      </c>
      <c r="DR28" s="47">
        <v>10</v>
      </c>
      <c r="DS28" s="47">
        <v>10.199999999999999</v>
      </c>
      <c r="DT28" s="47">
        <v>1</v>
      </c>
      <c r="DU28" s="47">
        <v>6</v>
      </c>
      <c r="DV28" s="47">
        <v>6.8</v>
      </c>
      <c r="DW28" s="47">
        <v>0</v>
      </c>
      <c r="DX28" s="47">
        <v>9</v>
      </c>
      <c r="DY28" s="47">
        <v>9.4</v>
      </c>
      <c r="DZ28" s="47">
        <v>0</v>
      </c>
      <c r="EA28" s="47">
        <v>8</v>
      </c>
      <c r="EB28" s="47">
        <v>8.5</v>
      </c>
      <c r="EC28" s="47">
        <v>0</v>
      </c>
      <c r="ED28" s="47">
        <v>7</v>
      </c>
      <c r="EE28" s="47">
        <v>7.3</v>
      </c>
      <c r="EF28" s="47">
        <v>0</v>
      </c>
      <c r="EG28" s="47">
        <v>10</v>
      </c>
      <c r="EH28" s="47">
        <v>10.199999999999999</v>
      </c>
      <c r="EI28" s="47">
        <v>1</v>
      </c>
      <c r="EJ28" s="47">
        <v>9</v>
      </c>
      <c r="EK28" s="47">
        <v>9.6</v>
      </c>
      <c r="EL28" s="47">
        <v>0</v>
      </c>
      <c r="EM28" s="47">
        <v>8</v>
      </c>
      <c r="EN28" s="47">
        <v>8.1999999999999993</v>
      </c>
      <c r="EO28" s="47">
        <v>0</v>
      </c>
      <c r="EP28" s="47">
        <v>7</v>
      </c>
      <c r="EQ28" s="47">
        <v>7.8</v>
      </c>
      <c r="ER28" s="47">
        <v>0</v>
      </c>
      <c r="ES28" s="47">
        <v>9</v>
      </c>
      <c r="ET28" s="47">
        <v>9.1</v>
      </c>
      <c r="EU28" s="47">
        <v>0</v>
      </c>
      <c r="EV28" s="47">
        <v>10</v>
      </c>
      <c r="EW28" s="47">
        <v>10.6</v>
      </c>
      <c r="EX28" s="47">
        <v>1</v>
      </c>
      <c r="EY28" s="47">
        <v>10</v>
      </c>
      <c r="EZ28" s="47">
        <v>10.5</v>
      </c>
      <c r="FA28" s="47">
        <v>1</v>
      </c>
      <c r="FB28" s="47">
        <v>10</v>
      </c>
      <c r="FC28" s="47">
        <v>10.6</v>
      </c>
      <c r="FD28" s="47">
        <v>1</v>
      </c>
      <c r="FE28" s="47">
        <v>9</v>
      </c>
      <c r="FF28" s="47">
        <v>9.1</v>
      </c>
      <c r="FG28" s="47">
        <v>0</v>
      </c>
      <c r="FH28" s="47">
        <v>9</v>
      </c>
      <c r="FI28" s="47">
        <v>9.6</v>
      </c>
      <c r="FJ28" s="47">
        <v>0</v>
      </c>
      <c r="FK28" s="47">
        <v>9</v>
      </c>
      <c r="FL28" s="47">
        <v>9.5</v>
      </c>
      <c r="FM28" s="47">
        <v>0</v>
      </c>
      <c r="FN28" s="47">
        <v>8</v>
      </c>
      <c r="FO28" s="47">
        <v>8.6</v>
      </c>
      <c r="FP28" s="47">
        <v>0</v>
      </c>
      <c r="FQ28" s="47">
        <v>10</v>
      </c>
      <c r="FR28" s="47">
        <v>10.4</v>
      </c>
      <c r="FS28" s="47">
        <v>1</v>
      </c>
      <c r="FT28" s="47">
        <v>8</v>
      </c>
      <c r="FU28" s="47">
        <v>8.6999999999999993</v>
      </c>
      <c r="FV28" s="47">
        <v>0</v>
      </c>
      <c r="FW28" s="47">
        <v>10</v>
      </c>
      <c r="FX28" s="47">
        <v>10</v>
      </c>
      <c r="FY28" s="47">
        <v>0</v>
      </c>
      <c r="FZ28" s="47">
        <v>7</v>
      </c>
      <c r="GA28" s="47">
        <v>7.1</v>
      </c>
      <c r="GB28" s="47">
        <v>0</v>
      </c>
      <c r="GC28" s="47">
        <v>8</v>
      </c>
      <c r="GD28" s="47">
        <v>8.1999999999999993</v>
      </c>
      <c r="GE28" s="47">
        <v>0</v>
      </c>
      <c r="GF28" s="47">
        <v>10</v>
      </c>
      <c r="GG28" s="47">
        <v>10.199999999999999</v>
      </c>
      <c r="GH28" s="47">
        <v>1</v>
      </c>
      <c r="GI28" s="47">
        <v>9</v>
      </c>
      <c r="GJ28" s="47">
        <v>9.8000000000000007</v>
      </c>
      <c r="GK28" s="47">
        <v>0</v>
      </c>
      <c r="GL28" s="47">
        <v>6</v>
      </c>
      <c r="GM28" s="47">
        <v>6.8</v>
      </c>
      <c r="GN28" s="47">
        <v>0</v>
      </c>
      <c r="GO28" s="47">
        <v>8</v>
      </c>
      <c r="GP28" s="47">
        <v>8.8000000000000007</v>
      </c>
      <c r="GQ28" s="47">
        <v>0</v>
      </c>
      <c r="GR28" s="47">
        <v>9</v>
      </c>
      <c r="GS28" s="47">
        <v>9.3000000000000007</v>
      </c>
      <c r="GT28" s="47">
        <v>0</v>
      </c>
      <c r="GU28" s="47">
        <v>10</v>
      </c>
      <c r="GV28" s="47">
        <v>10.5</v>
      </c>
      <c r="GW28" s="47">
        <v>1</v>
      </c>
      <c r="GX28" s="47">
        <v>9</v>
      </c>
      <c r="GY28" s="47">
        <v>9.1</v>
      </c>
      <c r="GZ28" s="47">
        <v>0</v>
      </c>
      <c r="HA28" s="47">
        <v>510</v>
      </c>
      <c r="HB28" s="47">
        <v>537.20000000000005</v>
      </c>
      <c r="HC28" s="47">
        <v>11</v>
      </c>
      <c r="HD28" s="47">
        <v>510</v>
      </c>
      <c r="HE28" s="47">
        <v>537.20000000000005</v>
      </c>
      <c r="HF28" s="47">
        <v>11</v>
      </c>
      <c r="HG28" s="47">
        <v>510</v>
      </c>
      <c r="HH28" s="47">
        <v>537.20000000000005</v>
      </c>
      <c r="HI28" s="47">
        <v>11</v>
      </c>
      <c r="HJ28" s="47">
        <v>0</v>
      </c>
      <c r="HK28" s="47">
        <v>0</v>
      </c>
      <c r="HL28" s="47">
        <v>0</v>
      </c>
      <c r="HM28" s="47">
        <v>510</v>
      </c>
      <c r="HN28" s="47">
        <v>537.20000000000005</v>
      </c>
      <c r="HO28" s="47">
        <v>11</v>
      </c>
      <c r="HP28" s="47">
        <v>0</v>
      </c>
      <c r="HQ28" s="47">
        <v>0</v>
      </c>
      <c r="HR28" s="47">
        <v>0</v>
      </c>
      <c r="HS28" s="47">
        <v>0</v>
      </c>
      <c r="HT28" s="47">
        <v>0</v>
      </c>
      <c r="HU28" s="47">
        <v>0</v>
      </c>
      <c r="HV28" s="47">
        <v>0</v>
      </c>
      <c r="HW28" s="47">
        <v>0</v>
      </c>
      <c r="HX28" s="47">
        <v>0</v>
      </c>
      <c r="HY28" s="47">
        <v>87</v>
      </c>
      <c r="HZ28" s="47">
        <v>91.2</v>
      </c>
      <c r="IA28" s="47">
        <v>1</v>
      </c>
      <c r="IB28" s="47">
        <v>82</v>
      </c>
      <c r="IC28" s="47">
        <v>87</v>
      </c>
      <c r="ID28" s="47">
        <v>2</v>
      </c>
      <c r="IE28" s="47">
        <v>80</v>
      </c>
      <c r="IF28" s="47">
        <v>85.1</v>
      </c>
      <c r="IG28" s="47">
        <v>0</v>
      </c>
      <c r="IH28" s="47">
        <v>83</v>
      </c>
      <c r="II28" s="47">
        <v>87.4</v>
      </c>
      <c r="IJ28" s="47">
        <v>2</v>
      </c>
      <c r="IK28" s="47">
        <v>92</v>
      </c>
      <c r="IL28" s="47">
        <v>96.7</v>
      </c>
      <c r="IM28" s="47">
        <v>4</v>
      </c>
      <c r="IN28" s="47">
        <v>86</v>
      </c>
      <c r="IO28" s="47">
        <v>89.8</v>
      </c>
      <c r="IP28" s="47">
        <v>2</v>
      </c>
    </row>
    <row r="29" spans="1:250" s="47" customFormat="1" x14ac:dyDescent="0.3">
      <c r="A29" s="47" t="s">
        <v>693</v>
      </c>
      <c r="B29" s="47" t="s">
        <v>694</v>
      </c>
      <c r="D29" s="47" t="s">
        <v>695</v>
      </c>
      <c r="E29" s="47">
        <v>138</v>
      </c>
      <c r="H29" s="80"/>
      <c r="I29" s="47" t="s">
        <v>621</v>
      </c>
      <c r="J29" s="47">
        <v>10</v>
      </c>
      <c r="K29" s="47">
        <v>5</v>
      </c>
      <c r="S29" s="47" t="s">
        <v>657</v>
      </c>
      <c r="AC29" s="47">
        <v>8</v>
      </c>
      <c r="AD29" s="47">
        <v>8.9</v>
      </c>
      <c r="AE29" s="47">
        <v>0</v>
      </c>
      <c r="AF29" s="47">
        <v>9</v>
      </c>
      <c r="AG29" s="47">
        <v>9.9</v>
      </c>
      <c r="AH29" s="47">
        <v>0</v>
      </c>
      <c r="AI29" s="47">
        <v>8</v>
      </c>
      <c r="AJ29" s="47">
        <v>8.8000000000000007</v>
      </c>
      <c r="AK29" s="47">
        <v>0</v>
      </c>
      <c r="AL29" s="47">
        <v>8</v>
      </c>
      <c r="AM29" s="47">
        <v>8.6999999999999993</v>
      </c>
      <c r="AN29" s="47">
        <v>0</v>
      </c>
      <c r="AO29" s="47">
        <v>9</v>
      </c>
      <c r="AP29" s="47">
        <v>9.6</v>
      </c>
      <c r="AQ29" s="47">
        <v>0</v>
      </c>
      <c r="AR29" s="47">
        <v>10</v>
      </c>
      <c r="AS29" s="47">
        <v>10.3</v>
      </c>
      <c r="AT29" s="47">
        <v>1</v>
      </c>
      <c r="AU29" s="47">
        <v>10</v>
      </c>
      <c r="AV29" s="47">
        <v>10.3</v>
      </c>
      <c r="AW29" s="47">
        <v>1</v>
      </c>
      <c r="AX29" s="47">
        <v>9</v>
      </c>
      <c r="AY29" s="47">
        <v>9.3000000000000007</v>
      </c>
      <c r="AZ29" s="47">
        <v>0</v>
      </c>
      <c r="BA29" s="47">
        <v>8</v>
      </c>
      <c r="BB29" s="47">
        <v>8.6</v>
      </c>
      <c r="BC29" s="47">
        <v>0</v>
      </c>
      <c r="BD29" s="47">
        <v>10</v>
      </c>
      <c r="BE29" s="47">
        <v>10.5</v>
      </c>
      <c r="BF29" s="47">
        <v>1</v>
      </c>
      <c r="BG29" s="47">
        <v>10</v>
      </c>
      <c r="BH29" s="47">
        <v>10.3</v>
      </c>
      <c r="BI29" s="47">
        <v>1</v>
      </c>
      <c r="BJ29" s="47">
        <v>9</v>
      </c>
      <c r="BK29" s="47">
        <v>9.6999999999999993</v>
      </c>
      <c r="BL29" s="47">
        <v>0</v>
      </c>
      <c r="BM29" s="47">
        <v>9</v>
      </c>
      <c r="BN29" s="47">
        <v>9.3000000000000007</v>
      </c>
      <c r="BO29" s="47">
        <v>0</v>
      </c>
      <c r="BP29" s="47">
        <v>10</v>
      </c>
      <c r="BQ29" s="47">
        <v>10.8</v>
      </c>
      <c r="BR29" s="47">
        <v>1</v>
      </c>
      <c r="BS29" s="47">
        <v>9</v>
      </c>
      <c r="BT29" s="47">
        <v>9.8000000000000007</v>
      </c>
      <c r="BU29" s="47">
        <v>0</v>
      </c>
      <c r="BV29" s="47">
        <v>10</v>
      </c>
      <c r="BW29" s="47">
        <v>10.199999999999999</v>
      </c>
      <c r="BX29" s="47">
        <v>1</v>
      </c>
      <c r="BY29" s="47">
        <v>10</v>
      </c>
      <c r="BZ29" s="47">
        <v>10.6</v>
      </c>
      <c r="CA29" s="47">
        <v>1</v>
      </c>
      <c r="CB29" s="47">
        <v>9</v>
      </c>
      <c r="CC29" s="47">
        <v>9.6999999999999993</v>
      </c>
      <c r="CD29" s="47">
        <v>0</v>
      </c>
      <c r="CE29" s="47">
        <v>10</v>
      </c>
      <c r="CF29" s="47">
        <v>10.4</v>
      </c>
      <c r="CG29" s="47">
        <v>1</v>
      </c>
      <c r="CH29" s="47">
        <v>9</v>
      </c>
      <c r="CI29" s="47">
        <v>9.8000000000000007</v>
      </c>
      <c r="CJ29" s="47">
        <v>0</v>
      </c>
      <c r="CK29" s="47">
        <v>9</v>
      </c>
      <c r="CL29" s="47">
        <v>9.3000000000000007</v>
      </c>
      <c r="CM29" s="47">
        <v>0</v>
      </c>
      <c r="CN29" s="47">
        <v>10</v>
      </c>
      <c r="CO29" s="47">
        <v>10.5</v>
      </c>
      <c r="CP29" s="47">
        <v>1</v>
      </c>
      <c r="CQ29" s="47">
        <v>10</v>
      </c>
      <c r="CR29" s="47">
        <v>10.3</v>
      </c>
      <c r="CS29" s="47">
        <v>1</v>
      </c>
      <c r="CT29" s="47">
        <v>9</v>
      </c>
      <c r="CU29" s="47">
        <v>9.9</v>
      </c>
      <c r="CV29" s="47">
        <v>0</v>
      </c>
      <c r="CW29" s="47">
        <v>10</v>
      </c>
      <c r="CX29" s="47">
        <v>10.8</v>
      </c>
      <c r="CY29" s="47">
        <v>1</v>
      </c>
      <c r="CZ29" s="47">
        <v>9</v>
      </c>
      <c r="DA29" s="47">
        <v>9.6999999999999993</v>
      </c>
      <c r="DB29" s="47">
        <v>0</v>
      </c>
      <c r="DC29" s="47">
        <v>10</v>
      </c>
      <c r="DD29" s="47">
        <v>10.5</v>
      </c>
      <c r="DE29" s="47">
        <v>1</v>
      </c>
      <c r="DF29" s="47">
        <v>8</v>
      </c>
      <c r="DG29" s="47">
        <v>8.1</v>
      </c>
      <c r="DH29" s="47">
        <v>0</v>
      </c>
      <c r="DI29" s="47">
        <v>9</v>
      </c>
      <c r="DJ29" s="47">
        <v>9.5</v>
      </c>
      <c r="DK29" s="47">
        <v>0</v>
      </c>
      <c r="DL29" s="47">
        <v>10</v>
      </c>
      <c r="DM29" s="47">
        <v>10.4</v>
      </c>
      <c r="DN29" s="47">
        <v>1</v>
      </c>
      <c r="DO29" s="47">
        <v>10</v>
      </c>
      <c r="DP29" s="47">
        <v>10.199999999999999</v>
      </c>
      <c r="DQ29" s="47">
        <v>1</v>
      </c>
      <c r="DR29" s="47">
        <v>10</v>
      </c>
      <c r="DS29" s="47">
        <v>10</v>
      </c>
      <c r="DT29" s="47">
        <v>0</v>
      </c>
      <c r="DU29" s="47">
        <v>10</v>
      </c>
      <c r="DV29" s="47">
        <v>10.1</v>
      </c>
      <c r="DW29" s="47">
        <v>0</v>
      </c>
      <c r="DX29" s="47">
        <v>9</v>
      </c>
      <c r="DY29" s="47">
        <v>9.1999999999999993</v>
      </c>
      <c r="DZ29" s="47">
        <v>0</v>
      </c>
      <c r="EA29" s="47">
        <v>10</v>
      </c>
      <c r="EB29" s="47">
        <v>10.4</v>
      </c>
      <c r="EC29" s="47">
        <v>1</v>
      </c>
      <c r="ED29" s="47">
        <v>10</v>
      </c>
      <c r="EE29" s="47">
        <v>10</v>
      </c>
      <c r="EF29" s="47">
        <v>0</v>
      </c>
      <c r="EG29" s="47">
        <v>10</v>
      </c>
      <c r="EH29" s="47">
        <v>10.1</v>
      </c>
      <c r="EI29" s="47">
        <v>0</v>
      </c>
      <c r="EJ29" s="47">
        <v>9</v>
      </c>
      <c r="EK29" s="47">
        <v>9.5</v>
      </c>
      <c r="EL29" s="47">
        <v>0</v>
      </c>
      <c r="EM29" s="47">
        <v>9</v>
      </c>
      <c r="EN29" s="47">
        <v>9.5</v>
      </c>
      <c r="EO29" s="47">
        <v>0</v>
      </c>
      <c r="EP29" s="47">
        <v>10</v>
      </c>
      <c r="EQ29" s="47">
        <v>10</v>
      </c>
      <c r="ER29" s="47">
        <v>0</v>
      </c>
      <c r="ES29" s="47">
        <v>10</v>
      </c>
      <c r="ET29" s="47">
        <v>10.5</v>
      </c>
      <c r="EU29" s="47">
        <v>1</v>
      </c>
      <c r="EV29" s="47">
        <v>10</v>
      </c>
      <c r="EW29" s="47">
        <v>10.5</v>
      </c>
      <c r="EX29" s="47">
        <v>1</v>
      </c>
      <c r="EY29" s="47">
        <v>9</v>
      </c>
      <c r="EZ29" s="47">
        <v>9</v>
      </c>
      <c r="FA29" s="47">
        <v>0</v>
      </c>
      <c r="FB29" s="47">
        <v>10</v>
      </c>
      <c r="FC29" s="47">
        <v>10</v>
      </c>
      <c r="FD29" s="47">
        <v>0</v>
      </c>
      <c r="FE29" s="47">
        <v>10</v>
      </c>
      <c r="FF29" s="47">
        <v>10.5</v>
      </c>
      <c r="FG29" s="47">
        <v>1</v>
      </c>
      <c r="FH29" s="47">
        <v>10</v>
      </c>
      <c r="FI29" s="47">
        <v>10.199999999999999</v>
      </c>
      <c r="FJ29" s="47">
        <v>1</v>
      </c>
      <c r="FK29" s="47">
        <v>10</v>
      </c>
      <c r="FL29" s="47">
        <v>10</v>
      </c>
      <c r="FM29" s="47">
        <v>0</v>
      </c>
      <c r="FN29" s="47">
        <v>9</v>
      </c>
      <c r="FO29" s="47">
        <v>9.6999999999999993</v>
      </c>
      <c r="FP29" s="47">
        <v>0</v>
      </c>
      <c r="FQ29" s="47">
        <v>9</v>
      </c>
      <c r="FR29" s="47">
        <v>9.6</v>
      </c>
      <c r="FS29" s="47">
        <v>0</v>
      </c>
      <c r="FT29" s="47">
        <v>10</v>
      </c>
      <c r="FU29" s="47">
        <v>10.5</v>
      </c>
      <c r="FV29" s="47">
        <v>1</v>
      </c>
      <c r="FW29" s="47">
        <v>10</v>
      </c>
      <c r="FX29" s="47">
        <v>10.199999999999999</v>
      </c>
      <c r="FY29" s="47">
        <v>1</v>
      </c>
      <c r="FZ29" s="47">
        <v>10</v>
      </c>
      <c r="GA29" s="47">
        <v>10</v>
      </c>
      <c r="GB29" s="47">
        <v>0</v>
      </c>
      <c r="GC29" s="47">
        <v>10</v>
      </c>
      <c r="GD29" s="47">
        <v>10.1</v>
      </c>
      <c r="GE29" s="47">
        <v>0</v>
      </c>
      <c r="GF29" s="47">
        <v>10</v>
      </c>
      <c r="GG29" s="47">
        <v>10.199999999999999</v>
      </c>
      <c r="GH29" s="47">
        <v>1</v>
      </c>
      <c r="GI29" s="47">
        <v>10</v>
      </c>
      <c r="GJ29" s="47">
        <v>10.199999999999999</v>
      </c>
      <c r="GK29" s="47">
        <v>1</v>
      </c>
      <c r="GL29" s="47">
        <v>8</v>
      </c>
      <c r="GM29" s="47">
        <v>8.6999999999999993</v>
      </c>
      <c r="GN29" s="47">
        <v>0</v>
      </c>
      <c r="GO29" s="47">
        <v>10</v>
      </c>
      <c r="GP29" s="47">
        <v>10.4</v>
      </c>
      <c r="GQ29" s="47">
        <v>1</v>
      </c>
      <c r="GR29" s="47">
        <v>9</v>
      </c>
      <c r="GS29" s="47">
        <v>9.6999999999999993</v>
      </c>
      <c r="GT29" s="47">
        <v>0</v>
      </c>
      <c r="GU29" s="47">
        <v>9</v>
      </c>
      <c r="GV29" s="47">
        <v>9.6</v>
      </c>
      <c r="GW29" s="47">
        <v>0</v>
      </c>
      <c r="GX29" s="47">
        <v>10</v>
      </c>
      <c r="GY29" s="47">
        <v>10.199999999999999</v>
      </c>
      <c r="GZ29" s="47">
        <v>1</v>
      </c>
      <c r="HA29" s="47">
        <v>568</v>
      </c>
      <c r="HB29" s="47">
        <v>593.29999999999995</v>
      </c>
      <c r="HC29" s="47">
        <v>25</v>
      </c>
      <c r="HD29" s="47">
        <v>568</v>
      </c>
      <c r="HE29" s="47">
        <v>593.29999999999995</v>
      </c>
      <c r="HF29" s="47">
        <v>25</v>
      </c>
      <c r="HG29" s="47">
        <v>568</v>
      </c>
      <c r="HH29" s="47">
        <v>593.29999999999995</v>
      </c>
      <c r="HI29" s="47">
        <v>25</v>
      </c>
      <c r="HJ29" s="47">
        <v>0</v>
      </c>
      <c r="HK29" s="47">
        <v>0</v>
      </c>
      <c r="HL29" s="47">
        <v>0</v>
      </c>
      <c r="HM29" s="47">
        <v>568</v>
      </c>
      <c r="HN29" s="47">
        <v>593.29999999999995</v>
      </c>
      <c r="HO29" s="47">
        <v>25</v>
      </c>
      <c r="HP29" s="47">
        <v>0</v>
      </c>
      <c r="HQ29" s="47">
        <v>0</v>
      </c>
      <c r="HR29" s="47">
        <v>0</v>
      </c>
      <c r="HS29" s="47">
        <v>0</v>
      </c>
      <c r="HT29" s="47">
        <v>0</v>
      </c>
      <c r="HU29" s="47">
        <v>0</v>
      </c>
      <c r="HV29" s="47">
        <v>0</v>
      </c>
      <c r="HW29" s="47">
        <v>0</v>
      </c>
      <c r="HX29" s="47">
        <v>0</v>
      </c>
      <c r="HY29" s="47">
        <v>89</v>
      </c>
      <c r="HZ29" s="47">
        <v>94.9</v>
      </c>
      <c r="IA29" s="47">
        <v>3</v>
      </c>
      <c r="IB29" s="47">
        <v>95</v>
      </c>
      <c r="IC29" s="47">
        <v>100.6</v>
      </c>
      <c r="ID29" s="47">
        <v>5</v>
      </c>
      <c r="IE29" s="47">
        <v>94</v>
      </c>
      <c r="IF29" s="47">
        <v>99</v>
      </c>
      <c r="IG29" s="47">
        <v>5</v>
      </c>
      <c r="IH29" s="47">
        <v>97</v>
      </c>
      <c r="II29" s="47">
        <v>99</v>
      </c>
      <c r="IJ29" s="47">
        <v>2</v>
      </c>
      <c r="IK29" s="47">
        <v>97</v>
      </c>
      <c r="IL29" s="47">
        <v>100.5</v>
      </c>
      <c r="IM29" s="47">
        <v>5</v>
      </c>
      <c r="IN29" s="47">
        <v>96</v>
      </c>
      <c r="IO29" s="47">
        <v>99.3</v>
      </c>
      <c r="IP29" s="47">
        <v>5</v>
      </c>
    </row>
    <row r="30" spans="1:250" s="47" customFormat="1" x14ac:dyDescent="0.3">
      <c r="A30" s="47" t="s">
        <v>696</v>
      </c>
      <c r="B30" s="47" t="s">
        <v>697</v>
      </c>
      <c r="D30" s="47" t="s">
        <v>698</v>
      </c>
      <c r="E30" s="47">
        <v>139</v>
      </c>
      <c r="H30" s="80"/>
      <c r="I30" s="47" t="s">
        <v>621</v>
      </c>
      <c r="J30" s="47">
        <v>2</v>
      </c>
      <c r="K30" s="47">
        <v>1</v>
      </c>
      <c r="S30" s="47" t="s">
        <v>657</v>
      </c>
      <c r="AC30" s="47">
        <v>8</v>
      </c>
      <c r="AD30" s="47">
        <v>8.6999999999999993</v>
      </c>
      <c r="AE30" s="47">
        <v>0</v>
      </c>
      <c r="AF30" s="47">
        <v>8</v>
      </c>
      <c r="AG30" s="47">
        <v>8.3000000000000007</v>
      </c>
      <c r="AH30" s="47">
        <v>0</v>
      </c>
      <c r="AI30" s="47">
        <v>8</v>
      </c>
      <c r="AJ30" s="47">
        <v>8.6999999999999993</v>
      </c>
      <c r="AK30" s="47">
        <v>0</v>
      </c>
      <c r="AL30" s="47">
        <v>9</v>
      </c>
      <c r="AM30" s="47">
        <v>9.6</v>
      </c>
      <c r="AN30" s="47">
        <v>0</v>
      </c>
      <c r="AO30" s="47">
        <v>10</v>
      </c>
      <c r="AP30" s="47">
        <v>10</v>
      </c>
      <c r="AQ30" s="47">
        <v>0</v>
      </c>
      <c r="AR30" s="47">
        <v>9</v>
      </c>
      <c r="AS30" s="47">
        <v>9.1999999999999993</v>
      </c>
      <c r="AT30" s="47">
        <v>0</v>
      </c>
      <c r="AU30" s="47">
        <v>9</v>
      </c>
      <c r="AV30" s="47">
        <v>9.3000000000000007</v>
      </c>
      <c r="AW30" s="47">
        <v>0</v>
      </c>
      <c r="AX30" s="47">
        <v>8</v>
      </c>
      <c r="AY30" s="47">
        <v>8.6</v>
      </c>
      <c r="AZ30" s="47">
        <v>0</v>
      </c>
      <c r="BA30" s="47">
        <v>7</v>
      </c>
      <c r="BB30" s="47">
        <v>7.3</v>
      </c>
      <c r="BC30" s="47">
        <v>0</v>
      </c>
      <c r="BD30" s="47">
        <v>8</v>
      </c>
      <c r="BE30" s="47">
        <v>8.1999999999999993</v>
      </c>
      <c r="BF30" s="47">
        <v>0</v>
      </c>
      <c r="BG30" s="47">
        <v>9</v>
      </c>
      <c r="BH30" s="47">
        <v>9.6</v>
      </c>
      <c r="BI30" s="47">
        <v>0</v>
      </c>
      <c r="BJ30" s="47">
        <v>8</v>
      </c>
      <c r="BK30" s="47">
        <v>8.1</v>
      </c>
      <c r="BL30" s="47">
        <v>0</v>
      </c>
      <c r="BM30" s="47">
        <v>8</v>
      </c>
      <c r="BN30" s="47">
        <v>8.4</v>
      </c>
      <c r="BO30" s="47">
        <v>0</v>
      </c>
      <c r="BP30" s="47">
        <v>10</v>
      </c>
      <c r="BQ30" s="47">
        <v>10.1</v>
      </c>
      <c r="BR30" s="47">
        <v>0</v>
      </c>
      <c r="BS30" s="47">
        <v>10</v>
      </c>
      <c r="BT30" s="47">
        <v>10</v>
      </c>
      <c r="BU30" s="47">
        <v>0</v>
      </c>
      <c r="BV30" s="47">
        <v>9</v>
      </c>
      <c r="BW30" s="47">
        <v>9.1</v>
      </c>
      <c r="BX30" s="47">
        <v>0</v>
      </c>
      <c r="BY30" s="47">
        <v>10</v>
      </c>
      <c r="BZ30" s="47">
        <v>10.5</v>
      </c>
      <c r="CA30" s="47">
        <v>1</v>
      </c>
      <c r="CB30" s="47">
        <v>8</v>
      </c>
      <c r="CC30" s="47">
        <v>8.4</v>
      </c>
      <c r="CD30" s="47">
        <v>0</v>
      </c>
      <c r="CE30" s="47">
        <v>8</v>
      </c>
      <c r="CF30" s="47">
        <v>8.5</v>
      </c>
      <c r="CG30" s="47">
        <v>0</v>
      </c>
      <c r="CH30" s="47">
        <v>9</v>
      </c>
      <c r="CI30" s="47">
        <v>9.6</v>
      </c>
      <c r="CJ30" s="47">
        <v>0</v>
      </c>
      <c r="CK30" s="47">
        <v>7</v>
      </c>
      <c r="CL30" s="47">
        <v>7</v>
      </c>
      <c r="CM30" s="47">
        <v>0</v>
      </c>
      <c r="CN30" s="47">
        <v>10</v>
      </c>
      <c r="CO30" s="47">
        <v>10.1</v>
      </c>
      <c r="CP30" s="47">
        <v>0</v>
      </c>
      <c r="CQ30" s="47">
        <v>9</v>
      </c>
      <c r="CR30" s="47">
        <v>9.6999999999999993</v>
      </c>
      <c r="CS30" s="47">
        <v>0</v>
      </c>
      <c r="CT30" s="47">
        <v>10</v>
      </c>
      <c r="CU30" s="47">
        <v>10.199999999999999</v>
      </c>
      <c r="CV30" s="47">
        <v>1</v>
      </c>
      <c r="CW30" s="47">
        <v>8</v>
      </c>
      <c r="CX30" s="47">
        <v>8.3000000000000007</v>
      </c>
      <c r="CY30" s="47">
        <v>0</v>
      </c>
      <c r="CZ30" s="47">
        <v>8</v>
      </c>
      <c r="DA30" s="47">
        <v>8.5</v>
      </c>
      <c r="DB30" s="47">
        <v>0</v>
      </c>
      <c r="DC30" s="47">
        <v>9</v>
      </c>
      <c r="DD30" s="47">
        <v>9.8000000000000007</v>
      </c>
      <c r="DE30" s="47">
        <v>0</v>
      </c>
      <c r="DF30" s="47">
        <v>8</v>
      </c>
      <c r="DG30" s="47">
        <v>8.6999999999999993</v>
      </c>
      <c r="DH30" s="47">
        <v>0</v>
      </c>
      <c r="DI30" s="47">
        <v>9</v>
      </c>
      <c r="DJ30" s="47">
        <v>9.5</v>
      </c>
      <c r="DK30" s="47">
        <v>0</v>
      </c>
      <c r="DL30" s="47">
        <v>8</v>
      </c>
      <c r="DM30" s="47">
        <v>8.6</v>
      </c>
      <c r="DN30" s="47">
        <v>0</v>
      </c>
      <c r="DO30" s="47">
        <v>10</v>
      </c>
      <c r="DP30" s="47">
        <v>10.7</v>
      </c>
      <c r="DQ30" s="47">
        <v>1</v>
      </c>
      <c r="DR30" s="47">
        <v>9</v>
      </c>
      <c r="DS30" s="47">
        <v>9</v>
      </c>
      <c r="DT30" s="47">
        <v>0</v>
      </c>
      <c r="DU30" s="47">
        <v>10</v>
      </c>
      <c r="DV30" s="47">
        <v>10.7</v>
      </c>
      <c r="DW30" s="47">
        <v>1</v>
      </c>
      <c r="DX30" s="47">
        <v>9</v>
      </c>
      <c r="DY30" s="47">
        <v>9.6999999999999993</v>
      </c>
      <c r="DZ30" s="47">
        <v>0</v>
      </c>
      <c r="EA30" s="47">
        <v>10</v>
      </c>
      <c r="EB30" s="47">
        <v>10</v>
      </c>
      <c r="EC30" s="47">
        <v>0</v>
      </c>
      <c r="ED30" s="47">
        <v>9</v>
      </c>
      <c r="EE30" s="47">
        <v>9.6999999999999993</v>
      </c>
      <c r="EF30" s="47">
        <v>0</v>
      </c>
      <c r="EG30" s="47">
        <v>10</v>
      </c>
      <c r="EH30" s="47">
        <v>10.4</v>
      </c>
      <c r="EI30" s="47">
        <v>1</v>
      </c>
      <c r="EJ30" s="47">
        <v>9</v>
      </c>
      <c r="EK30" s="47">
        <v>9.8000000000000007</v>
      </c>
      <c r="EL30" s="47">
        <v>0</v>
      </c>
      <c r="EM30" s="47">
        <v>9</v>
      </c>
      <c r="EN30" s="47">
        <v>9.1</v>
      </c>
      <c r="EO30" s="47">
        <v>0</v>
      </c>
      <c r="EP30" s="47">
        <v>9</v>
      </c>
      <c r="EQ30" s="47">
        <v>9.3000000000000007</v>
      </c>
      <c r="ER30" s="47">
        <v>0</v>
      </c>
      <c r="ES30" s="47">
        <v>9</v>
      </c>
      <c r="ET30" s="47">
        <v>9.3000000000000007</v>
      </c>
      <c r="EU30" s="47">
        <v>0</v>
      </c>
      <c r="EV30" s="47">
        <v>9</v>
      </c>
      <c r="EW30" s="47">
        <v>9.9</v>
      </c>
      <c r="EX30" s="47">
        <v>0</v>
      </c>
      <c r="EY30" s="47">
        <v>9</v>
      </c>
      <c r="EZ30" s="47">
        <v>9.1999999999999993</v>
      </c>
      <c r="FA30" s="47">
        <v>0</v>
      </c>
      <c r="FB30" s="47">
        <v>9</v>
      </c>
      <c r="FC30" s="47">
        <v>9.1</v>
      </c>
      <c r="FD30" s="47">
        <v>0</v>
      </c>
      <c r="FE30" s="47">
        <v>8</v>
      </c>
      <c r="FF30" s="47">
        <v>8.1999999999999993</v>
      </c>
      <c r="FG30" s="47">
        <v>0</v>
      </c>
      <c r="FH30" s="47">
        <v>10</v>
      </c>
      <c r="FI30" s="47">
        <v>10.199999999999999</v>
      </c>
      <c r="FJ30" s="47">
        <v>1</v>
      </c>
      <c r="FK30" s="47">
        <v>9</v>
      </c>
      <c r="FL30" s="47">
        <v>9.1999999999999993</v>
      </c>
      <c r="FM30" s="47">
        <v>0</v>
      </c>
      <c r="FN30" s="47">
        <v>8</v>
      </c>
      <c r="FO30" s="47">
        <v>8.4</v>
      </c>
      <c r="FP30" s="47">
        <v>0</v>
      </c>
      <c r="FQ30" s="47">
        <v>9</v>
      </c>
      <c r="FR30" s="47">
        <v>9.9</v>
      </c>
      <c r="FS30" s="47">
        <v>0</v>
      </c>
      <c r="FT30" s="47">
        <v>8</v>
      </c>
      <c r="FU30" s="47">
        <v>8.6</v>
      </c>
      <c r="FV30" s="47">
        <v>0</v>
      </c>
      <c r="FW30" s="47">
        <v>9</v>
      </c>
      <c r="FX30" s="47">
        <v>9.5</v>
      </c>
      <c r="FY30" s="47">
        <v>0</v>
      </c>
      <c r="FZ30" s="47">
        <v>9</v>
      </c>
      <c r="GA30" s="47">
        <v>9.4</v>
      </c>
      <c r="GB30" s="47">
        <v>0</v>
      </c>
      <c r="GC30" s="47">
        <v>8</v>
      </c>
      <c r="GD30" s="47">
        <v>8.8000000000000007</v>
      </c>
      <c r="GE30" s="47">
        <v>0</v>
      </c>
      <c r="GF30" s="47">
        <v>8</v>
      </c>
      <c r="GG30" s="47">
        <v>8.9</v>
      </c>
      <c r="GH30" s="47">
        <v>0</v>
      </c>
      <c r="GI30" s="47">
        <v>7</v>
      </c>
      <c r="GJ30" s="47">
        <v>7.8</v>
      </c>
      <c r="GK30" s="47">
        <v>0</v>
      </c>
      <c r="GL30" s="47">
        <v>6</v>
      </c>
      <c r="GM30" s="47">
        <v>6</v>
      </c>
      <c r="GN30" s="47">
        <v>0</v>
      </c>
      <c r="GO30" s="47">
        <v>8</v>
      </c>
      <c r="GP30" s="47">
        <v>8.4</v>
      </c>
      <c r="GQ30" s="47">
        <v>0</v>
      </c>
      <c r="GR30" s="47">
        <v>10</v>
      </c>
      <c r="GS30" s="47">
        <v>10.4</v>
      </c>
      <c r="GT30" s="47">
        <v>1</v>
      </c>
      <c r="GU30" s="47">
        <v>10</v>
      </c>
      <c r="GV30" s="47">
        <v>10.4</v>
      </c>
      <c r="GW30" s="47">
        <v>1</v>
      </c>
      <c r="GX30" s="47">
        <v>9</v>
      </c>
      <c r="GY30" s="47">
        <v>9.3000000000000007</v>
      </c>
      <c r="GZ30" s="47">
        <v>0</v>
      </c>
      <c r="HA30" s="47">
        <v>525</v>
      </c>
      <c r="HB30" s="47">
        <v>549.9</v>
      </c>
      <c r="HC30" s="47">
        <v>8</v>
      </c>
      <c r="HD30" s="47">
        <v>525</v>
      </c>
      <c r="HE30" s="47">
        <v>549.9</v>
      </c>
      <c r="HF30" s="47">
        <v>8</v>
      </c>
      <c r="HG30" s="47">
        <v>525</v>
      </c>
      <c r="HH30" s="47">
        <v>549.9</v>
      </c>
      <c r="HI30" s="47">
        <v>8</v>
      </c>
      <c r="HJ30" s="47">
        <v>0</v>
      </c>
      <c r="HK30" s="47">
        <v>0</v>
      </c>
      <c r="HL30" s="47">
        <v>0</v>
      </c>
      <c r="HM30" s="47">
        <v>525</v>
      </c>
      <c r="HN30" s="47">
        <v>549.9</v>
      </c>
      <c r="HO30" s="47">
        <v>8</v>
      </c>
      <c r="HP30" s="47">
        <v>0</v>
      </c>
      <c r="HQ30" s="47">
        <v>0</v>
      </c>
      <c r="HR30" s="47">
        <v>0</v>
      </c>
      <c r="HS30" s="47">
        <v>0</v>
      </c>
      <c r="HT30" s="47">
        <v>0</v>
      </c>
      <c r="HU30" s="47">
        <v>0</v>
      </c>
      <c r="HV30" s="47">
        <v>0</v>
      </c>
      <c r="HW30" s="47">
        <v>0</v>
      </c>
      <c r="HX30" s="47">
        <v>0</v>
      </c>
      <c r="HY30" s="47">
        <v>84</v>
      </c>
      <c r="HZ30" s="47">
        <v>87.9</v>
      </c>
      <c r="IA30" s="47">
        <v>0</v>
      </c>
      <c r="IB30" s="47">
        <v>89</v>
      </c>
      <c r="IC30" s="47">
        <v>92.3</v>
      </c>
      <c r="ID30" s="47">
        <v>1</v>
      </c>
      <c r="IE30" s="47">
        <v>86</v>
      </c>
      <c r="IF30" s="47">
        <v>90.4</v>
      </c>
      <c r="IG30" s="47">
        <v>1</v>
      </c>
      <c r="IH30" s="47">
        <v>94</v>
      </c>
      <c r="II30" s="47">
        <v>98.4</v>
      </c>
      <c r="IJ30" s="47">
        <v>3</v>
      </c>
      <c r="IK30" s="47">
        <v>88</v>
      </c>
      <c r="IL30" s="47">
        <v>92</v>
      </c>
      <c r="IM30" s="47">
        <v>1</v>
      </c>
      <c r="IN30" s="47">
        <v>84</v>
      </c>
      <c r="IO30" s="47">
        <v>88.9</v>
      </c>
      <c r="IP30" s="47">
        <v>2</v>
      </c>
    </row>
    <row r="31" spans="1:250" s="47" customFormat="1" x14ac:dyDescent="0.3">
      <c r="A31" s="47" t="s">
        <v>699</v>
      </c>
      <c r="B31" s="47" t="s">
        <v>700</v>
      </c>
      <c r="D31" s="47" t="s">
        <v>701</v>
      </c>
      <c r="E31" s="47">
        <v>140</v>
      </c>
      <c r="H31" s="80"/>
      <c r="I31" s="47" t="s">
        <v>625</v>
      </c>
      <c r="J31" s="47">
        <v>2</v>
      </c>
      <c r="K31" s="47">
        <v>5</v>
      </c>
      <c r="S31" s="47" t="s">
        <v>657</v>
      </c>
      <c r="AC31" s="47">
        <v>9</v>
      </c>
      <c r="AD31" s="47">
        <v>9.8000000000000007</v>
      </c>
      <c r="AE31" s="47">
        <v>0</v>
      </c>
      <c r="AF31" s="47">
        <v>10</v>
      </c>
      <c r="AG31" s="47">
        <v>10.3</v>
      </c>
      <c r="AH31" s="47">
        <v>1</v>
      </c>
      <c r="AI31" s="47">
        <v>10</v>
      </c>
      <c r="AJ31" s="47">
        <v>10.9</v>
      </c>
      <c r="AK31" s="47">
        <v>1</v>
      </c>
      <c r="AL31" s="47">
        <v>10</v>
      </c>
      <c r="AM31" s="47">
        <v>10.4</v>
      </c>
      <c r="AN31" s="47">
        <v>1</v>
      </c>
      <c r="AO31" s="47">
        <v>10</v>
      </c>
      <c r="AP31" s="47">
        <v>10.199999999999999</v>
      </c>
      <c r="AQ31" s="47">
        <v>1</v>
      </c>
      <c r="AR31" s="47">
        <v>9</v>
      </c>
      <c r="AS31" s="47">
        <v>9.5</v>
      </c>
      <c r="AT31" s="47">
        <v>0</v>
      </c>
      <c r="AU31" s="47">
        <v>10</v>
      </c>
      <c r="AV31" s="47">
        <v>10.3</v>
      </c>
      <c r="AW31" s="47">
        <v>1</v>
      </c>
      <c r="AX31" s="47">
        <v>10</v>
      </c>
      <c r="AY31" s="47">
        <v>10.7</v>
      </c>
      <c r="AZ31" s="47">
        <v>1</v>
      </c>
      <c r="BA31" s="47">
        <v>8</v>
      </c>
      <c r="BB31" s="47">
        <v>8.5</v>
      </c>
      <c r="BC31" s="47">
        <v>0</v>
      </c>
      <c r="BD31" s="47">
        <v>9</v>
      </c>
      <c r="BE31" s="47">
        <v>9.9</v>
      </c>
      <c r="BF31" s="47">
        <v>0</v>
      </c>
      <c r="BG31" s="47">
        <v>10</v>
      </c>
      <c r="BH31" s="47">
        <v>10</v>
      </c>
      <c r="BI31" s="47">
        <v>0</v>
      </c>
      <c r="BJ31" s="47">
        <v>9</v>
      </c>
      <c r="BK31" s="47">
        <v>9.4</v>
      </c>
      <c r="BL31" s="47">
        <v>0</v>
      </c>
      <c r="BM31" s="47">
        <v>9</v>
      </c>
      <c r="BN31" s="47">
        <v>9.9</v>
      </c>
      <c r="BO31" s="47">
        <v>0</v>
      </c>
      <c r="BP31" s="47">
        <v>10</v>
      </c>
      <c r="BQ31" s="47">
        <v>10.3</v>
      </c>
      <c r="BR31" s="47">
        <v>1</v>
      </c>
      <c r="BS31" s="47">
        <v>10</v>
      </c>
      <c r="BT31" s="47">
        <v>10.4</v>
      </c>
      <c r="BU31" s="47">
        <v>1</v>
      </c>
      <c r="BV31" s="47">
        <v>8</v>
      </c>
      <c r="BW31" s="47">
        <v>8.8000000000000007</v>
      </c>
      <c r="BX31" s="47">
        <v>0</v>
      </c>
      <c r="BY31" s="47">
        <v>10</v>
      </c>
      <c r="BZ31" s="47">
        <v>10.9</v>
      </c>
      <c r="CA31" s="47">
        <v>1</v>
      </c>
      <c r="CB31" s="47">
        <v>10</v>
      </c>
      <c r="CC31" s="47">
        <v>10.6</v>
      </c>
      <c r="CD31" s="47">
        <v>1</v>
      </c>
      <c r="CE31" s="47">
        <v>10</v>
      </c>
      <c r="CF31" s="47">
        <v>10.4</v>
      </c>
      <c r="CG31" s="47">
        <v>1</v>
      </c>
      <c r="CH31" s="47">
        <v>10</v>
      </c>
      <c r="CI31" s="47">
        <v>10.5</v>
      </c>
      <c r="CJ31" s="47">
        <v>1</v>
      </c>
      <c r="CK31" s="47">
        <v>9</v>
      </c>
      <c r="CL31" s="47">
        <v>9.8000000000000007</v>
      </c>
      <c r="CM31" s="47">
        <v>0</v>
      </c>
      <c r="CN31" s="47">
        <v>9</v>
      </c>
      <c r="CO31" s="47">
        <v>9.9</v>
      </c>
      <c r="CP31" s="47">
        <v>0</v>
      </c>
      <c r="CQ31" s="47">
        <v>9</v>
      </c>
      <c r="CR31" s="47">
        <v>9.4</v>
      </c>
      <c r="CS31" s="47">
        <v>0</v>
      </c>
      <c r="CT31" s="47">
        <v>9</v>
      </c>
      <c r="CU31" s="47">
        <v>9.1</v>
      </c>
      <c r="CV31" s="47">
        <v>0</v>
      </c>
      <c r="CW31" s="47">
        <v>9</v>
      </c>
      <c r="CX31" s="47">
        <v>9.6999999999999993</v>
      </c>
      <c r="CY31" s="47">
        <v>0</v>
      </c>
      <c r="CZ31" s="47">
        <v>8</v>
      </c>
      <c r="DA31" s="47">
        <v>8.6999999999999993</v>
      </c>
      <c r="DB31" s="47">
        <v>0</v>
      </c>
      <c r="DC31" s="47">
        <v>9</v>
      </c>
      <c r="DD31" s="47">
        <v>9.9</v>
      </c>
      <c r="DE31" s="47">
        <v>0</v>
      </c>
      <c r="DF31" s="47">
        <v>9</v>
      </c>
      <c r="DG31" s="47">
        <v>9.5</v>
      </c>
      <c r="DH31" s="47">
        <v>0</v>
      </c>
      <c r="DI31" s="47">
        <v>10</v>
      </c>
      <c r="DJ31" s="47">
        <v>10.1</v>
      </c>
      <c r="DK31" s="47">
        <v>0</v>
      </c>
      <c r="DL31" s="47">
        <v>10</v>
      </c>
      <c r="DM31" s="47">
        <v>10.5</v>
      </c>
      <c r="DN31" s="47">
        <v>1</v>
      </c>
      <c r="DO31" s="47">
        <v>10</v>
      </c>
      <c r="DP31" s="47">
        <v>10</v>
      </c>
      <c r="DQ31" s="47">
        <v>0</v>
      </c>
      <c r="DR31" s="47">
        <v>9</v>
      </c>
      <c r="DS31" s="47">
        <v>9.5</v>
      </c>
      <c r="DT31" s="47">
        <v>0</v>
      </c>
      <c r="DU31" s="47">
        <v>9</v>
      </c>
      <c r="DV31" s="47">
        <v>9.9</v>
      </c>
      <c r="DW31" s="47">
        <v>0</v>
      </c>
      <c r="DX31" s="47">
        <v>10</v>
      </c>
      <c r="DY31" s="47">
        <v>10.4</v>
      </c>
      <c r="DZ31" s="47">
        <v>1</v>
      </c>
      <c r="EA31" s="47">
        <v>9</v>
      </c>
      <c r="EB31" s="47">
        <v>9.1999999999999993</v>
      </c>
      <c r="EC31" s="47">
        <v>0</v>
      </c>
      <c r="ED31" s="47">
        <v>10</v>
      </c>
      <c r="EE31" s="47">
        <v>10.199999999999999</v>
      </c>
      <c r="EF31" s="47">
        <v>1</v>
      </c>
      <c r="EG31" s="47">
        <v>9</v>
      </c>
      <c r="EH31" s="47">
        <v>9.5</v>
      </c>
      <c r="EI31" s="47">
        <v>0</v>
      </c>
      <c r="EJ31" s="47">
        <v>9</v>
      </c>
      <c r="EK31" s="47">
        <v>9.1</v>
      </c>
      <c r="EL31" s="47">
        <v>0</v>
      </c>
      <c r="EM31" s="47">
        <v>9</v>
      </c>
      <c r="EN31" s="47">
        <v>9.5</v>
      </c>
      <c r="EO31" s="47">
        <v>0</v>
      </c>
      <c r="EP31" s="47">
        <v>9</v>
      </c>
      <c r="EQ31" s="47">
        <v>9</v>
      </c>
      <c r="ER31" s="47">
        <v>0</v>
      </c>
      <c r="ES31" s="47">
        <v>9</v>
      </c>
      <c r="ET31" s="47">
        <v>9.6999999999999993</v>
      </c>
      <c r="EU31" s="47">
        <v>0</v>
      </c>
      <c r="EV31" s="47">
        <v>7</v>
      </c>
      <c r="EW31" s="47">
        <v>7.5</v>
      </c>
      <c r="EX31" s="47">
        <v>0</v>
      </c>
      <c r="EY31" s="47">
        <v>10</v>
      </c>
      <c r="EZ31" s="47">
        <v>10.7</v>
      </c>
      <c r="FA31" s="47">
        <v>1</v>
      </c>
      <c r="FB31" s="47">
        <v>10</v>
      </c>
      <c r="FC31" s="47">
        <v>10.3</v>
      </c>
      <c r="FD31" s="47">
        <v>1</v>
      </c>
      <c r="FE31" s="47">
        <v>10</v>
      </c>
      <c r="FF31" s="47">
        <v>10.3</v>
      </c>
      <c r="FG31" s="47">
        <v>1</v>
      </c>
      <c r="FH31" s="47">
        <v>10</v>
      </c>
      <c r="FI31" s="47">
        <v>10.5</v>
      </c>
      <c r="FJ31" s="47">
        <v>1</v>
      </c>
      <c r="FK31" s="47">
        <v>10</v>
      </c>
      <c r="FL31" s="47">
        <v>10.7</v>
      </c>
      <c r="FM31" s="47">
        <v>1</v>
      </c>
      <c r="FN31" s="47">
        <v>9</v>
      </c>
      <c r="FO31" s="47">
        <v>9.5</v>
      </c>
      <c r="FP31" s="47">
        <v>0</v>
      </c>
      <c r="FQ31" s="47">
        <v>9</v>
      </c>
      <c r="FR31" s="47">
        <v>9.1</v>
      </c>
      <c r="FS31" s="47">
        <v>0</v>
      </c>
      <c r="FT31" s="47">
        <v>10</v>
      </c>
      <c r="FU31" s="47">
        <v>10.1</v>
      </c>
      <c r="FV31" s="47">
        <v>0</v>
      </c>
      <c r="FW31" s="47">
        <v>9</v>
      </c>
      <c r="FX31" s="47">
        <v>9.3000000000000007</v>
      </c>
      <c r="FY31" s="47">
        <v>0</v>
      </c>
      <c r="FZ31" s="47">
        <v>9</v>
      </c>
      <c r="GA31" s="47">
        <v>9.6999999999999993</v>
      </c>
      <c r="GB31" s="47">
        <v>0</v>
      </c>
      <c r="GC31" s="47">
        <v>9</v>
      </c>
      <c r="GD31" s="47">
        <v>9.6</v>
      </c>
      <c r="GE31" s="47">
        <v>0</v>
      </c>
      <c r="GF31" s="47">
        <v>9</v>
      </c>
      <c r="GG31" s="47">
        <v>9.6</v>
      </c>
      <c r="GH31" s="47">
        <v>0</v>
      </c>
      <c r="GI31" s="47">
        <v>8</v>
      </c>
      <c r="GJ31" s="47">
        <v>8.6999999999999993</v>
      </c>
      <c r="GK31" s="47">
        <v>0</v>
      </c>
      <c r="GL31" s="47">
        <v>9</v>
      </c>
      <c r="GM31" s="47">
        <v>9.3000000000000007</v>
      </c>
      <c r="GN31" s="47">
        <v>0</v>
      </c>
      <c r="GO31" s="47">
        <v>9</v>
      </c>
      <c r="GP31" s="47">
        <v>9.3000000000000007</v>
      </c>
      <c r="GQ31" s="47">
        <v>0</v>
      </c>
      <c r="GR31" s="47">
        <v>9</v>
      </c>
      <c r="GS31" s="47">
        <v>9.9</v>
      </c>
      <c r="GT31" s="47">
        <v>0</v>
      </c>
      <c r="GU31" s="47">
        <v>9</v>
      </c>
      <c r="GV31" s="47">
        <v>9.3000000000000007</v>
      </c>
      <c r="GW31" s="47">
        <v>0</v>
      </c>
      <c r="GX31" s="47">
        <v>9</v>
      </c>
      <c r="GY31" s="47">
        <v>9.1999999999999993</v>
      </c>
      <c r="GZ31" s="47">
        <v>0</v>
      </c>
      <c r="HA31" s="47">
        <v>558</v>
      </c>
      <c r="HB31" s="47">
        <v>586.9</v>
      </c>
      <c r="HC31" s="47">
        <v>20</v>
      </c>
      <c r="HD31" s="47">
        <v>558</v>
      </c>
      <c r="HE31" s="47">
        <v>586.9</v>
      </c>
      <c r="HF31" s="47">
        <v>20</v>
      </c>
      <c r="HG31" s="47">
        <v>558</v>
      </c>
      <c r="HH31" s="47">
        <v>586.9</v>
      </c>
      <c r="HI31" s="47">
        <v>20</v>
      </c>
      <c r="HJ31" s="47">
        <v>0</v>
      </c>
      <c r="HK31" s="47">
        <v>0</v>
      </c>
      <c r="HL31" s="47">
        <v>0</v>
      </c>
      <c r="HM31" s="47">
        <v>558</v>
      </c>
      <c r="HN31" s="47">
        <v>586.9</v>
      </c>
      <c r="HO31" s="47">
        <v>20</v>
      </c>
      <c r="HP31" s="47">
        <v>0</v>
      </c>
      <c r="HQ31" s="47">
        <v>0</v>
      </c>
      <c r="HR31" s="47">
        <v>0</v>
      </c>
      <c r="HS31" s="47">
        <v>0</v>
      </c>
      <c r="HT31" s="47">
        <v>0</v>
      </c>
      <c r="HU31" s="47">
        <v>0</v>
      </c>
      <c r="HV31" s="47">
        <v>0</v>
      </c>
      <c r="HW31" s="47">
        <v>0</v>
      </c>
      <c r="HX31" s="47">
        <v>0</v>
      </c>
      <c r="HY31" s="47">
        <v>95</v>
      </c>
      <c r="HZ31" s="47">
        <v>100.5</v>
      </c>
      <c r="IA31" s="47">
        <v>6</v>
      </c>
      <c r="IB31" s="47">
        <v>96</v>
      </c>
      <c r="IC31" s="47">
        <v>101.2</v>
      </c>
      <c r="ID31" s="47">
        <v>6</v>
      </c>
      <c r="IE31" s="47">
        <v>91</v>
      </c>
      <c r="IF31" s="47">
        <v>96.6</v>
      </c>
      <c r="IG31" s="47">
        <v>1</v>
      </c>
      <c r="IH31" s="47">
        <v>93</v>
      </c>
      <c r="II31" s="47">
        <v>96.3</v>
      </c>
      <c r="IJ31" s="47">
        <v>2</v>
      </c>
      <c r="IK31" s="47">
        <v>94</v>
      </c>
      <c r="IL31" s="47">
        <v>98.4</v>
      </c>
      <c r="IM31" s="47">
        <v>5</v>
      </c>
      <c r="IN31" s="47">
        <v>89</v>
      </c>
      <c r="IO31" s="47">
        <v>93.9</v>
      </c>
      <c r="IP31" s="47">
        <v>0</v>
      </c>
    </row>
    <row r="32" spans="1:250" s="47" customFormat="1" x14ac:dyDescent="0.3">
      <c r="A32" s="47" t="s">
        <v>702</v>
      </c>
      <c r="B32" s="47" t="s">
        <v>703</v>
      </c>
      <c r="D32" s="47" t="s">
        <v>704</v>
      </c>
      <c r="E32" s="47">
        <v>141</v>
      </c>
      <c r="H32" s="80"/>
      <c r="I32" s="47" t="s">
        <v>621</v>
      </c>
      <c r="J32" s="47">
        <v>10</v>
      </c>
      <c r="K32" s="47">
        <v>1</v>
      </c>
      <c r="S32" s="47" t="s">
        <v>657</v>
      </c>
      <c r="AC32" s="47">
        <v>9</v>
      </c>
      <c r="AD32" s="47">
        <v>9</v>
      </c>
      <c r="AE32" s="47">
        <v>0</v>
      </c>
      <c r="AF32" s="47">
        <v>5</v>
      </c>
      <c r="AG32" s="47">
        <v>5</v>
      </c>
      <c r="AH32" s="47">
        <v>0</v>
      </c>
      <c r="AI32" s="47">
        <v>8</v>
      </c>
      <c r="AJ32" s="47">
        <v>8.9</v>
      </c>
      <c r="AK32" s="47">
        <v>0</v>
      </c>
      <c r="AL32" s="47">
        <v>9</v>
      </c>
      <c r="AM32" s="47">
        <v>9.6</v>
      </c>
      <c r="AN32" s="47">
        <v>0</v>
      </c>
      <c r="AO32" s="47">
        <v>6</v>
      </c>
      <c r="AP32" s="47">
        <v>6.5</v>
      </c>
      <c r="AQ32" s="47">
        <v>0</v>
      </c>
      <c r="AR32" s="47">
        <v>10</v>
      </c>
      <c r="AS32" s="47">
        <v>10.5</v>
      </c>
      <c r="AT32" s="47">
        <v>1</v>
      </c>
      <c r="AU32" s="47">
        <v>8</v>
      </c>
      <c r="AV32" s="47">
        <v>8.1999999999999993</v>
      </c>
      <c r="AW32" s="47">
        <v>0</v>
      </c>
      <c r="AX32" s="47">
        <v>8</v>
      </c>
      <c r="AY32" s="47">
        <v>8.1</v>
      </c>
      <c r="AZ32" s="47">
        <v>0</v>
      </c>
      <c r="BA32" s="47">
        <v>9</v>
      </c>
      <c r="BB32" s="47">
        <v>9.5</v>
      </c>
      <c r="BC32" s="47">
        <v>0</v>
      </c>
      <c r="BD32" s="47">
        <v>9</v>
      </c>
      <c r="BE32" s="47">
        <v>9.6999999999999993</v>
      </c>
      <c r="BF32" s="47">
        <v>0</v>
      </c>
      <c r="BG32" s="47">
        <v>9</v>
      </c>
      <c r="BH32" s="47">
        <v>9.5</v>
      </c>
      <c r="BI32" s="47">
        <v>0</v>
      </c>
      <c r="BJ32" s="47">
        <v>9</v>
      </c>
      <c r="BK32" s="47">
        <v>9.5</v>
      </c>
      <c r="BL32" s="47">
        <v>0</v>
      </c>
      <c r="BM32" s="47">
        <v>9</v>
      </c>
      <c r="BN32" s="47">
        <v>9.6</v>
      </c>
      <c r="BO32" s="47">
        <v>0</v>
      </c>
      <c r="BP32" s="47">
        <v>9</v>
      </c>
      <c r="BQ32" s="47">
        <v>9</v>
      </c>
      <c r="BR32" s="47">
        <v>0</v>
      </c>
      <c r="BS32" s="47">
        <v>9</v>
      </c>
      <c r="BT32" s="47">
        <v>9.1999999999999993</v>
      </c>
      <c r="BU32" s="47">
        <v>0</v>
      </c>
      <c r="BV32" s="47">
        <v>8</v>
      </c>
      <c r="BW32" s="47">
        <v>8.6999999999999993</v>
      </c>
      <c r="BX32" s="47">
        <v>0</v>
      </c>
      <c r="BY32" s="47">
        <v>10</v>
      </c>
      <c r="BZ32" s="47">
        <v>10.1</v>
      </c>
      <c r="CA32" s="47">
        <v>0</v>
      </c>
      <c r="CB32" s="47">
        <v>7</v>
      </c>
      <c r="CC32" s="47">
        <v>7</v>
      </c>
      <c r="CD32" s="47">
        <v>0</v>
      </c>
      <c r="CE32" s="47">
        <v>10</v>
      </c>
      <c r="CF32" s="47">
        <v>10.5</v>
      </c>
      <c r="CG32" s="47">
        <v>1</v>
      </c>
      <c r="CH32" s="47">
        <v>5</v>
      </c>
      <c r="CI32" s="47">
        <v>5.7</v>
      </c>
      <c r="CJ32" s="47">
        <v>0</v>
      </c>
      <c r="CK32" s="47">
        <v>8</v>
      </c>
      <c r="CL32" s="47">
        <v>8.8000000000000007</v>
      </c>
      <c r="CM32" s="47">
        <v>0</v>
      </c>
      <c r="CN32" s="47">
        <v>9</v>
      </c>
      <c r="CO32" s="47">
        <v>9.6</v>
      </c>
      <c r="CP32" s="47">
        <v>0</v>
      </c>
      <c r="CQ32" s="47">
        <v>8</v>
      </c>
      <c r="CR32" s="47">
        <v>8.6</v>
      </c>
      <c r="CS32" s="47">
        <v>0</v>
      </c>
      <c r="CT32" s="47">
        <v>9</v>
      </c>
      <c r="CU32" s="47">
        <v>9.6999999999999993</v>
      </c>
      <c r="CV32" s="47">
        <v>0</v>
      </c>
      <c r="CW32" s="47">
        <v>7</v>
      </c>
      <c r="CX32" s="47">
        <v>7.3</v>
      </c>
      <c r="CY32" s="47">
        <v>0</v>
      </c>
      <c r="CZ32" s="47">
        <v>8</v>
      </c>
      <c r="DA32" s="47">
        <v>8.1</v>
      </c>
      <c r="DB32" s="47">
        <v>0</v>
      </c>
      <c r="DC32" s="47">
        <v>7</v>
      </c>
      <c r="DD32" s="47">
        <v>7.8</v>
      </c>
      <c r="DE32" s="47">
        <v>0</v>
      </c>
      <c r="DF32" s="47">
        <v>8</v>
      </c>
      <c r="DG32" s="47">
        <v>8.6999999999999993</v>
      </c>
      <c r="DH32" s="47">
        <v>0</v>
      </c>
      <c r="DI32" s="47">
        <v>9</v>
      </c>
      <c r="DJ32" s="47">
        <v>9.1</v>
      </c>
      <c r="DK32" s="47">
        <v>0</v>
      </c>
      <c r="DL32" s="47">
        <v>9</v>
      </c>
      <c r="DM32" s="47">
        <v>9.1</v>
      </c>
      <c r="DN32" s="47">
        <v>0</v>
      </c>
      <c r="DO32" s="47">
        <v>8</v>
      </c>
      <c r="DP32" s="47">
        <v>8.5</v>
      </c>
      <c r="DQ32" s="47">
        <v>0</v>
      </c>
      <c r="DR32" s="47">
        <v>9</v>
      </c>
      <c r="DS32" s="47">
        <v>9.1999999999999993</v>
      </c>
      <c r="DT32" s="47">
        <v>0</v>
      </c>
      <c r="DU32" s="47">
        <v>10</v>
      </c>
      <c r="DV32" s="47">
        <v>10.6</v>
      </c>
      <c r="DW32" s="47">
        <v>1</v>
      </c>
      <c r="DX32" s="47">
        <v>8</v>
      </c>
      <c r="DY32" s="47">
        <v>8.1999999999999993</v>
      </c>
      <c r="DZ32" s="47">
        <v>0</v>
      </c>
      <c r="EA32" s="47">
        <v>9</v>
      </c>
      <c r="EB32" s="47">
        <v>9.6999999999999993</v>
      </c>
      <c r="EC32" s="47">
        <v>0</v>
      </c>
      <c r="ED32" s="47">
        <v>10</v>
      </c>
      <c r="EE32" s="47">
        <v>10.7</v>
      </c>
      <c r="EF32" s="47">
        <v>1</v>
      </c>
      <c r="EG32" s="47">
        <v>8</v>
      </c>
      <c r="EH32" s="47">
        <v>8.5</v>
      </c>
      <c r="EI32" s="47">
        <v>0</v>
      </c>
      <c r="EJ32" s="47">
        <v>10</v>
      </c>
      <c r="EK32" s="47">
        <v>10</v>
      </c>
      <c r="EL32" s="47">
        <v>0</v>
      </c>
      <c r="EM32" s="47">
        <v>9</v>
      </c>
      <c r="EN32" s="47">
        <v>9.1</v>
      </c>
      <c r="EO32" s="47">
        <v>0</v>
      </c>
      <c r="EP32" s="47">
        <v>9</v>
      </c>
      <c r="EQ32" s="47">
        <v>9.5</v>
      </c>
      <c r="ER32" s="47">
        <v>0</v>
      </c>
      <c r="ES32" s="47">
        <v>8</v>
      </c>
      <c r="ET32" s="47">
        <v>8.9</v>
      </c>
      <c r="EU32" s="47">
        <v>0</v>
      </c>
      <c r="EV32" s="47">
        <v>8</v>
      </c>
      <c r="EW32" s="47">
        <v>8.1</v>
      </c>
      <c r="EX32" s="47">
        <v>0</v>
      </c>
      <c r="EY32" s="47">
        <v>8</v>
      </c>
      <c r="EZ32" s="47">
        <v>8</v>
      </c>
      <c r="FA32" s="47">
        <v>0</v>
      </c>
      <c r="FB32" s="47">
        <v>10</v>
      </c>
      <c r="FC32" s="47">
        <v>10.6</v>
      </c>
      <c r="FD32" s="47">
        <v>1</v>
      </c>
      <c r="FE32" s="47">
        <v>10</v>
      </c>
      <c r="FF32" s="47">
        <v>10.4</v>
      </c>
      <c r="FG32" s="47">
        <v>1</v>
      </c>
      <c r="FH32" s="47">
        <v>8</v>
      </c>
      <c r="FI32" s="47">
        <v>8</v>
      </c>
      <c r="FJ32" s="47">
        <v>0</v>
      </c>
      <c r="FK32" s="47">
        <v>10</v>
      </c>
      <c r="FL32" s="47">
        <v>10.199999999999999</v>
      </c>
      <c r="FM32" s="47">
        <v>1</v>
      </c>
      <c r="FN32" s="47">
        <v>8</v>
      </c>
      <c r="FO32" s="47">
        <v>8.6999999999999993</v>
      </c>
      <c r="FP32" s="47">
        <v>0</v>
      </c>
      <c r="FQ32" s="47">
        <v>9</v>
      </c>
      <c r="FR32" s="47">
        <v>9.1999999999999993</v>
      </c>
      <c r="FS32" s="47">
        <v>0</v>
      </c>
      <c r="FT32" s="47">
        <v>10</v>
      </c>
      <c r="FU32" s="47">
        <v>10</v>
      </c>
      <c r="FV32" s="47">
        <v>0</v>
      </c>
      <c r="FW32" s="47">
        <v>9</v>
      </c>
      <c r="FX32" s="47">
        <v>9.1</v>
      </c>
      <c r="FY32" s="47">
        <v>0</v>
      </c>
      <c r="FZ32" s="47">
        <v>9</v>
      </c>
      <c r="GA32" s="47">
        <v>9.6999999999999993</v>
      </c>
      <c r="GB32" s="47">
        <v>0</v>
      </c>
      <c r="GC32" s="47">
        <v>9</v>
      </c>
      <c r="GD32" s="47">
        <v>9.8000000000000007</v>
      </c>
      <c r="GE32" s="47">
        <v>0</v>
      </c>
      <c r="GF32" s="47">
        <v>10</v>
      </c>
      <c r="GG32" s="47">
        <v>10.1</v>
      </c>
      <c r="GH32" s="47">
        <v>0</v>
      </c>
      <c r="GI32" s="47">
        <v>7</v>
      </c>
      <c r="GJ32" s="47">
        <v>7.9</v>
      </c>
      <c r="GK32" s="47">
        <v>0</v>
      </c>
      <c r="GL32" s="47">
        <v>7</v>
      </c>
      <c r="GM32" s="47">
        <v>7.6</v>
      </c>
      <c r="GN32" s="47">
        <v>0</v>
      </c>
      <c r="GO32" s="47">
        <v>9</v>
      </c>
      <c r="GP32" s="47">
        <v>9.1</v>
      </c>
      <c r="GQ32" s="47">
        <v>0</v>
      </c>
      <c r="GR32" s="47">
        <v>8</v>
      </c>
      <c r="GS32" s="47">
        <v>8.5</v>
      </c>
      <c r="GT32" s="47">
        <v>0</v>
      </c>
      <c r="GU32" s="47">
        <v>9</v>
      </c>
      <c r="GV32" s="47">
        <v>9.1999999999999993</v>
      </c>
      <c r="GW32" s="47">
        <v>0</v>
      </c>
      <c r="GX32" s="47">
        <v>8</v>
      </c>
      <c r="GY32" s="47">
        <v>8.6</v>
      </c>
      <c r="GZ32" s="47">
        <v>0</v>
      </c>
      <c r="HA32" s="47">
        <v>512</v>
      </c>
      <c r="HB32" s="47">
        <v>536.29999999999995</v>
      </c>
      <c r="HC32" s="47">
        <v>7</v>
      </c>
      <c r="HD32" s="47">
        <v>512</v>
      </c>
      <c r="HE32" s="47">
        <v>536.29999999999995</v>
      </c>
      <c r="HF32" s="47">
        <v>7</v>
      </c>
      <c r="HG32" s="47">
        <v>512</v>
      </c>
      <c r="HH32" s="47">
        <v>536.29999999999995</v>
      </c>
      <c r="HI32" s="47">
        <v>7</v>
      </c>
      <c r="HJ32" s="47">
        <v>0</v>
      </c>
      <c r="HK32" s="47">
        <v>0</v>
      </c>
      <c r="HL32" s="47">
        <v>0</v>
      </c>
      <c r="HM32" s="47">
        <v>512</v>
      </c>
      <c r="HN32" s="47">
        <v>536.29999999999995</v>
      </c>
      <c r="HO32" s="47">
        <v>7</v>
      </c>
      <c r="HP32" s="47">
        <v>0</v>
      </c>
      <c r="HQ32" s="47">
        <v>0</v>
      </c>
      <c r="HR32" s="47">
        <v>0</v>
      </c>
      <c r="HS32" s="47">
        <v>0</v>
      </c>
      <c r="HT32" s="47">
        <v>0</v>
      </c>
      <c r="HU32" s="47">
        <v>0</v>
      </c>
      <c r="HV32" s="47">
        <v>0</v>
      </c>
      <c r="HW32" s="47">
        <v>0</v>
      </c>
      <c r="HX32" s="47">
        <v>0</v>
      </c>
      <c r="HY32" s="47">
        <v>81</v>
      </c>
      <c r="HZ32" s="47">
        <v>85</v>
      </c>
      <c r="IA32" s="47">
        <v>1</v>
      </c>
      <c r="IB32" s="47">
        <v>85</v>
      </c>
      <c r="IC32" s="47">
        <v>88.8</v>
      </c>
      <c r="ID32" s="47">
        <v>1</v>
      </c>
      <c r="IE32" s="47">
        <v>82</v>
      </c>
      <c r="IF32" s="47">
        <v>86.8</v>
      </c>
      <c r="IG32" s="47">
        <v>0</v>
      </c>
      <c r="IH32" s="47">
        <v>90</v>
      </c>
      <c r="II32" s="47">
        <v>94</v>
      </c>
      <c r="IJ32" s="47">
        <v>2</v>
      </c>
      <c r="IK32" s="47">
        <v>89</v>
      </c>
      <c r="IL32" s="47">
        <v>92.1</v>
      </c>
      <c r="IM32" s="47">
        <v>3</v>
      </c>
      <c r="IN32" s="47">
        <v>85</v>
      </c>
      <c r="IO32" s="47">
        <v>89.6</v>
      </c>
      <c r="IP32" s="47">
        <v>0</v>
      </c>
    </row>
    <row r="33" spans="1:250" s="47" customFormat="1" x14ac:dyDescent="0.3">
      <c r="A33" s="47" t="s">
        <v>705</v>
      </c>
      <c r="B33" s="47" t="s">
        <v>706</v>
      </c>
      <c r="D33" s="47" t="s">
        <v>707</v>
      </c>
      <c r="E33" s="47">
        <v>142</v>
      </c>
      <c r="H33" s="80"/>
      <c r="I33" s="47" t="s">
        <v>625</v>
      </c>
      <c r="J33" s="47">
        <v>4</v>
      </c>
      <c r="K33" s="47">
        <v>1</v>
      </c>
      <c r="S33" s="47" t="s">
        <v>118</v>
      </c>
      <c r="AC33" s="47">
        <v>10</v>
      </c>
      <c r="AD33" s="47">
        <v>10.5</v>
      </c>
      <c r="AE33" s="47">
        <v>1</v>
      </c>
      <c r="AF33" s="47">
        <v>9</v>
      </c>
      <c r="AG33" s="47">
        <v>9.8000000000000007</v>
      </c>
      <c r="AH33" s="47">
        <v>0</v>
      </c>
      <c r="AI33" s="47">
        <v>10</v>
      </c>
      <c r="AJ33" s="47">
        <v>10.199999999999999</v>
      </c>
      <c r="AK33" s="47">
        <v>1</v>
      </c>
      <c r="AL33" s="47">
        <v>9</v>
      </c>
      <c r="AM33" s="47">
        <v>9.8000000000000007</v>
      </c>
      <c r="AN33" s="47">
        <v>0</v>
      </c>
      <c r="AO33" s="47">
        <v>10</v>
      </c>
      <c r="AP33" s="47">
        <v>10.1</v>
      </c>
      <c r="AQ33" s="47">
        <v>0</v>
      </c>
      <c r="AR33" s="47">
        <v>10</v>
      </c>
      <c r="AS33" s="47">
        <v>10</v>
      </c>
      <c r="AT33" s="47">
        <v>0</v>
      </c>
      <c r="AU33" s="47">
        <v>10</v>
      </c>
      <c r="AV33" s="47">
        <v>10.3</v>
      </c>
      <c r="AW33" s="47">
        <v>1</v>
      </c>
      <c r="AX33" s="47">
        <v>9</v>
      </c>
      <c r="AY33" s="47">
        <v>9.6999999999999993</v>
      </c>
      <c r="AZ33" s="47">
        <v>0</v>
      </c>
      <c r="BA33" s="47">
        <v>10</v>
      </c>
      <c r="BB33" s="47">
        <v>10.8</v>
      </c>
      <c r="BC33" s="47">
        <v>1</v>
      </c>
      <c r="BD33" s="47">
        <v>9</v>
      </c>
      <c r="BE33" s="47">
        <v>9.6999999999999993</v>
      </c>
      <c r="BF33" s="47">
        <v>0</v>
      </c>
      <c r="BG33" s="47">
        <v>8</v>
      </c>
      <c r="BH33" s="47">
        <v>8.4</v>
      </c>
      <c r="BI33" s="47">
        <v>0</v>
      </c>
      <c r="BJ33" s="47">
        <v>9</v>
      </c>
      <c r="BK33" s="47">
        <v>9.8000000000000007</v>
      </c>
      <c r="BL33" s="47">
        <v>0</v>
      </c>
      <c r="BM33" s="47">
        <v>10</v>
      </c>
      <c r="BN33" s="47">
        <v>10.199999999999999</v>
      </c>
      <c r="BO33" s="47">
        <v>1</v>
      </c>
      <c r="BP33" s="47">
        <v>10</v>
      </c>
      <c r="BQ33" s="47">
        <v>10</v>
      </c>
      <c r="BR33" s="47">
        <v>0</v>
      </c>
      <c r="BS33" s="47">
        <v>10</v>
      </c>
      <c r="BT33" s="47">
        <v>10.6</v>
      </c>
      <c r="BU33" s="47">
        <v>1</v>
      </c>
      <c r="BV33" s="47">
        <v>10</v>
      </c>
      <c r="BW33" s="47">
        <v>10.6</v>
      </c>
      <c r="BX33" s="47">
        <v>1</v>
      </c>
      <c r="BY33" s="47">
        <v>10</v>
      </c>
      <c r="BZ33" s="47">
        <v>10.7</v>
      </c>
      <c r="CA33" s="47">
        <v>1</v>
      </c>
      <c r="CB33" s="47">
        <v>10</v>
      </c>
      <c r="CC33" s="47">
        <v>10.3</v>
      </c>
      <c r="CD33" s="47">
        <v>1</v>
      </c>
      <c r="CE33" s="47">
        <v>9</v>
      </c>
      <c r="CF33" s="47">
        <v>9.3000000000000007</v>
      </c>
      <c r="CG33" s="47">
        <v>0</v>
      </c>
      <c r="CH33" s="47">
        <v>9</v>
      </c>
      <c r="CI33" s="47">
        <v>9.6999999999999993</v>
      </c>
      <c r="CJ33" s="47">
        <v>0</v>
      </c>
      <c r="CK33" s="47">
        <v>10</v>
      </c>
      <c r="CL33" s="47">
        <v>10.7</v>
      </c>
      <c r="CM33" s="47">
        <v>1</v>
      </c>
      <c r="CN33" s="47">
        <v>10</v>
      </c>
      <c r="CO33" s="47">
        <v>10.199999999999999</v>
      </c>
      <c r="CP33" s="47">
        <v>1</v>
      </c>
      <c r="CQ33" s="47">
        <v>9</v>
      </c>
      <c r="CR33" s="47">
        <v>9.5</v>
      </c>
      <c r="CS33" s="47">
        <v>0</v>
      </c>
      <c r="CT33" s="47">
        <v>10</v>
      </c>
      <c r="CU33" s="47">
        <v>10.8</v>
      </c>
      <c r="CV33" s="47">
        <v>1</v>
      </c>
      <c r="CW33" s="47">
        <v>9</v>
      </c>
      <c r="CX33" s="47">
        <v>9.8000000000000007</v>
      </c>
      <c r="CY33" s="47">
        <v>0</v>
      </c>
      <c r="CZ33" s="47">
        <v>10</v>
      </c>
      <c r="DA33" s="47">
        <v>10.7</v>
      </c>
      <c r="DB33" s="47">
        <v>1</v>
      </c>
      <c r="DC33" s="47">
        <v>10</v>
      </c>
      <c r="DD33" s="47">
        <v>10.1</v>
      </c>
      <c r="DE33" s="47">
        <v>0</v>
      </c>
      <c r="DF33" s="47">
        <v>10</v>
      </c>
      <c r="DG33" s="47">
        <v>10.199999999999999</v>
      </c>
      <c r="DH33" s="47">
        <v>1</v>
      </c>
      <c r="DI33" s="47">
        <v>8</v>
      </c>
      <c r="DJ33" s="47">
        <v>8.8000000000000007</v>
      </c>
      <c r="DK33" s="47">
        <v>0</v>
      </c>
      <c r="DL33" s="47">
        <v>10</v>
      </c>
      <c r="DM33" s="47">
        <v>10.6</v>
      </c>
      <c r="DN33" s="47">
        <v>1</v>
      </c>
      <c r="DO33" s="47">
        <v>10</v>
      </c>
      <c r="DP33" s="47">
        <v>10.5</v>
      </c>
      <c r="DQ33" s="47">
        <v>1</v>
      </c>
      <c r="DR33" s="47">
        <v>10</v>
      </c>
      <c r="DS33" s="47">
        <v>10.199999999999999</v>
      </c>
      <c r="DT33" s="47">
        <v>1</v>
      </c>
      <c r="DU33" s="47">
        <v>10</v>
      </c>
      <c r="DV33" s="47">
        <v>10.5</v>
      </c>
      <c r="DW33" s="47">
        <v>1</v>
      </c>
      <c r="DX33" s="47">
        <v>10</v>
      </c>
      <c r="DY33" s="47">
        <v>10.6</v>
      </c>
      <c r="DZ33" s="47">
        <v>1</v>
      </c>
      <c r="EA33" s="47">
        <v>9</v>
      </c>
      <c r="EB33" s="47">
        <v>9.6999999999999993</v>
      </c>
      <c r="EC33" s="47">
        <v>0</v>
      </c>
      <c r="ED33" s="47">
        <v>9</v>
      </c>
      <c r="EE33" s="47">
        <v>9.6</v>
      </c>
      <c r="EF33" s="47">
        <v>0</v>
      </c>
      <c r="EG33" s="47">
        <v>10</v>
      </c>
      <c r="EH33" s="47">
        <v>10.3</v>
      </c>
      <c r="EI33" s="47">
        <v>1</v>
      </c>
      <c r="EJ33" s="47">
        <v>9</v>
      </c>
      <c r="EK33" s="47">
        <v>9.6999999999999993</v>
      </c>
      <c r="EL33" s="47">
        <v>0</v>
      </c>
      <c r="EM33" s="47">
        <v>10</v>
      </c>
      <c r="EN33" s="47">
        <v>10.6</v>
      </c>
      <c r="EO33" s="47">
        <v>1</v>
      </c>
      <c r="EP33" s="47">
        <v>10</v>
      </c>
      <c r="EQ33" s="47">
        <v>10.6</v>
      </c>
      <c r="ER33" s="47">
        <v>1</v>
      </c>
      <c r="ES33" s="47">
        <v>9</v>
      </c>
      <c r="ET33" s="47">
        <v>9.9</v>
      </c>
      <c r="EU33" s="47">
        <v>0</v>
      </c>
      <c r="EV33" s="47">
        <v>10</v>
      </c>
      <c r="EW33" s="47">
        <v>10.4</v>
      </c>
      <c r="EX33" s="47">
        <v>1</v>
      </c>
      <c r="EY33" s="47">
        <v>10</v>
      </c>
      <c r="EZ33" s="47">
        <v>10.6</v>
      </c>
      <c r="FA33" s="47">
        <v>1</v>
      </c>
      <c r="FB33" s="47">
        <v>10</v>
      </c>
      <c r="FC33" s="47">
        <v>10</v>
      </c>
      <c r="FD33" s="47">
        <v>0</v>
      </c>
      <c r="FE33" s="47">
        <v>9</v>
      </c>
      <c r="FF33" s="47">
        <v>9.8000000000000007</v>
      </c>
      <c r="FG33" s="47">
        <v>0</v>
      </c>
      <c r="FH33" s="47">
        <v>10</v>
      </c>
      <c r="FI33" s="47">
        <v>10.6</v>
      </c>
      <c r="FJ33" s="47">
        <v>1</v>
      </c>
      <c r="FK33" s="47">
        <v>9</v>
      </c>
      <c r="FL33" s="47">
        <v>9.9</v>
      </c>
      <c r="FM33" s="47">
        <v>0</v>
      </c>
      <c r="FN33" s="47">
        <v>9</v>
      </c>
      <c r="FO33" s="47">
        <v>9.3000000000000007</v>
      </c>
      <c r="FP33" s="47">
        <v>0</v>
      </c>
      <c r="FQ33" s="47">
        <v>10</v>
      </c>
      <c r="FR33" s="47">
        <v>10.4</v>
      </c>
      <c r="FS33" s="47">
        <v>1</v>
      </c>
      <c r="FT33" s="47">
        <v>10</v>
      </c>
      <c r="FU33" s="47">
        <v>10.6</v>
      </c>
      <c r="FV33" s="47">
        <v>1</v>
      </c>
      <c r="FW33" s="47">
        <v>9</v>
      </c>
      <c r="FX33" s="47">
        <v>9.3000000000000007</v>
      </c>
      <c r="FY33" s="47">
        <v>0</v>
      </c>
      <c r="FZ33" s="47">
        <v>10</v>
      </c>
      <c r="GA33" s="47">
        <v>10.8</v>
      </c>
      <c r="GB33" s="47">
        <v>1</v>
      </c>
      <c r="GC33" s="47">
        <v>9</v>
      </c>
      <c r="GD33" s="47">
        <v>9.5</v>
      </c>
      <c r="GE33" s="47">
        <v>0</v>
      </c>
      <c r="GF33" s="47">
        <v>10</v>
      </c>
      <c r="GG33" s="47">
        <v>10.5</v>
      </c>
      <c r="GH33" s="47">
        <v>1</v>
      </c>
      <c r="GI33" s="47">
        <v>10</v>
      </c>
      <c r="GJ33" s="47">
        <v>10</v>
      </c>
      <c r="GK33" s="47">
        <v>0</v>
      </c>
      <c r="GL33" s="47">
        <v>10</v>
      </c>
      <c r="GM33" s="47">
        <v>10.1</v>
      </c>
      <c r="GN33" s="47">
        <v>0</v>
      </c>
      <c r="GO33" s="47">
        <v>10</v>
      </c>
      <c r="GP33" s="47">
        <v>10.6</v>
      </c>
      <c r="GQ33" s="47">
        <v>1</v>
      </c>
      <c r="GR33" s="47">
        <v>10</v>
      </c>
      <c r="GS33" s="47">
        <v>10.7</v>
      </c>
      <c r="GT33" s="47">
        <v>1</v>
      </c>
      <c r="GU33" s="47">
        <v>9</v>
      </c>
      <c r="GV33" s="47">
        <v>9.8000000000000007</v>
      </c>
      <c r="GW33" s="47">
        <v>0</v>
      </c>
      <c r="GX33" s="47">
        <v>10</v>
      </c>
      <c r="GY33" s="47">
        <v>10.1</v>
      </c>
      <c r="GZ33" s="47">
        <v>0</v>
      </c>
      <c r="HA33" s="47">
        <v>577</v>
      </c>
      <c r="HB33" s="47">
        <v>607.1</v>
      </c>
      <c r="HC33" s="47">
        <v>31</v>
      </c>
      <c r="HD33" s="47">
        <v>577</v>
      </c>
      <c r="HE33" s="47">
        <v>607.1</v>
      </c>
      <c r="HF33" s="47">
        <v>31</v>
      </c>
      <c r="HG33" s="47">
        <v>577</v>
      </c>
      <c r="HH33" s="47">
        <v>607.1</v>
      </c>
      <c r="HI33" s="47">
        <v>31</v>
      </c>
      <c r="HJ33" s="47">
        <v>0</v>
      </c>
      <c r="HK33" s="47">
        <v>0</v>
      </c>
      <c r="HL33" s="47">
        <v>0</v>
      </c>
      <c r="HM33" s="47">
        <v>577</v>
      </c>
      <c r="HN33" s="47">
        <v>607.1</v>
      </c>
      <c r="HO33" s="47">
        <v>31</v>
      </c>
      <c r="HP33" s="47">
        <v>0</v>
      </c>
      <c r="HQ33" s="47">
        <v>0</v>
      </c>
      <c r="HR33" s="47">
        <v>0</v>
      </c>
      <c r="HS33" s="47">
        <v>0</v>
      </c>
      <c r="HT33" s="47">
        <v>0</v>
      </c>
      <c r="HU33" s="47">
        <v>0</v>
      </c>
      <c r="HV33" s="47">
        <v>0</v>
      </c>
      <c r="HW33" s="47">
        <v>0</v>
      </c>
      <c r="HX33" s="47">
        <v>0</v>
      </c>
      <c r="HY33" s="47">
        <v>96</v>
      </c>
      <c r="HZ33" s="47">
        <v>100.9</v>
      </c>
      <c r="IA33" s="47">
        <v>4</v>
      </c>
      <c r="IB33" s="47">
        <v>95</v>
      </c>
      <c r="IC33" s="47">
        <v>99.6</v>
      </c>
      <c r="ID33" s="47">
        <v>5</v>
      </c>
      <c r="IE33" s="47">
        <v>96</v>
      </c>
      <c r="IF33" s="47">
        <v>101.4</v>
      </c>
      <c r="IG33" s="47">
        <v>6</v>
      </c>
      <c r="IH33" s="47">
        <v>97</v>
      </c>
      <c r="II33" s="47">
        <v>102.3</v>
      </c>
      <c r="IJ33" s="47">
        <v>7</v>
      </c>
      <c r="IK33" s="47">
        <v>96</v>
      </c>
      <c r="IL33" s="47">
        <v>101.5</v>
      </c>
      <c r="IM33" s="47">
        <v>5</v>
      </c>
      <c r="IN33" s="47">
        <v>97</v>
      </c>
      <c r="IO33" s="47">
        <v>101.4</v>
      </c>
      <c r="IP33" s="47">
        <v>4</v>
      </c>
    </row>
    <row r="34" spans="1:250" s="47" customFormat="1" x14ac:dyDescent="0.3">
      <c r="A34" s="47" t="s">
        <v>708</v>
      </c>
      <c r="B34" s="47" t="s">
        <v>709</v>
      </c>
      <c r="D34" s="47" t="s">
        <v>710</v>
      </c>
      <c r="E34" s="47">
        <v>143</v>
      </c>
      <c r="H34" s="80"/>
      <c r="I34" s="47" t="s">
        <v>621</v>
      </c>
      <c r="J34" s="47">
        <v>4</v>
      </c>
      <c r="K34" s="47">
        <v>3</v>
      </c>
      <c r="S34" s="47" t="s">
        <v>118</v>
      </c>
      <c r="AC34" s="47">
        <v>10</v>
      </c>
      <c r="AD34" s="47">
        <v>10.199999999999999</v>
      </c>
      <c r="AE34" s="47">
        <v>1</v>
      </c>
      <c r="AF34" s="47">
        <v>9</v>
      </c>
      <c r="AG34" s="47">
        <v>9.1999999999999993</v>
      </c>
      <c r="AH34" s="47">
        <v>0</v>
      </c>
      <c r="AI34" s="47">
        <v>10</v>
      </c>
      <c r="AJ34" s="47">
        <v>10.4</v>
      </c>
      <c r="AK34" s="47">
        <v>1</v>
      </c>
      <c r="AL34" s="47">
        <v>9</v>
      </c>
      <c r="AM34" s="47">
        <v>9.8000000000000007</v>
      </c>
      <c r="AN34" s="47">
        <v>0</v>
      </c>
      <c r="AO34" s="47">
        <v>9</v>
      </c>
      <c r="AP34" s="47">
        <v>9.8000000000000007</v>
      </c>
      <c r="AQ34" s="47">
        <v>0</v>
      </c>
      <c r="AR34" s="47">
        <v>8</v>
      </c>
      <c r="AS34" s="47">
        <v>8.8000000000000007</v>
      </c>
      <c r="AT34" s="47">
        <v>0</v>
      </c>
      <c r="AU34" s="47">
        <v>8</v>
      </c>
      <c r="AV34" s="47">
        <v>8.6999999999999993</v>
      </c>
      <c r="AW34" s="47">
        <v>0</v>
      </c>
      <c r="AX34" s="47">
        <v>9</v>
      </c>
      <c r="AY34" s="47">
        <v>9.5</v>
      </c>
      <c r="AZ34" s="47">
        <v>0</v>
      </c>
      <c r="BA34" s="47">
        <v>10</v>
      </c>
      <c r="BB34" s="47">
        <v>10.1</v>
      </c>
      <c r="BC34" s="47">
        <v>0</v>
      </c>
      <c r="BD34" s="47">
        <v>8</v>
      </c>
      <c r="BE34" s="47">
        <v>8.3000000000000007</v>
      </c>
      <c r="BF34" s="47">
        <v>0</v>
      </c>
      <c r="BG34" s="47">
        <v>10</v>
      </c>
      <c r="BH34" s="47">
        <v>10.199999999999999</v>
      </c>
      <c r="BI34" s="47">
        <v>1</v>
      </c>
      <c r="BJ34" s="47">
        <v>10</v>
      </c>
      <c r="BK34" s="47">
        <v>10.1</v>
      </c>
      <c r="BL34" s="47">
        <v>0</v>
      </c>
      <c r="BM34" s="47">
        <v>9</v>
      </c>
      <c r="BN34" s="47">
        <v>9.4</v>
      </c>
      <c r="BO34" s="47">
        <v>0</v>
      </c>
      <c r="BP34" s="47">
        <v>9</v>
      </c>
      <c r="BQ34" s="47">
        <v>9.6999999999999993</v>
      </c>
      <c r="BR34" s="47">
        <v>0</v>
      </c>
      <c r="BS34" s="47">
        <v>9</v>
      </c>
      <c r="BT34" s="47">
        <v>9.9</v>
      </c>
      <c r="BU34" s="47">
        <v>0</v>
      </c>
      <c r="BV34" s="47">
        <v>8</v>
      </c>
      <c r="BW34" s="47">
        <v>8.8000000000000007</v>
      </c>
      <c r="BX34" s="47">
        <v>0</v>
      </c>
      <c r="BY34" s="47">
        <v>10</v>
      </c>
      <c r="BZ34" s="47">
        <v>10.3</v>
      </c>
      <c r="CA34" s="47">
        <v>1</v>
      </c>
      <c r="CB34" s="47">
        <v>9</v>
      </c>
      <c r="CC34" s="47">
        <v>9.4</v>
      </c>
      <c r="CD34" s="47">
        <v>0</v>
      </c>
      <c r="CE34" s="47">
        <v>9</v>
      </c>
      <c r="CF34" s="47">
        <v>9.8000000000000007</v>
      </c>
      <c r="CG34" s="47">
        <v>0</v>
      </c>
      <c r="CH34" s="47">
        <v>10</v>
      </c>
      <c r="CI34" s="47">
        <v>10.1</v>
      </c>
      <c r="CJ34" s="47">
        <v>0</v>
      </c>
      <c r="CK34" s="47">
        <v>10</v>
      </c>
      <c r="CL34" s="47">
        <v>10.3</v>
      </c>
      <c r="CM34" s="47">
        <v>1</v>
      </c>
      <c r="CN34" s="47">
        <v>9</v>
      </c>
      <c r="CO34" s="47">
        <v>9.6999999999999993</v>
      </c>
      <c r="CP34" s="47">
        <v>0</v>
      </c>
      <c r="CQ34" s="47">
        <v>10</v>
      </c>
      <c r="CR34" s="47">
        <v>10.6</v>
      </c>
      <c r="CS34" s="47">
        <v>1</v>
      </c>
      <c r="CT34" s="47">
        <v>9</v>
      </c>
      <c r="CU34" s="47">
        <v>9</v>
      </c>
      <c r="CV34" s="47">
        <v>0</v>
      </c>
      <c r="CW34" s="47">
        <v>9</v>
      </c>
      <c r="CX34" s="47">
        <v>9.6999999999999993</v>
      </c>
      <c r="CY34" s="47">
        <v>0</v>
      </c>
      <c r="CZ34" s="47">
        <v>9</v>
      </c>
      <c r="DA34" s="47">
        <v>9.8000000000000007</v>
      </c>
      <c r="DB34" s="47">
        <v>0</v>
      </c>
      <c r="DC34" s="47">
        <v>10</v>
      </c>
      <c r="DD34" s="47">
        <v>10.3</v>
      </c>
      <c r="DE34" s="47">
        <v>1</v>
      </c>
      <c r="DF34" s="47">
        <v>10</v>
      </c>
      <c r="DG34" s="47">
        <v>10.5</v>
      </c>
      <c r="DH34" s="47">
        <v>1</v>
      </c>
      <c r="DI34" s="47">
        <v>10</v>
      </c>
      <c r="DJ34" s="47">
        <v>10.3</v>
      </c>
      <c r="DK34" s="47">
        <v>1</v>
      </c>
      <c r="DL34" s="47">
        <v>10</v>
      </c>
      <c r="DM34" s="47">
        <v>10.4</v>
      </c>
      <c r="DN34" s="47">
        <v>1</v>
      </c>
      <c r="DO34" s="47">
        <v>10</v>
      </c>
      <c r="DP34" s="47">
        <v>10.199999999999999</v>
      </c>
      <c r="DQ34" s="47">
        <v>1</v>
      </c>
      <c r="DR34" s="47">
        <v>10</v>
      </c>
      <c r="DS34" s="47">
        <v>10.7</v>
      </c>
      <c r="DT34" s="47">
        <v>1</v>
      </c>
      <c r="DU34" s="47">
        <v>9</v>
      </c>
      <c r="DV34" s="47">
        <v>9.4</v>
      </c>
      <c r="DW34" s="47">
        <v>0</v>
      </c>
      <c r="DX34" s="47">
        <v>9</v>
      </c>
      <c r="DY34" s="47">
        <v>9.8000000000000007</v>
      </c>
      <c r="DZ34" s="47">
        <v>0</v>
      </c>
      <c r="EA34" s="47">
        <v>9</v>
      </c>
      <c r="EB34" s="47">
        <v>9.8000000000000007</v>
      </c>
      <c r="EC34" s="47">
        <v>0</v>
      </c>
      <c r="ED34" s="47">
        <v>10</v>
      </c>
      <c r="EE34" s="47">
        <v>10.4</v>
      </c>
      <c r="EF34" s="47">
        <v>1</v>
      </c>
      <c r="EG34" s="47">
        <v>8</v>
      </c>
      <c r="EH34" s="47">
        <v>8.6</v>
      </c>
      <c r="EI34" s="47">
        <v>0</v>
      </c>
      <c r="EJ34" s="47">
        <v>10</v>
      </c>
      <c r="EK34" s="47">
        <v>10.5</v>
      </c>
      <c r="EL34" s="47">
        <v>1</v>
      </c>
      <c r="EM34" s="47">
        <v>9</v>
      </c>
      <c r="EN34" s="47">
        <v>9.3000000000000007</v>
      </c>
      <c r="EO34" s="47">
        <v>0</v>
      </c>
      <c r="EP34" s="47">
        <v>10</v>
      </c>
      <c r="EQ34" s="47">
        <v>10.5</v>
      </c>
      <c r="ER34" s="47">
        <v>1</v>
      </c>
      <c r="ES34" s="47">
        <v>9</v>
      </c>
      <c r="ET34" s="47">
        <v>9.5</v>
      </c>
      <c r="EU34" s="47">
        <v>0</v>
      </c>
      <c r="EV34" s="47">
        <v>10</v>
      </c>
      <c r="EW34" s="47">
        <v>10</v>
      </c>
      <c r="EX34" s="47">
        <v>0</v>
      </c>
      <c r="EY34" s="47">
        <v>9</v>
      </c>
      <c r="EZ34" s="47">
        <v>9.3000000000000007</v>
      </c>
      <c r="FA34" s="47">
        <v>0</v>
      </c>
      <c r="FB34" s="47">
        <v>9</v>
      </c>
      <c r="FC34" s="47">
        <v>9.3000000000000007</v>
      </c>
      <c r="FD34" s="47">
        <v>0</v>
      </c>
      <c r="FE34" s="47">
        <v>10</v>
      </c>
      <c r="FF34" s="47">
        <v>10.1</v>
      </c>
      <c r="FG34" s="47">
        <v>0</v>
      </c>
      <c r="FH34" s="47">
        <v>10</v>
      </c>
      <c r="FI34" s="47">
        <v>10.4</v>
      </c>
      <c r="FJ34" s="47">
        <v>1</v>
      </c>
      <c r="FK34" s="47">
        <v>10</v>
      </c>
      <c r="FL34" s="47">
        <v>10.1</v>
      </c>
      <c r="FM34" s="47">
        <v>0</v>
      </c>
      <c r="FN34" s="47">
        <v>10</v>
      </c>
      <c r="FO34" s="47">
        <v>10.1</v>
      </c>
      <c r="FP34" s="47">
        <v>0</v>
      </c>
      <c r="FQ34" s="47">
        <v>10</v>
      </c>
      <c r="FR34" s="47">
        <v>10.5</v>
      </c>
      <c r="FS34" s="47">
        <v>1</v>
      </c>
      <c r="FT34" s="47">
        <v>9</v>
      </c>
      <c r="FU34" s="47">
        <v>9.6999999999999993</v>
      </c>
      <c r="FV34" s="47">
        <v>0</v>
      </c>
      <c r="FW34" s="47">
        <v>9</v>
      </c>
      <c r="FX34" s="47">
        <v>9.6999999999999993</v>
      </c>
      <c r="FY34" s="47">
        <v>0</v>
      </c>
      <c r="FZ34" s="47">
        <v>10</v>
      </c>
      <c r="GA34" s="47">
        <v>10</v>
      </c>
      <c r="GB34" s="47">
        <v>0</v>
      </c>
      <c r="GC34" s="47">
        <v>9</v>
      </c>
      <c r="GD34" s="47">
        <v>9.8000000000000007</v>
      </c>
      <c r="GE34" s="47">
        <v>0</v>
      </c>
      <c r="GF34" s="47">
        <v>7</v>
      </c>
      <c r="GG34" s="47">
        <v>7.6</v>
      </c>
      <c r="GH34" s="47">
        <v>0</v>
      </c>
      <c r="GI34" s="47">
        <v>9</v>
      </c>
      <c r="GJ34" s="47">
        <v>9.1</v>
      </c>
      <c r="GK34" s="47">
        <v>0</v>
      </c>
      <c r="GL34" s="47">
        <v>9</v>
      </c>
      <c r="GM34" s="47">
        <v>9.1</v>
      </c>
      <c r="GN34" s="47">
        <v>0</v>
      </c>
      <c r="GO34" s="47">
        <v>9</v>
      </c>
      <c r="GP34" s="47">
        <v>9</v>
      </c>
      <c r="GQ34" s="47">
        <v>0</v>
      </c>
      <c r="GR34" s="47">
        <v>10</v>
      </c>
      <c r="GS34" s="47">
        <v>10.5</v>
      </c>
      <c r="GT34" s="47">
        <v>1</v>
      </c>
      <c r="GU34" s="47">
        <v>8</v>
      </c>
      <c r="GV34" s="47">
        <v>8.9</v>
      </c>
      <c r="GW34" s="47">
        <v>0</v>
      </c>
      <c r="GX34" s="47">
        <v>10</v>
      </c>
      <c r="GY34" s="47">
        <v>10.4</v>
      </c>
      <c r="GZ34" s="47">
        <v>1</v>
      </c>
      <c r="HA34" s="47">
        <v>559</v>
      </c>
      <c r="HB34" s="47">
        <v>585.4</v>
      </c>
      <c r="HC34" s="47">
        <v>19</v>
      </c>
      <c r="HD34" s="47">
        <v>559</v>
      </c>
      <c r="HE34" s="47">
        <v>585.4</v>
      </c>
      <c r="HF34" s="47">
        <v>19</v>
      </c>
      <c r="HG34" s="47">
        <v>559</v>
      </c>
      <c r="HH34" s="47">
        <v>585.4</v>
      </c>
      <c r="HI34" s="47">
        <v>19</v>
      </c>
      <c r="HJ34" s="47">
        <v>0</v>
      </c>
      <c r="HK34" s="47">
        <v>0</v>
      </c>
      <c r="HL34" s="47">
        <v>0</v>
      </c>
      <c r="HM34" s="47">
        <v>559</v>
      </c>
      <c r="HN34" s="47">
        <v>585.4</v>
      </c>
      <c r="HO34" s="47">
        <v>19</v>
      </c>
      <c r="HP34" s="47">
        <v>0</v>
      </c>
      <c r="HQ34" s="47">
        <v>0</v>
      </c>
      <c r="HR34" s="47">
        <v>0</v>
      </c>
      <c r="HS34" s="47">
        <v>0</v>
      </c>
      <c r="HT34" s="47">
        <v>0</v>
      </c>
      <c r="HU34" s="47">
        <v>0</v>
      </c>
      <c r="HV34" s="47">
        <v>0</v>
      </c>
      <c r="HW34" s="47">
        <v>0</v>
      </c>
      <c r="HX34" s="47">
        <v>0</v>
      </c>
      <c r="HY34" s="47">
        <v>90</v>
      </c>
      <c r="HZ34" s="47">
        <v>94.8</v>
      </c>
      <c r="IA34" s="47">
        <v>2</v>
      </c>
      <c r="IB34" s="47">
        <v>93</v>
      </c>
      <c r="IC34" s="47">
        <v>97.7</v>
      </c>
      <c r="ID34" s="47">
        <v>2</v>
      </c>
      <c r="IE34" s="47">
        <v>96</v>
      </c>
      <c r="IF34" s="47">
        <v>100.6</v>
      </c>
      <c r="IG34" s="47">
        <v>6</v>
      </c>
      <c r="IH34" s="47">
        <v>94</v>
      </c>
      <c r="II34" s="47">
        <v>99.2</v>
      </c>
      <c r="IJ34" s="47">
        <v>5</v>
      </c>
      <c r="IK34" s="47">
        <v>96</v>
      </c>
      <c r="IL34" s="47">
        <v>99</v>
      </c>
      <c r="IM34" s="47">
        <v>2</v>
      </c>
      <c r="IN34" s="47">
        <v>90</v>
      </c>
      <c r="IO34" s="47">
        <v>94.1</v>
      </c>
      <c r="IP34" s="47">
        <v>2</v>
      </c>
    </row>
    <row r="35" spans="1:250" s="47" customFormat="1" x14ac:dyDescent="0.3">
      <c r="A35" s="47" t="s">
        <v>711</v>
      </c>
      <c r="B35" s="47" t="s">
        <v>712</v>
      </c>
      <c r="D35" s="47" t="s">
        <v>713</v>
      </c>
      <c r="E35" s="47">
        <v>145</v>
      </c>
      <c r="H35" s="80"/>
      <c r="I35" s="47" t="s">
        <v>625</v>
      </c>
      <c r="J35" s="47">
        <v>4</v>
      </c>
      <c r="K35" s="47">
        <v>5</v>
      </c>
      <c r="S35" s="47" t="s">
        <v>118</v>
      </c>
      <c r="AC35" s="47">
        <v>8</v>
      </c>
      <c r="AD35" s="47">
        <v>8.4</v>
      </c>
      <c r="AE35" s="47">
        <v>0</v>
      </c>
      <c r="AF35" s="47">
        <v>9</v>
      </c>
      <c r="AG35" s="47">
        <v>9.5</v>
      </c>
      <c r="AH35" s="47">
        <v>0</v>
      </c>
      <c r="AI35" s="47">
        <v>10</v>
      </c>
      <c r="AJ35" s="47">
        <v>10.199999999999999</v>
      </c>
      <c r="AK35" s="47">
        <v>1</v>
      </c>
      <c r="AL35" s="47">
        <v>9</v>
      </c>
      <c r="AM35" s="47">
        <v>9.5</v>
      </c>
      <c r="AN35" s="47">
        <v>0</v>
      </c>
      <c r="AO35" s="47">
        <v>9</v>
      </c>
      <c r="AP35" s="47">
        <v>9.9</v>
      </c>
      <c r="AQ35" s="47">
        <v>0</v>
      </c>
      <c r="AR35" s="47">
        <v>9</v>
      </c>
      <c r="AS35" s="47">
        <v>9.1</v>
      </c>
      <c r="AT35" s="47">
        <v>0</v>
      </c>
      <c r="AU35" s="47">
        <v>9</v>
      </c>
      <c r="AV35" s="47">
        <v>9.6</v>
      </c>
      <c r="AW35" s="47">
        <v>0</v>
      </c>
      <c r="AX35" s="47">
        <v>8</v>
      </c>
      <c r="AY35" s="47">
        <v>8.9</v>
      </c>
      <c r="AZ35" s="47">
        <v>0</v>
      </c>
      <c r="BA35" s="47">
        <v>8</v>
      </c>
      <c r="BB35" s="47">
        <v>8.6999999999999993</v>
      </c>
      <c r="BC35" s="47">
        <v>0</v>
      </c>
      <c r="BD35" s="47">
        <v>9</v>
      </c>
      <c r="BE35" s="47">
        <v>9.6999999999999993</v>
      </c>
      <c r="BF35" s="47">
        <v>0</v>
      </c>
      <c r="BG35" s="47">
        <v>9</v>
      </c>
      <c r="BH35" s="47">
        <v>9.1999999999999993</v>
      </c>
      <c r="BI35" s="47">
        <v>0</v>
      </c>
      <c r="BJ35" s="47">
        <v>9</v>
      </c>
      <c r="BK35" s="47">
        <v>9.6</v>
      </c>
      <c r="BL35" s="47">
        <v>0</v>
      </c>
      <c r="BM35" s="47">
        <v>9</v>
      </c>
      <c r="BN35" s="47">
        <v>9.8000000000000007</v>
      </c>
      <c r="BO35" s="47">
        <v>0</v>
      </c>
      <c r="BP35" s="47">
        <v>10</v>
      </c>
      <c r="BQ35" s="47">
        <v>10.1</v>
      </c>
      <c r="BR35" s="47">
        <v>0</v>
      </c>
      <c r="BS35" s="47">
        <v>10</v>
      </c>
      <c r="BT35" s="47">
        <v>10.199999999999999</v>
      </c>
      <c r="BU35" s="47">
        <v>1</v>
      </c>
      <c r="BV35" s="47">
        <v>10</v>
      </c>
      <c r="BW35" s="47">
        <v>10</v>
      </c>
      <c r="BX35" s="47">
        <v>0</v>
      </c>
      <c r="BY35" s="47">
        <v>9</v>
      </c>
      <c r="BZ35" s="47">
        <v>9.1</v>
      </c>
      <c r="CA35" s="47">
        <v>0</v>
      </c>
      <c r="CB35" s="47">
        <v>10</v>
      </c>
      <c r="CC35" s="47">
        <v>10.199999999999999</v>
      </c>
      <c r="CD35" s="47">
        <v>1</v>
      </c>
      <c r="CE35" s="47">
        <v>9</v>
      </c>
      <c r="CF35" s="47">
        <v>9.1999999999999993</v>
      </c>
      <c r="CG35" s="47">
        <v>0</v>
      </c>
      <c r="CH35" s="47">
        <v>10</v>
      </c>
      <c r="CI35" s="47">
        <v>10.3</v>
      </c>
      <c r="CJ35" s="47">
        <v>1</v>
      </c>
      <c r="CK35" s="47">
        <v>9</v>
      </c>
      <c r="CL35" s="47">
        <v>9.9</v>
      </c>
      <c r="CM35" s="47">
        <v>0</v>
      </c>
      <c r="CN35" s="47">
        <v>9</v>
      </c>
      <c r="CO35" s="47">
        <v>9.4</v>
      </c>
      <c r="CP35" s="47">
        <v>0</v>
      </c>
      <c r="CQ35" s="47">
        <v>9</v>
      </c>
      <c r="CR35" s="47">
        <v>9.3000000000000007</v>
      </c>
      <c r="CS35" s="47">
        <v>0</v>
      </c>
      <c r="CT35" s="47">
        <v>9</v>
      </c>
      <c r="CU35" s="47">
        <v>9.4</v>
      </c>
      <c r="CV35" s="47">
        <v>0</v>
      </c>
      <c r="CW35" s="47">
        <v>10</v>
      </c>
      <c r="CX35" s="47">
        <v>10.3</v>
      </c>
      <c r="CY35" s="47">
        <v>1</v>
      </c>
      <c r="CZ35" s="47">
        <v>10</v>
      </c>
      <c r="DA35" s="47">
        <v>10.1</v>
      </c>
      <c r="DB35" s="47">
        <v>0</v>
      </c>
      <c r="DC35" s="47">
        <v>10</v>
      </c>
      <c r="DD35" s="47">
        <v>10.3</v>
      </c>
      <c r="DE35" s="47">
        <v>1</v>
      </c>
      <c r="DF35" s="47">
        <v>10</v>
      </c>
      <c r="DG35" s="47">
        <v>10.4</v>
      </c>
      <c r="DH35" s="47">
        <v>1</v>
      </c>
      <c r="DI35" s="47">
        <v>10</v>
      </c>
      <c r="DJ35" s="47">
        <v>10.199999999999999</v>
      </c>
      <c r="DK35" s="47">
        <v>1</v>
      </c>
      <c r="DL35" s="47">
        <v>10</v>
      </c>
      <c r="DM35" s="47">
        <v>10.4</v>
      </c>
      <c r="DN35" s="47">
        <v>1</v>
      </c>
      <c r="DO35" s="47">
        <v>9</v>
      </c>
      <c r="DP35" s="47">
        <v>9.8000000000000007</v>
      </c>
      <c r="DQ35" s="47">
        <v>0</v>
      </c>
      <c r="DR35" s="47">
        <v>9</v>
      </c>
      <c r="DS35" s="47">
        <v>9.6</v>
      </c>
      <c r="DT35" s="47">
        <v>0</v>
      </c>
      <c r="DU35" s="47">
        <v>10</v>
      </c>
      <c r="DV35" s="47">
        <v>10.5</v>
      </c>
      <c r="DW35" s="47">
        <v>1</v>
      </c>
      <c r="DX35" s="47">
        <v>10</v>
      </c>
      <c r="DY35" s="47">
        <v>10.3</v>
      </c>
      <c r="DZ35" s="47">
        <v>1</v>
      </c>
      <c r="EA35" s="47">
        <v>10</v>
      </c>
      <c r="EB35" s="47">
        <v>10.3</v>
      </c>
      <c r="EC35" s="47">
        <v>1</v>
      </c>
      <c r="ED35" s="47">
        <v>9</v>
      </c>
      <c r="EE35" s="47">
        <v>9.8000000000000007</v>
      </c>
      <c r="EF35" s="47">
        <v>0</v>
      </c>
      <c r="EG35" s="47">
        <v>9</v>
      </c>
      <c r="EH35" s="47">
        <v>9.6999999999999993</v>
      </c>
      <c r="EI35" s="47">
        <v>0</v>
      </c>
      <c r="EJ35" s="47">
        <v>10</v>
      </c>
      <c r="EK35" s="47">
        <v>10.7</v>
      </c>
      <c r="EL35" s="47">
        <v>1</v>
      </c>
      <c r="EM35" s="47">
        <v>10</v>
      </c>
      <c r="EN35" s="47">
        <v>10.3</v>
      </c>
      <c r="EO35" s="47">
        <v>1</v>
      </c>
      <c r="EP35" s="47">
        <v>10</v>
      </c>
      <c r="EQ35" s="47">
        <v>10.199999999999999</v>
      </c>
      <c r="ER35" s="47">
        <v>1</v>
      </c>
      <c r="ES35" s="47">
        <v>9</v>
      </c>
      <c r="ET35" s="47">
        <v>9.6</v>
      </c>
      <c r="EU35" s="47">
        <v>0</v>
      </c>
      <c r="EV35" s="47">
        <v>10</v>
      </c>
      <c r="EW35" s="47">
        <v>10.199999999999999</v>
      </c>
      <c r="EX35" s="47">
        <v>1</v>
      </c>
      <c r="EY35" s="47">
        <v>9</v>
      </c>
      <c r="EZ35" s="47">
        <v>9</v>
      </c>
      <c r="FA35" s="47">
        <v>0</v>
      </c>
      <c r="FB35" s="47">
        <v>10</v>
      </c>
      <c r="FC35" s="47">
        <v>10.3</v>
      </c>
      <c r="FD35" s="47">
        <v>1</v>
      </c>
      <c r="FE35" s="47">
        <v>10</v>
      </c>
      <c r="FF35" s="47">
        <v>10.5</v>
      </c>
      <c r="FG35" s="47">
        <v>1</v>
      </c>
      <c r="FH35" s="47">
        <v>9</v>
      </c>
      <c r="FI35" s="47">
        <v>9.3000000000000007</v>
      </c>
      <c r="FJ35" s="47">
        <v>0</v>
      </c>
      <c r="FK35" s="47">
        <v>9</v>
      </c>
      <c r="FL35" s="47">
        <v>9.6999999999999993</v>
      </c>
      <c r="FM35" s="47">
        <v>0</v>
      </c>
      <c r="FN35" s="47">
        <v>9</v>
      </c>
      <c r="FO35" s="47">
        <v>9.5</v>
      </c>
      <c r="FP35" s="47">
        <v>0</v>
      </c>
      <c r="FQ35" s="47">
        <v>9</v>
      </c>
      <c r="FR35" s="47">
        <v>9.8000000000000007</v>
      </c>
      <c r="FS35" s="47">
        <v>0</v>
      </c>
      <c r="FT35" s="47">
        <v>9</v>
      </c>
      <c r="FU35" s="47">
        <v>9.9</v>
      </c>
      <c r="FV35" s="47">
        <v>0</v>
      </c>
      <c r="FW35" s="47">
        <v>9</v>
      </c>
      <c r="FX35" s="47">
        <v>9.1999999999999993</v>
      </c>
      <c r="FY35" s="47">
        <v>0</v>
      </c>
      <c r="FZ35" s="47">
        <v>9</v>
      </c>
      <c r="GA35" s="47">
        <v>9.4</v>
      </c>
      <c r="GB35" s="47">
        <v>0</v>
      </c>
      <c r="GC35" s="47">
        <v>9</v>
      </c>
      <c r="GD35" s="47">
        <v>9.4</v>
      </c>
      <c r="GE35" s="47">
        <v>0</v>
      </c>
      <c r="GF35" s="47">
        <v>9</v>
      </c>
      <c r="GG35" s="47">
        <v>9.3000000000000007</v>
      </c>
      <c r="GH35" s="47">
        <v>0</v>
      </c>
      <c r="GI35" s="47">
        <v>10</v>
      </c>
      <c r="GJ35" s="47">
        <v>10</v>
      </c>
      <c r="GK35" s="47">
        <v>0</v>
      </c>
      <c r="GL35" s="47">
        <v>10</v>
      </c>
      <c r="GM35" s="47">
        <v>10</v>
      </c>
      <c r="GN35" s="47">
        <v>0</v>
      </c>
      <c r="GO35" s="47">
        <v>9</v>
      </c>
      <c r="GP35" s="47">
        <v>9.1999999999999993</v>
      </c>
      <c r="GQ35" s="47">
        <v>0</v>
      </c>
      <c r="GR35" s="47">
        <v>10</v>
      </c>
      <c r="GS35" s="47">
        <v>10.1</v>
      </c>
      <c r="GT35" s="47">
        <v>0</v>
      </c>
      <c r="GU35" s="47">
        <v>10</v>
      </c>
      <c r="GV35" s="47">
        <v>10.6</v>
      </c>
      <c r="GW35" s="47">
        <v>1</v>
      </c>
      <c r="GX35" s="47">
        <v>10</v>
      </c>
      <c r="GY35" s="47">
        <v>10</v>
      </c>
      <c r="GZ35" s="47">
        <v>0</v>
      </c>
      <c r="HA35" s="47">
        <v>563</v>
      </c>
      <c r="HB35" s="47">
        <v>587.1</v>
      </c>
      <c r="HC35" s="47">
        <v>19</v>
      </c>
      <c r="HD35" s="47">
        <v>563</v>
      </c>
      <c r="HE35" s="47">
        <v>587.1</v>
      </c>
      <c r="HF35" s="47">
        <v>19</v>
      </c>
      <c r="HG35" s="47">
        <v>563</v>
      </c>
      <c r="HH35" s="47">
        <v>587.1</v>
      </c>
      <c r="HI35" s="47">
        <v>19</v>
      </c>
      <c r="HJ35" s="47">
        <v>0</v>
      </c>
      <c r="HK35" s="47">
        <v>0</v>
      </c>
      <c r="HL35" s="47">
        <v>0</v>
      </c>
      <c r="HM35" s="47">
        <v>563</v>
      </c>
      <c r="HN35" s="47">
        <v>587.1</v>
      </c>
      <c r="HO35" s="47">
        <v>19</v>
      </c>
      <c r="HP35" s="47">
        <v>0</v>
      </c>
      <c r="HQ35" s="47">
        <v>0</v>
      </c>
      <c r="HR35" s="47">
        <v>0</v>
      </c>
      <c r="HS35" s="47">
        <v>0</v>
      </c>
      <c r="HT35" s="47">
        <v>0</v>
      </c>
      <c r="HU35" s="47">
        <v>0</v>
      </c>
      <c r="HV35" s="47">
        <v>0</v>
      </c>
      <c r="HW35" s="47">
        <v>0</v>
      </c>
      <c r="HX35" s="47">
        <v>0</v>
      </c>
      <c r="HY35" s="47">
        <v>88</v>
      </c>
      <c r="HZ35" s="47">
        <v>93.5</v>
      </c>
      <c r="IA35" s="47">
        <v>1</v>
      </c>
      <c r="IB35" s="47">
        <v>95</v>
      </c>
      <c r="IC35" s="47">
        <v>97.7</v>
      </c>
      <c r="ID35" s="47">
        <v>3</v>
      </c>
      <c r="IE35" s="47">
        <v>96</v>
      </c>
      <c r="IF35" s="47">
        <v>99.7</v>
      </c>
      <c r="IG35" s="47">
        <v>5</v>
      </c>
      <c r="IH35" s="47">
        <v>96</v>
      </c>
      <c r="II35" s="47">
        <v>101.2</v>
      </c>
      <c r="IJ35" s="47">
        <v>6</v>
      </c>
      <c r="IK35" s="47">
        <v>93</v>
      </c>
      <c r="IL35" s="47">
        <v>97.8</v>
      </c>
      <c r="IM35" s="47">
        <v>3</v>
      </c>
      <c r="IN35" s="47">
        <v>95</v>
      </c>
      <c r="IO35" s="47">
        <v>97.2</v>
      </c>
      <c r="IP35" s="47">
        <v>1</v>
      </c>
    </row>
    <row r="36" spans="1:250" s="47" customFormat="1" x14ac:dyDescent="0.3">
      <c r="A36" s="47" t="s">
        <v>714</v>
      </c>
      <c r="B36" s="47" t="s">
        <v>715</v>
      </c>
      <c r="D36" s="47" t="s">
        <v>716</v>
      </c>
      <c r="E36" s="47">
        <v>146</v>
      </c>
      <c r="H36" s="80"/>
      <c r="I36" s="47" t="s">
        <v>621</v>
      </c>
      <c r="J36" s="47">
        <v>4</v>
      </c>
      <c r="K36" s="47">
        <v>9</v>
      </c>
      <c r="S36" s="47" t="s">
        <v>118</v>
      </c>
      <c r="AC36" s="47">
        <v>10</v>
      </c>
      <c r="AD36" s="47">
        <v>10.1</v>
      </c>
      <c r="AE36" s="47">
        <v>0</v>
      </c>
      <c r="AF36" s="47">
        <v>9</v>
      </c>
      <c r="AG36" s="47">
        <v>9.3000000000000007</v>
      </c>
      <c r="AH36" s="47">
        <v>0</v>
      </c>
      <c r="AI36" s="47">
        <v>10</v>
      </c>
      <c r="AJ36" s="47">
        <v>10.4</v>
      </c>
      <c r="AK36" s="47">
        <v>1</v>
      </c>
      <c r="AL36" s="47">
        <v>8</v>
      </c>
      <c r="AM36" s="47">
        <v>8.8000000000000007</v>
      </c>
      <c r="AN36" s="47">
        <v>0</v>
      </c>
      <c r="AO36" s="47">
        <v>9</v>
      </c>
      <c r="AP36" s="47">
        <v>9.4</v>
      </c>
      <c r="AQ36" s="47">
        <v>0</v>
      </c>
      <c r="AR36" s="47">
        <v>10</v>
      </c>
      <c r="AS36" s="47">
        <v>10.4</v>
      </c>
      <c r="AT36" s="47">
        <v>1</v>
      </c>
      <c r="AU36" s="47">
        <v>9</v>
      </c>
      <c r="AV36" s="47">
        <v>9.5</v>
      </c>
      <c r="AW36" s="47">
        <v>0</v>
      </c>
      <c r="AX36" s="47">
        <v>9</v>
      </c>
      <c r="AY36" s="47">
        <v>9.6999999999999993</v>
      </c>
      <c r="AZ36" s="47">
        <v>0</v>
      </c>
      <c r="BA36" s="47">
        <v>9</v>
      </c>
      <c r="BB36" s="47">
        <v>9.1999999999999993</v>
      </c>
      <c r="BC36" s="47">
        <v>0</v>
      </c>
      <c r="BD36" s="47">
        <v>10</v>
      </c>
      <c r="BE36" s="47">
        <v>10.4</v>
      </c>
      <c r="BF36" s="47">
        <v>1</v>
      </c>
      <c r="BG36" s="47">
        <v>10</v>
      </c>
      <c r="BH36" s="47">
        <v>10.1</v>
      </c>
      <c r="BI36" s="47">
        <v>0</v>
      </c>
      <c r="BJ36" s="47">
        <v>10</v>
      </c>
      <c r="BK36" s="47">
        <v>10.199999999999999</v>
      </c>
      <c r="BL36" s="47">
        <v>1</v>
      </c>
      <c r="BM36" s="47">
        <v>9</v>
      </c>
      <c r="BN36" s="47">
        <v>9.4</v>
      </c>
      <c r="BO36" s="47">
        <v>0</v>
      </c>
      <c r="BP36" s="47">
        <v>9</v>
      </c>
      <c r="BQ36" s="47">
        <v>9.6</v>
      </c>
      <c r="BR36" s="47">
        <v>0</v>
      </c>
      <c r="BS36" s="47">
        <v>9</v>
      </c>
      <c r="BT36" s="47">
        <v>9.6999999999999993</v>
      </c>
      <c r="BU36" s="47">
        <v>0</v>
      </c>
      <c r="BV36" s="47">
        <v>10</v>
      </c>
      <c r="BW36" s="47">
        <v>10.3</v>
      </c>
      <c r="BX36" s="47">
        <v>1</v>
      </c>
      <c r="BY36" s="47">
        <v>9</v>
      </c>
      <c r="BZ36" s="47">
        <v>9.3000000000000007</v>
      </c>
      <c r="CA36" s="47">
        <v>0</v>
      </c>
      <c r="CB36" s="47">
        <v>9</v>
      </c>
      <c r="CC36" s="47">
        <v>9.5</v>
      </c>
      <c r="CD36" s="47">
        <v>0</v>
      </c>
      <c r="CE36" s="47">
        <v>9</v>
      </c>
      <c r="CF36" s="47">
        <v>9.8000000000000007</v>
      </c>
      <c r="CG36" s="47">
        <v>0</v>
      </c>
      <c r="CH36" s="47">
        <v>9</v>
      </c>
      <c r="CI36" s="47">
        <v>9.1</v>
      </c>
      <c r="CJ36" s="47">
        <v>0</v>
      </c>
      <c r="CK36" s="47">
        <v>9</v>
      </c>
      <c r="CL36" s="47">
        <v>9.5</v>
      </c>
      <c r="CM36" s="47">
        <v>0</v>
      </c>
      <c r="CN36" s="47">
        <v>10</v>
      </c>
      <c r="CO36" s="47">
        <v>10</v>
      </c>
      <c r="CP36" s="47">
        <v>0</v>
      </c>
      <c r="CQ36" s="47">
        <v>10</v>
      </c>
      <c r="CR36" s="47">
        <v>10.7</v>
      </c>
      <c r="CS36" s="47">
        <v>1</v>
      </c>
      <c r="CT36" s="47">
        <v>9</v>
      </c>
      <c r="CU36" s="47">
        <v>9.5</v>
      </c>
      <c r="CV36" s="47">
        <v>0</v>
      </c>
      <c r="CW36" s="47">
        <v>9</v>
      </c>
      <c r="CX36" s="47">
        <v>9.9</v>
      </c>
      <c r="CY36" s="47">
        <v>0</v>
      </c>
      <c r="CZ36" s="47">
        <v>10</v>
      </c>
      <c r="DA36" s="47">
        <v>10.6</v>
      </c>
      <c r="DB36" s="47">
        <v>1</v>
      </c>
      <c r="DC36" s="47">
        <v>10</v>
      </c>
      <c r="DD36" s="47">
        <v>10.6</v>
      </c>
      <c r="DE36" s="47">
        <v>1</v>
      </c>
      <c r="DF36" s="47">
        <v>9</v>
      </c>
      <c r="DG36" s="47">
        <v>9.4</v>
      </c>
      <c r="DH36" s="47">
        <v>0</v>
      </c>
      <c r="DI36" s="47">
        <v>10</v>
      </c>
      <c r="DJ36" s="47">
        <v>10.4</v>
      </c>
      <c r="DK36" s="47">
        <v>1</v>
      </c>
      <c r="DL36" s="47">
        <v>8</v>
      </c>
      <c r="DM36" s="47">
        <v>8.4</v>
      </c>
      <c r="DN36" s="47">
        <v>0</v>
      </c>
      <c r="DO36" s="47">
        <v>10</v>
      </c>
      <c r="DP36" s="47">
        <v>10.6</v>
      </c>
      <c r="DQ36" s="47">
        <v>1</v>
      </c>
      <c r="DR36" s="47">
        <v>10</v>
      </c>
      <c r="DS36" s="47">
        <v>10.199999999999999</v>
      </c>
      <c r="DT36" s="47">
        <v>1</v>
      </c>
      <c r="DU36" s="47">
        <v>10</v>
      </c>
      <c r="DV36" s="47">
        <v>10</v>
      </c>
      <c r="DW36" s="47">
        <v>0</v>
      </c>
      <c r="DX36" s="47">
        <v>10</v>
      </c>
      <c r="DY36" s="47">
        <v>10.1</v>
      </c>
      <c r="DZ36" s="47">
        <v>0</v>
      </c>
      <c r="EA36" s="47">
        <v>9</v>
      </c>
      <c r="EB36" s="47">
        <v>9.6</v>
      </c>
      <c r="EC36" s="47">
        <v>0</v>
      </c>
      <c r="ED36" s="47">
        <v>10</v>
      </c>
      <c r="EE36" s="47">
        <v>10.4</v>
      </c>
      <c r="EF36" s="47">
        <v>1</v>
      </c>
      <c r="EG36" s="47">
        <v>9</v>
      </c>
      <c r="EH36" s="47">
        <v>9.1999999999999993</v>
      </c>
      <c r="EI36" s="47">
        <v>0</v>
      </c>
      <c r="EJ36" s="47">
        <v>10</v>
      </c>
      <c r="EK36" s="47">
        <v>10.4</v>
      </c>
      <c r="EL36" s="47">
        <v>1</v>
      </c>
      <c r="EM36" s="47">
        <v>10</v>
      </c>
      <c r="EN36" s="47">
        <v>10</v>
      </c>
      <c r="EO36" s="47">
        <v>0</v>
      </c>
      <c r="EP36" s="47">
        <v>9</v>
      </c>
      <c r="EQ36" s="47">
        <v>9.6</v>
      </c>
      <c r="ER36" s="47">
        <v>0</v>
      </c>
      <c r="ES36" s="47">
        <v>9</v>
      </c>
      <c r="ET36" s="47">
        <v>9.1999999999999993</v>
      </c>
      <c r="EU36" s="47">
        <v>0</v>
      </c>
      <c r="EV36" s="47">
        <v>9</v>
      </c>
      <c r="EW36" s="47">
        <v>9.1999999999999993</v>
      </c>
      <c r="EX36" s="47">
        <v>0</v>
      </c>
      <c r="EY36" s="47">
        <v>9</v>
      </c>
      <c r="EZ36" s="47">
        <v>9.6</v>
      </c>
      <c r="FA36" s="47">
        <v>0</v>
      </c>
      <c r="FB36" s="47">
        <v>10</v>
      </c>
      <c r="FC36" s="47">
        <v>10</v>
      </c>
      <c r="FD36" s="47">
        <v>0</v>
      </c>
      <c r="FE36" s="47">
        <v>10</v>
      </c>
      <c r="FF36" s="47">
        <v>10</v>
      </c>
      <c r="FG36" s="47">
        <v>0</v>
      </c>
      <c r="FH36" s="47">
        <v>9</v>
      </c>
      <c r="FI36" s="47">
        <v>9.8000000000000007</v>
      </c>
      <c r="FJ36" s="47">
        <v>0</v>
      </c>
      <c r="FK36" s="47">
        <v>10</v>
      </c>
      <c r="FL36" s="47">
        <v>10.3</v>
      </c>
      <c r="FM36" s="47">
        <v>1</v>
      </c>
      <c r="FN36" s="47">
        <v>10</v>
      </c>
      <c r="FO36" s="47">
        <v>10.7</v>
      </c>
      <c r="FP36" s="47">
        <v>1</v>
      </c>
      <c r="FQ36" s="47">
        <v>10</v>
      </c>
      <c r="FR36" s="47">
        <v>10</v>
      </c>
      <c r="FS36" s="47">
        <v>0</v>
      </c>
      <c r="FT36" s="47">
        <v>10</v>
      </c>
      <c r="FU36" s="47">
        <v>10.6</v>
      </c>
      <c r="FV36" s="47">
        <v>1</v>
      </c>
      <c r="FW36" s="47">
        <v>8</v>
      </c>
      <c r="FX36" s="47">
        <v>8.8000000000000007</v>
      </c>
      <c r="FY36" s="47">
        <v>0</v>
      </c>
      <c r="FZ36" s="47">
        <v>9</v>
      </c>
      <c r="GA36" s="47">
        <v>9.5</v>
      </c>
      <c r="GB36" s="47">
        <v>0</v>
      </c>
      <c r="GC36" s="47">
        <v>9</v>
      </c>
      <c r="GD36" s="47">
        <v>9.3000000000000007</v>
      </c>
      <c r="GE36" s="47">
        <v>0</v>
      </c>
      <c r="GF36" s="47">
        <v>10</v>
      </c>
      <c r="GG36" s="47">
        <v>10.6</v>
      </c>
      <c r="GH36" s="47">
        <v>1</v>
      </c>
      <c r="GI36" s="47">
        <v>10</v>
      </c>
      <c r="GJ36" s="47">
        <v>10.7</v>
      </c>
      <c r="GK36" s="47">
        <v>1</v>
      </c>
      <c r="GL36" s="47">
        <v>9</v>
      </c>
      <c r="GM36" s="47">
        <v>9.6</v>
      </c>
      <c r="GN36" s="47">
        <v>0</v>
      </c>
      <c r="GO36" s="47">
        <v>9</v>
      </c>
      <c r="GP36" s="47">
        <v>9.8000000000000007</v>
      </c>
      <c r="GQ36" s="47">
        <v>0</v>
      </c>
      <c r="GR36" s="47">
        <v>10</v>
      </c>
      <c r="GS36" s="47">
        <v>10.1</v>
      </c>
      <c r="GT36" s="47">
        <v>0</v>
      </c>
      <c r="GU36" s="47">
        <v>9</v>
      </c>
      <c r="GV36" s="47">
        <v>9.5</v>
      </c>
      <c r="GW36" s="47">
        <v>0</v>
      </c>
      <c r="GX36" s="47">
        <v>10</v>
      </c>
      <c r="GY36" s="47">
        <v>10.1</v>
      </c>
      <c r="GZ36" s="47">
        <v>0</v>
      </c>
      <c r="HA36" s="47">
        <v>566</v>
      </c>
      <c r="HB36" s="47">
        <v>590.70000000000005</v>
      </c>
      <c r="HC36" s="47">
        <v>18</v>
      </c>
      <c r="HD36" s="47">
        <v>566</v>
      </c>
      <c r="HE36" s="47">
        <v>590.70000000000005</v>
      </c>
      <c r="HF36" s="47">
        <v>18</v>
      </c>
      <c r="HG36" s="47">
        <v>566</v>
      </c>
      <c r="HH36" s="47">
        <v>590.70000000000005</v>
      </c>
      <c r="HI36" s="47">
        <v>18</v>
      </c>
      <c r="HJ36" s="47">
        <v>0</v>
      </c>
      <c r="HK36" s="47">
        <v>0</v>
      </c>
      <c r="HL36" s="47">
        <v>0</v>
      </c>
      <c r="HM36" s="47">
        <v>566</v>
      </c>
      <c r="HN36" s="47">
        <v>590.70000000000005</v>
      </c>
      <c r="HO36" s="47">
        <v>18</v>
      </c>
      <c r="HP36" s="47">
        <v>0</v>
      </c>
      <c r="HQ36" s="47">
        <v>0</v>
      </c>
      <c r="HR36" s="47">
        <v>0</v>
      </c>
      <c r="HS36" s="47">
        <v>0</v>
      </c>
      <c r="HT36" s="47">
        <v>0</v>
      </c>
      <c r="HU36" s="47">
        <v>0</v>
      </c>
      <c r="HV36" s="47">
        <v>0</v>
      </c>
      <c r="HW36" s="47">
        <v>0</v>
      </c>
      <c r="HX36" s="47">
        <v>0</v>
      </c>
      <c r="HY36" s="47">
        <v>93</v>
      </c>
      <c r="HZ36" s="47">
        <v>97.2</v>
      </c>
      <c r="IA36" s="47">
        <v>3</v>
      </c>
      <c r="IB36" s="47">
        <v>93</v>
      </c>
      <c r="IC36" s="47">
        <v>97</v>
      </c>
      <c r="ID36" s="47">
        <v>2</v>
      </c>
      <c r="IE36" s="47">
        <v>94</v>
      </c>
      <c r="IF36" s="47">
        <v>99</v>
      </c>
      <c r="IG36" s="47">
        <v>4</v>
      </c>
      <c r="IH36" s="47">
        <v>97</v>
      </c>
      <c r="II36" s="47">
        <v>100.1</v>
      </c>
      <c r="IJ36" s="47">
        <v>4</v>
      </c>
      <c r="IK36" s="47">
        <v>96</v>
      </c>
      <c r="IL36" s="47">
        <v>99.4</v>
      </c>
      <c r="IM36" s="47">
        <v>3</v>
      </c>
      <c r="IN36" s="47">
        <v>93</v>
      </c>
      <c r="IO36" s="47">
        <v>98</v>
      </c>
      <c r="IP36" s="47">
        <v>2</v>
      </c>
    </row>
    <row r="37" spans="1:250" s="47" customFormat="1" x14ac:dyDescent="0.3">
      <c r="A37" s="47" t="s">
        <v>717</v>
      </c>
      <c r="B37" s="47" t="s">
        <v>718</v>
      </c>
      <c r="D37" s="47" t="s">
        <v>719</v>
      </c>
      <c r="E37" s="47">
        <v>147</v>
      </c>
      <c r="H37" s="80"/>
      <c r="I37" s="47" t="s">
        <v>621</v>
      </c>
      <c r="J37" s="47">
        <v>4</v>
      </c>
      <c r="K37" s="47">
        <v>10</v>
      </c>
      <c r="S37" s="47" t="s">
        <v>118</v>
      </c>
      <c r="AC37" s="47">
        <v>9</v>
      </c>
      <c r="AD37" s="47">
        <v>9.6</v>
      </c>
      <c r="AE37" s="47">
        <v>0</v>
      </c>
      <c r="AF37" s="47">
        <v>10</v>
      </c>
      <c r="AG37" s="47">
        <v>10.199999999999999</v>
      </c>
      <c r="AH37" s="47">
        <v>1</v>
      </c>
      <c r="AI37" s="47">
        <v>10</v>
      </c>
      <c r="AJ37" s="47">
        <v>10.5</v>
      </c>
      <c r="AK37" s="47">
        <v>1</v>
      </c>
      <c r="AL37" s="47">
        <v>10</v>
      </c>
      <c r="AM37" s="47">
        <v>10.199999999999999</v>
      </c>
      <c r="AN37" s="47">
        <v>1</v>
      </c>
      <c r="AO37" s="47">
        <v>9</v>
      </c>
      <c r="AP37" s="47">
        <v>9.8000000000000007</v>
      </c>
      <c r="AQ37" s="47">
        <v>0</v>
      </c>
      <c r="AR37" s="47">
        <v>9</v>
      </c>
      <c r="AS37" s="47">
        <v>9.6</v>
      </c>
      <c r="AT37" s="47">
        <v>0</v>
      </c>
      <c r="AU37" s="47">
        <v>10</v>
      </c>
      <c r="AV37" s="47">
        <v>10.199999999999999</v>
      </c>
      <c r="AW37" s="47">
        <v>1</v>
      </c>
      <c r="AX37" s="47">
        <v>10</v>
      </c>
      <c r="AY37" s="47">
        <v>10.199999999999999</v>
      </c>
      <c r="AZ37" s="47">
        <v>1</v>
      </c>
      <c r="BA37" s="47">
        <v>9</v>
      </c>
      <c r="BB37" s="47">
        <v>9.8000000000000007</v>
      </c>
      <c r="BC37" s="47">
        <v>0</v>
      </c>
      <c r="BD37" s="47">
        <v>10</v>
      </c>
      <c r="BE37" s="47">
        <v>10.199999999999999</v>
      </c>
      <c r="BF37" s="47">
        <v>1</v>
      </c>
      <c r="BG37" s="47">
        <v>8</v>
      </c>
      <c r="BH37" s="47">
        <v>8.3000000000000007</v>
      </c>
      <c r="BI37" s="47">
        <v>0</v>
      </c>
      <c r="BJ37" s="47">
        <v>9</v>
      </c>
      <c r="BK37" s="47">
        <v>9.3000000000000007</v>
      </c>
      <c r="BL37" s="47">
        <v>0</v>
      </c>
      <c r="BM37" s="47">
        <v>9</v>
      </c>
      <c r="BN37" s="47">
        <v>9.1</v>
      </c>
      <c r="BO37" s="47">
        <v>0</v>
      </c>
      <c r="BP37" s="47">
        <v>10</v>
      </c>
      <c r="BQ37" s="47">
        <v>10.199999999999999</v>
      </c>
      <c r="BR37" s="47">
        <v>1</v>
      </c>
      <c r="BS37" s="47">
        <v>9</v>
      </c>
      <c r="BT37" s="47">
        <v>9.6</v>
      </c>
      <c r="BU37" s="47">
        <v>0</v>
      </c>
      <c r="BV37" s="47">
        <v>10</v>
      </c>
      <c r="BW37" s="47">
        <v>10.3</v>
      </c>
      <c r="BX37" s="47">
        <v>1</v>
      </c>
      <c r="BY37" s="47">
        <v>9</v>
      </c>
      <c r="BZ37" s="47">
        <v>9.6999999999999993</v>
      </c>
      <c r="CA37" s="47">
        <v>0</v>
      </c>
      <c r="CB37" s="47">
        <v>9</v>
      </c>
      <c r="CC37" s="47">
        <v>9.6</v>
      </c>
      <c r="CD37" s="47">
        <v>0</v>
      </c>
      <c r="CE37" s="47">
        <v>8</v>
      </c>
      <c r="CF37" s="47">
        <v>8.6999999999999993</v>
      </c>
      <c r="CG37" s="47">
        <v>0</v>
      </c>
      <c r="CH37" s="47">
        <v>9</v>
      </c>
      <c r="CI37" s="47">
        <v>9.8000000000000007</v>
      </c>
      <c r="CJ37" s="47">
        <v>0</v>
      </c>
      <c r="CK37" s="47">
        <v>10</v>
      </c>
      <c r="CL37" s="47">
        <v>10.6</v>
      </c>
      <c r="CM37" s="47">
        <v>1</v>
      </c>
      <c r="CN37" s="47">
        <v>9</v>
      </c>
      <c r="CO37" s="47">
        <v>9.5</v>
      </c>
      <c r="CP37" s="47">
        <v>0</v>
      </c>
      <c r="CQ37" s="47">
        <v>10</v>
      </c>
      <c r="CR37" s="47">
        <v>10.3</v>
      </c>
      <c r="CS37" s="47">
        <v>1</v>
      </c>
      <c r="CT37" s="47">
        <v>9</v>
      </c>
      <c r="CU37" s="47">
        <v>9.3000000000000007</v>
      </c>
      <c r="CV37" s="47">
        <v>0</v>
      </c>
      <c r="CW37" s="47">
        <v>10</v>
      </c>
      <c r="CX37" s="47">
        <v>10.7</v>
      </c>
      <c r="CY37" s="47">
        <v>1</v>
      </c>
      <c r="CZ37" s="47">
        <v>9</v>
      </c>
      <c r="DA37" s="47">
        <v>9.5</v>
      </c>
      <c r="DB37" s="47">
        <v>0</v>
      </c>
      <c r="DC37" s="47">
        <v>9</v>
      </c>
      <c r="DD37" s="47">
        <v>9.9</v>
      </c>
      <c r="DE37" s="47">
        <v>0</v>
      </c>
      <c r="DF37" s="47">
        <v>10</v>
      </c>
      <c r="DG37" s="47">
        <v>10.3</v>
      </c>
      <c r="DH37" s="47">
        <v>1</v>
      </c>
      <c r="DI37" s="47">
        <v>10</v>
      </c>
      <c r="DJ37" s="47">
        <v>10.1</v>
      </c>
      <c r="DK37" s="47">
        <v>0</v>
      </c>
      <c r="DL37" s="47">
        <v>10</v>
      </c>
      <c r="DM37" s="47">
        <v>10.199999999999999</v>
      </c>
      <c r="DN37" s="47">
        <v>1</v>
      </c>
      <c r="DO37" s="47">
        <v>10</v>
      </c>
      <c r="DP37" s="47">
        <v>10.8</v>
      </c>
      <c r="DQ37" s="47">
        <v>1</v>
      </c>
      <c r="DR37" s="47">
        <v>10</v>
      </c>
      <c r="DS37" s="47">
        <v>10.8</v>
      </c>
      <c r="DT37" s="47">
        <v>1</v>
      </c>
      <c r="DU37" s="47">
        <v>10</v>
      </c>
      <c r="DV37" s="47">
        <v>10.7</v>
      </c>
      <c r="DW37" s="47">
        <v>1</v>
      </c>
      <c r="DX37" s="47">
        <v>10</v>
      </c>
      <c r="DY37" s="47">
        <v>10.3</v>
      </c>
      <c r="DZ37" s="47">
        <v>1</v>
      </c>
      <c r="EA37" s="47">
        <v>10</v>
      </c>
      <c r="EB37" s="47">
        <v>10</v>
      </c>
      <c r="EC37" s="47">
        <v>0</v>
      </c>
      <c r="ED37" s="47">
        <v>10</v>
      </c>
      <c r="EE37" s="47">
        <v>10.199999999999999</v>
      </c>
      <c r="EF37" s="47">
        <v>1</v>
      </c>
      <c r="EG37" s="47">
        <v>9</v>
      </c>
      <c r="EH37" s="47">
        <v>9.8000000000000007</v>
      </c>
      <c r="EI37" s="47">
        <v>0</v>
      </c>
      <c r="EJ37" s="47">
        <v>10</v>
      </c>
      <c r="EK37" s="47">
        <v>10.6</v>
      </c>
      <c r="EL37" s="47">
        <v>1</v>
      </c>
      <c r="EM37" s="47">
        <v>10</v>
      </c>
      <c r="EN37" s="47">
        <v>10.7</v>
      </c>
      <c r="EO37" s="47">
        <v>1</v>
      </c>
      <c r="EP37" s="47">
        <v>10</v>
      </c>
      <c r="EQ37" s="47">
        <v>10</v>
      </c>
      <c r="ER37" s="47">
        <v>0</v>
      </c>
      <c r="ES37" s="47">
        <v>10</v>
      </c>
      <c r="ET37" s="47">
        <v>10</v>
      </c>
      <c r="EU37" s="47">
        <v>0</v>
      </c>
      <c r="EV37" s="47">
        <v>9</v>
      </c>
      <c r="EW37" s="47">
        <v>9.6</v>
      </c>
      <c r="EX37" s="47">
        <v>0</v>
      </c>
      <c r="EY37" s="47">
        <v>9</v>
      </c>
      <c r="EZ37" s="47">
        <v>9.6999999999999993</v>
      </c>
      <c r="FA37" s="47">
        <v>0</v>
      </c>
      <c r="FB37" s="47">
        <v>10</v>
      </c>
      <c r="FC37" s="47">
        <v>10</v>
      </c>
      <c r="FD37" s="47">
        <v>0</v>
      </c>
      <c r="FE37" s="47">
        <v>10</v>
      </c>
      <c r="FF37" s="47">
        <v>10.8</v>
      </c>
      <c r="FG37" s="47">
        <v>1</v>
      </c>
      <c r="FH37" s="47">
        <v>9</v>
      </c>
      <c r="FI37" s="47">
        <v>9.5</v>
      </c>
      <c r="FJ37" s="47">
        <v>0</v>
      </c>
      <c r="FK37" s="47">
        <v>10</v>
      </c>
      <c r="FL37" s="47">
        <v>10.6</v>
      </c>
      <c r="FM37" s="47">
        <v>1</v>
      </c>
      <c r="FN37" s="47">
        <v>10</v>
      </c>
      <c r="FO37" s="47">
        <v>10.3</v>
      </c>
      <c r="FP37" s="47">
        <v>1</v>
      </c>
      <c r="FQ37" s="47">
        <v>10</v>
      </c>
      <c r="FR37" s="47">
        <v>10.5</v>
      </c>
      <c r="FS37" s="47">
        <v>1</v>
      </c>
      <c r="FT37" s="47">
        <v>9</v>
      </c>
      <c r="FU37" s="47">
        <v>9.6999999999999993</v>
      </c>
      <c r="FV37" s="47">
        <v>0</v>
      </c>
      <c r="FW37" s="47">
        <v>9</v>
      </c>
      <c r="FX37" s="47">
        <v>9.5</v>
      </c>
      <c r="FY37" s="47">
        <v>0</v>
      </c>
      <c r="FZ37" s="47">
        <v>9</v>
      </c>
      <c r="GA37" s="47">
        <v>9.5</v>
      </c>
      <c r="GB37" s="47">
        <v>0</v>
      </c>
      <c r="GC37" s="47">
        <v>10</v>
      </c>
      <c r="GD37" s="47">
        <v>10</v>
      </c>
      <c r="GE37" s="47">
        <v>0</v>
      </c>
      <c r="GF37" s="47">
        <v>10</v>
      </c>
      <c r="GG37" s="47">
        <v>10.6</v>
      </c>
      <c r="GH37" s="47">
        <v>1</v>
      </c>
      <c r="GI37" s="47">
        <v>10</v>
      </c>
      <c r="GJ37" s="47">
        <v>10.5</v>
      </c>
      <c r="GK37" s="47">
        <v>1</v>
      </c>
      <c r="GL37" s="47">
        <v>8</v>
      </c>
      <c r="GM37" s="47">
        <v>8.5</v>
      </c>
      <c r="GN37" s="47">
        <v>0</v>
      </c>
      <c r="GO37" s="47">
        <v>10</v>
      </c>
      <c r="GP37" s="47">
        <v>10.3</v>
      </c>
      <c r="GQ37" s="47">
        <v>1</v>
      </c>
      <c r="GR37" s="47">
        <v>9</v>
      </c>
      <c r="GS37" s="47">
        <v>9.8000000000000007</v>
      </c>
      <c r="GT37" s="47">
        <v>0</v>
      </c>
      <c r="GU37" s="47">
        <v>10</v>
      </c>
      <c r="GV37" s="47">
        <v>10.199999999999999</v>
      </c>
      <c r="GW37" s="47">
        <v>1</v>
      </c>
      <c r="GX37" s="47">
        <v>10</v>
      </c>
      <c r="GY37" s="47">
        <v>10.1</v>
      </c>
      <c r="GZ37" s="47">
        <v>0</v>
      </c>
      <c r="HA37" s="47">
        <v>572</v>
      </c>
      <c r="HB37" s="47">
        <v>598.9</v>
      </c>
      <c r="HC37" s="47">
        <v>28</v>
      </c>
      <c r="HD37" s="47">
        <v>572</v>
      </c>
      <c r="HE37" s="47">
        <v>598.9</v>
      </c>
      <c r="HF37" s="47">
        <v>28</v>
      </c>
      <c r="HG37" s="47">
        <v>572</v>
      </c>
      <c r="HH37" s="47">
        <v>598.9</v>
      </c>
      <c r="HI37" s="47">
        <v>28</v>
      </c>
      <c r="HJ37" s="47">
        <v>0</v>
      </c>
      <c r="HK37" s="47">
        <v>0</v>
      </c>
      <c r="HL37" s="47">
        <v>0</v>
      </c>
      <c r="HM37" s="47">
        <v>572</v>
      </c>
      <c r="HN37" s="47">
        <v>598.9</v>
      </c>
      <c r="HO37" s="47">
        <v>28</v>
      </c>
      <c r="HP37" s="47">
        <v>0</v>
      </c>
      <c r="HQ37" s="47">
        <v>0</v>
      </c>
      <c r="HR37" s="47">
        <v>0</v>
      </c>
      <c r="HS37" s="47">
        <v>0</v>
      </c>
      <c r="HT37" s="47">
        <v>0</v>
      </c>
      <c r="HU37" s="47">
        <v>0</v>
      </c>
      <c r="HV37" s="47">
        <v>0</v>
      </c>
      <c r="HW37" s="47">
        <v>0</v>
      </c>
      <c r="HX37" s="47">
        <v>0</v>
      </c>
      <c r="HY37" s="47">
        <v>96</v>
      </c>
      <c r="HZ37" s="47">
        <v>100.3</v>
      </c>
      <c r="IA37" s="47">
        <v>6</v>
      </c>
      <c r="IB37" s="47">
        <v>90</v>
      </c>
      <c r="IC37" s="47">
        <v>94.6</v>
      </c>
      <c r="ID37" s="47">
        <v>2</v>
      </c>
      <c r="IE37" s="47">
        <v>96</v>
      </c>
      <c r="IF37" s="47">
        <v>100.4</v>
      </c>
      <c r="IG37" s="47">
        <v>5</v>
      </c>
      <c r="IH37" s="47">
        <v>99</v>
      </c>
      <c r="II37" s="47">
        <v>103.9</v>
      </c>
      <c r="IJ37" s="47">
        <v>7</v>
      </c>
      <c r="IK37" s="47">
        <v>96</v>
      </c>
      <c r="IL37" s="47">
        <v>100.7</v>
      </c>
      <c r="IM37" s="47">
        <v>4</v>
      </c>
      <c r="IN37" s="47">
        <v>95</v>
      </c>
      <c r="IO37" s="47">
        <v>99</v>
      </c>
      <c r="IP37" s="47">
        <v>4</v>
      </c>
    </row>
    <row r="38" spans="1:250" s="47" customFormat="1" x14ac:dyDescent="0.3">
      <c r="A38" s="47" t="s">
        <v>720</v>
      </c>
      <c r="B38" s="47" t="s">
        <v>721</v>
      </c>
      <c r="D38" s="47" t="s">
        <v>722</v>
      </c>
      <c r="E38" s="47">
        <v>148</v>
      </c>
      <c r="H38" s="80"/>
      <c r="I38" s="47" t="s">
        <v>621</v>
      </c>
      <c r="J38" s="47">
        <v>4</v>
      </c>
      <c r="K38" s="47">
        <v>11</v>
      </c>
      <c r="S38" s="47" t="s">
        <v>118</v>
      </c>
      <c r="AC38" s="47">
        <v>9</v>
      </c>
      <c r="AD38" s="47">
        <v>9.6999999999999993</v>
      </c>
      <c r="AE38" s="47">
        <v>0</v>
      </c>
      <c r="AF38" s="47">
        <v>10</v>
      </c>
      <c r="AG38" s="47">
        <v>10.4</v>
      </c>
      <c r="AH38" s="47">
        <v>1</v>
      </c>
      <c r="AI38" s="47">
        <v>10</v>
      </c>
      <c r="AJ38" s="47">
        <v>10.3</v>
      </c>
      <c r="AK38" s="47">
        <v>1</v>
      </c>
      <c r="AL38" s="47">
        <v>9</v>
      </c>
      <c r="AM38" s="47">
        <v>9.3000000000000007</v>
      </c>
      <c r="AN38" s="47">
        <v>0</v>
      </c>
      <c r="AO38" s="47">
        <v>9</v>
      </c>
      <c r="AP38" s="47">
        <v>9.1</v>
      </c>
      <c r="AQ38" s="47">
        <v>0</v>
      </c>
      <c r="AR38" s="47">
        <v>10</v>
      </c>
      <c r="AS38" s="47">
        <v>10</v>
      </c>
      <c r="AT38" s="47">
        <v>0</v>
      </c>
      <c r="AU38" s="47">
        <v>8</v>
      </c>
      <c r="AV38" s="47">
        <v>8.8000000000000007</v>
      </c>
      <c r="AW38" s="47">
        <v>0</v>
      </c>
      <c r="AX38" s="47">
        <v>10</v>
      </c>
      <c r="AY38" s="47">
        <v>10.4</v>
      </c>
      <c r="AZ38" s="47">
        <v>1</v>
      </c>
      <c r="BA38" s="47">
        <v>9</v>
      </c>
      <c r="BB38" s="47">
        <v>9.5</v>
      </c>
      <c r="BC38" s="47">
        <v>0</v>
      </c>
      <c r="BD38" s="47">
        <v>8</v>
      </c>
      <c r="BE38" s="47">
        <v>8.6999999999999993</v>
      </c>
      <c r="BF38" s="47">
        <v>0</v>
      </c>
      <c r="BG38" s="47">
        <v>10</v>
      </c>
      <c r="BH38" s="47">
        <v>10.7</v>
      </c>
      <c r="BI38" s="47">
        <v>1</v>
      </c>
      <c r="BJ38" s="47">
        <v>8</v>
      </c>
      <c r="BK38" s="47">
        <v>8.9</v>
      </c>
      <c r="BL38" s="47">
        <v>0</v>
      </c>
      <c r="BM38" s="47">
        <v>8</v>
      </c>
      <c r="BN38" s="47">
        <v>8.6</v>
      </c>
      <c r="BO38" s="47">
        <v>0</v>
      </c>
      <c r="BP38" s="47">
        <v>9</v>
      </c>
      <c r="BQ38" s="47">
        <v>9.3000000000000007</v>
      </c>
      <c r="BR38" s="47">
        <v>0</v>
      </c>
      <c r="BS38" s="47">
        <v>10</v>
      </c>
      <c r="BT38" s="47">
        <v>10.6</v>
      </c>
      <c r="BU38" s="47">
        <v>1</v>
      </c>
      <c r="BV38" s="47">
        <v>10</v>
      </c>
      <c r="BW38" s="47">
        <v>10.3</v>
      </c>
      <c r="BX38" s="47">
        <v>1</v>
      </c>
      <c r="BY38" s="47">
        <v>9</v>
      </c>
      <c r="BZ38" s="47">
        <v>9</v>
      </c>
      <c r="CA38" s="47">
        <v>0</v>
      </c>
      <c r="CB38" s="47">
        <v>9</v>
      </c>
      <c r="CC38" s="47">
        <v>9.6</v>
      </c>
      <c r="CD38" s="47">
        <v>0</v>
      </c>
      <c r="CE38" s="47">
        <v>8</v>
      </c>
      <c r="CF38" s="47">
        <v>8.3000000000000007</v>
      </c>
      <c r="CG38" s="47">
        <v>0</v>
      </c>
      <c r="CH38" s="47">
        <v>9</v>
      </c>
      <c r="CI38" s="47">
        <v>9.6999999999999993</v>
      </c>
      <c r="CJ38" s="47">
        <v>0</v>
      </c>
      <c r="CK38" s="47">
        <v>10</v>
      </c>
      <c r="CL38" s="47">
        <v>10.7</v>
      </c>
      <c r="CM38" s="47">
        <v>1</v>
      </c>
      <c r="CN38" s="47">
        <v>10</v>
      </c>
      <c r="CO38" s="47">
        <v>10.199999999999999</v>
      </c>
      <c r="CP38" s="47">
        <v>1</v>
      </c>
      <c r="CQ38" s="47">
        <v>10</v>
      </c>
      <c r="CR38" s="47">
        <v>10.4</v>
      </c>
      <c r="CS38" s="47">
        <v>1</v>
      </c>
      <c r="CT38" s="47">
        <v>9</v>
      </c>
      <c r="CU38" s="47">
        <v>9.6999999999999993</v>
      </c>
      <c r="CV38" s="47">
        <v>0</v>
      </c>
      <c r="CW38" s="47">
        <v>10</v>
      </c>
      <c r="CX38" s="47">
        <v>10.3</v>
      </c>
      <c r="CY38" s="47">
        <v>1</v>
      </c>
      <c r="CZ38" s="47">
        <v>10</v>
      </c>
      <c r="DA38" s="47">
        <v>10.7</v>
      </c>
      <c r="DB38" s="47">
        <v>1</v>
      </c>
      <c r="DC38" s="47">
        <v>9</v>
      </c>
      <c r="DD38" s="47">
        <v>9.6999999999999993</v>
      </c>
      <c r="DE38" s="47">
        <v>0</v>
      </c>
      <c r="DF38" s="47">
        <v>10</v>
      </c>
      <c r="DG38" s="47">
        <v>10.5</v>
      </c>
      <c r="DH38" s="47">
        <v>1</v>
      </c>
      <c r="DI38" s="47">
        <v>10</v>
      </c>
      <c r="DJ38" s="47">
        <v>10.7</v>
      </c>
      <c r="DK38" s="47">
        <v>1</v>
      </c>
      <c r="DL38" s="47">
        <v>9</v>
      </c>
      <c r="DM38" s="47">
        <v>9.6</v>
      </c>
      <c r="DN38" s="47">
        <v>0</v>
      </c>
      <c r="DO38" s="47">
        <v>9</v>
      </c>
      <c r="DP38" s="47">
        <v>9.3000000000000007</v>
      </c>
      <c r="DQ38" s="47">
        <v>0</v>
      </c>
      <c r="DR38" s="47">
        <v>9</v>
      </c>
      <c r="DS38" s="47">
        <v>9.1999999999999993</v>
      </c>
      <c r="DT38" s="47">
        <v>0</v>
      </c>
      <c r="DU38" s="47">
        <v>9</v>
      </c>
      <c r="DV38" s="47">
        <v>9.1</v>
      </c>
      <c r="DW38" s="47">
        <v>0</v>
      </c>
      <c r="DX38" s="47">
        <v>9</v>
      </c>
      <c r="DY38" s="47">
        <v>9.8000000000000007</v>
      </c>
      <c r="DZ38" s="47">
        <v>0</v>
      </c>
      <c r="EA38" s="47">
        <v>10</v>
      </c>
      <c r="EB38" s="47">
        <v>10.5</v>
      </c>
      <c r="EC38" s="47">
        <v>1</v>
      </c>
      <c r="ED38" s="47">
        <v>10</v>
      </c>
      <c r="EE38" s="47">
        <v>10.1</v>
      </c>
      <c r="EF38" s="47">
        <v>0</v>
      </c>
      <c r="EG38" s="47">
        <v>10</v>
      </c>
      <c r="EH38" s="47">
        <v>10.5</v>
      </c>
      <c r="EI38" s="47">
        <v>1</v>
      </c>
      <c r="EJ38" s="47">
        <v>10</v>
      </c>
      <c r="EK38" s="47">
        <v>10.3</v>
      </c>
      <c r="EL38" s="47">
        <v>1</v>
      </c>
      <c r="EM38" s="47">
        <v>10</v>
      </c>
      <c r="EN38" s="47">
        <v>10.199999999999999</v>
      </c>
      <c r="EO38" s="47">
        <v>1</v>
      </c>
      <c r="EP38" s="47">
        <v>9</v>
      </c>
      <c r="EQ38" s="47">
        <v>9.8000000000000007</v>
      </c>
      <c r="ER38" s="47">
        <v>0</v>
      </c>
      <c r="ES38" s="47">
        <v>10</v>
      </c>
      <c r="ET38" s="47">
        <v>10.3</v>
      </c>
      <c r="EU38" s="47">
        <v>1</v>
      </c>
      <c r="EV38" s="47">
        <v>10</v>
      </c>
      <c r="EW38" s="47">
        <v>10.199999999999999</v>
      </c>
      <c r="EX38" s="47">
        <v>1</v>
      </c>
      <c r="EY38" s="47">
        <v>9</v>
      </c>
      <c r="EZ38" s="47">
        <v>9.1</v>
      </c>
      <c r="FA38" s="47">
        <v>0</v>
      </c>
      <c r="FB38" s="47">
        <v>9</v>
      </c>
      <c r="FC38" s="47">
        <v>9.6999999999999993</v>
      </c>
      <c r="FD38" s="47">
        <v>0</v>
      </c>
      <c r="FE38" s="47">
        <v>10</v>
      </c>
      <c r="FF38" s="47">
        <v>10.3</v>
      </c>
      <c r="FG38" s="47">
        <v>1</v>
      </c>
      <c r="FH38" s="47">
        <v>10</v>
      </c>
      <c r="FI38" s="47">
        <v>10.199999999999999</v>
      </c>
      <c r="FJ38" s="47">
        <v>1</v>
      </c>
      <c r="FK38" s="47">
        <v>10</v>
      </c>
      <c r="FL38" s="47">
        <v>10.4</v>
      </c>
      <c r="FM38" s="47">
        <v>1</v>
      </c>
      <c r="FN38" s="47">
        <v>10</v>
      </c>
      <c r="FO38" s="47">
        <v>10.7</v>
      </c>
      <c r="FP38" s="47">
        <v>1</v>
      </c>
      <c r="FQ38" s="47">
        <v>9</v>
      </c>
      <c r="FR38" s="47">
        <v>9.6</v>
      </c>
      <c r="FS38" s="47">
        <v>0</v>
      </c>
      <c r="FT38" s="47">
        <v>10</v>
      </c>
      <c r="FU38" s="47">
        <v>10.5</v>
      </c>
      <c r="FV38" s="47">
        <v>1</v>
      </c>
      <c r="FW38" s="47">
        <v>9</v>
      </c>
      <c r="FX38" s="47">
        <v>9.8000000000000007</v>
      </c>
      <c r="FY38" s="47">
        <v>0</v>
      </c>
      <c r="FZ38" s="47">
        <v>9</v>
      </c>
      <c r="GA38" s="47">
        <v>9.3000000000000007</v>
      </c>
      <c r="GB38" s="47">
        <v>0</v>
      </c>
      <c r="GC38" s="47">
        <v>9</v>
      </c>
      <c r="GD38" s="47">
        <v>9.5</v>
      </c>
      <c r="GE38" s="47">
        <v>0</v>
      </c>
      <c r="GF38" s="47">
        <v>10</v>
      </c>
      <c r="GG38" s="47">
        <v>10.5</v>
      </c>
      <c r="GH38" s="47">
        <v>1</v>
      </c>
      <c r="GI38" s="47">
        <v>10</v>
      </c>
      <c r="GJ38" s="47">
        <v>10.199999999999999</v>
      </c>
      <c r="GK38" s="47">
        <v>1</v>
      </c>
      <c r="GL38" s="47">
        <v>10</v>
      </c>
      <c r="GM38" s="47">
        <v>10.4</v>
      </c>
      <c r="GN38" s="47">
        <v>1</v>
      </c>
      <c r="GO38" s="47">
        <v>10</v>
      </c>
      <c r="GP38" s="47">
        <v>10.7</v>
      </c>
      <c r="GQ38" s="47">
        <v>1</v>
      </c>
      <c r="GR38" s="47">
        <v>9</v>
      </c>
      <c r="GS38" s="47">
        <v>9.3000000000000007</v>
      </c>
      <c r="GT38" s="47">
        <v>0</v>
      </c>
      <c r="GU38" s="47">
        <v>10</v>
      </c>
      <c r="GV38" s="47">
        <v>10.1</v>
      </c>
      <c r="GW38" s="47">
        <v>0</v>
      </c>
      <c r="GX38" s="47">
        <v>10</v>
      </c>
      <c r="GY38" s="47">
        <v>10.4</v>
      </c>
      <c r="GZ38" s="47">
        <v>1</v>
      </c>
      <c r="HA38" s="47">
        <v>567</v>
      </c>
      <c r="HB38" s="47">
        <v>593.70000000000005</v>
      </c>
      <c r="HC38" s="47">
        <v>29</v>
      </c>
      <c r="HD38" s="47">
        <v>567</v>
      </c>
      <c r="HE38" s="47">
        <v>593.70000000000005</v>
      </c>
      <c r="HF38" s="47">
        <v>29</v>
      </c>
      <c r="HG38" s="47">
        <v>567</v>
      </c>
      <c r="HH38" s="47">
        <v>593.70000000000005</v>
      </c>
      <c r="HI38" s="47">
        <v>29</v>
      </c>
      <c r="HJ38" s="47">
        <v>0</v>
      </c>
      <c r="HK38" s="47">
        <v>0</v>
      </c>
      <c r="HL38" s="47">
        <v>0</v>
      </c>
      <c r="HM38" s="47">
        <v>567</v>
      </c>
      <c r="HN38" s="47">
        <v>593.70000000000005</v>
      </c>
      <c r="HO38" s="47">
        <v>29</v>
      </c>
      <c r="HP38" s="47">
        <v>0</v>
      </c>
      <c r="HQ38" s="47">
        <v>0</v>
      </c>
      <c r="HR38" s="47">
        <v>0</v>
      </c>
      <c r="HS38" s="47">
        <v>0</v>
      </c>
      <c r="HT38" s="47">
        <v>0</v>
      </c>
      <c r="HU38" s="47">
        <v>0</v>
      </c>
      <c r="HV38" s="47">
        <v>0</v>
      </c>
      <c r="HW38" s="47">
        <v>0</v>
      </c>
      <c r="HX38" s="47">
        <v>0</v>
      </c>
      <c r="HY38" s="47">
        <v>92</v>
      </c>
      <c r="HZ38" s="47">
        <v>96.2</v>
      </c>
      <c r="IA38" s="47">
        <v>3</v>
      </c>
      <c r="IB38" s="47">
        <v>90</v>
      </c>
      <c r="IC38" s="47">
        <v>95</v>
      </c>
      <c r="ID38" s="47">
        <v>3</v>
      </c>
      <c r="IE38" s="47">
        <v>97</v>
      </c>
      <c r="IF38" s="47">
        <v>102.5</v>
      </c>
      <c r="IG38" s="47">
        <v>7</v>
      </c>
      <c r="IH38" s="47">
        <v>95</v>
      </c>
      <c r="II38" s="47">
        <v>98.8</v>
      </c>
      <c r="IJ38" s="47">
        <v>4</v>
      </c>
      <c r="IK38" s="47">
        <v>97</v>
      </c>
      <c r="IL38" s="47">
        <v>101</v>
      </c>
      <c r="IM38" s="47">
        <v>7</v>
      </c>
      <c r="IN38" s="47">
        <v>96</v>
      </c>
      <c r="IO38" s="47">
        <v>100.2</v>
      </c>
      <c r="IP38" s="47">
        <v>5</v>
      </c>
    </row>
    <row r="39" spans="1:250" s="47" customFormat="1" x14ac:dyDescent="0.3">
      <c r="A39" s="47" t="s">
        <v>723</v>
      </c>
      <c r="B39" s="47" t="s">
        <v>817</v>
      </c>
      <c r="D39" s="47" t="s">
        <v>818</v>
      </c>
      <c r="E39" s="47">
        <v>149</v>
      </c>
      <c r="H39" s="80"/>
      <c r="I39" s="47" t="s">
        <v>621</v>
      </c>
      <c r="J39" s="47">
        <v>4</v>
      </c>
      <c r="K39" s="47">
        <v>12</v>
      </c>
      <c r="S39" s="47" t="s">
        <v>118</v>
      </c>
      <c r="AC39" s="47">
        <v>9</v>
      </c>
      <c r="AD39" s="47">
        <v>9.6</v>
      </c>
      <c r="AE39" s="47">
        <v>0</v>
      </c>
      <c r="AF39" s="47">
        <v>10</v>
      </c>
      <c r="AG39" s="47">
        <v>10.4</v>
      </c>
      <c r="AH39" s="47">
        <v>1</v>
      </c>
      <c r="AI39" s="47">
        <v>10</v>
      </c>
      <c r="AJ39" s="47">
        <v>10.1</v>
      </c>
      <c r="AK39" s="47">
        <v>0</v>
      </c>
      <c r="AL39" s="47">
        <v>10</v>
      </c>
      <c r="AM39" s="47">
        <v>10.7</v>
      </c>
      <c r="AN39" s="47">
        <v>1</v>
      </c>
      <c r="AO39" s="47">
        <v>9</v>
      </c>
      <c r="AP39" s="47">
        <v>9.4</v>
      </c>
      <c r="AQ39" s="47">
        <v>0</v>
      </c>
      <c r="AR39" s="47">
        <v>8</v>
      </c>
      <c r="AS39" s="47">
        <v>8.4</v>
      </c>
      <c r="AT39" s="47">
        <v>0</v>
      </c>
      <c r="AU39" s="47">
        <v>8</v>
      </c>
      <c r="AV39" s="47">
        <v>8.9</v>
      </c>
      <c r="AW39" s="47">
        <v>0</v>
      </c>
      <c r="AX39" s="47">
        <v>9</v>
      </c>
      <c r="AY39" s="47">
        <v>9.5</v>
      </c>
      <c r="AZ39" s="47">
        <v>0</v>
      </c>
      <c r="BA39" s="47">
        <v>9</v>
      </c>
      <c r="BB39" s="47">
        <v>9.8000000000000007</v>
      </c>
      <c r="BC39" s="47">
        <v>0</v>
      </c>
      <c r="BD39" s="47">
        <v>9</v>
      </c>
      <c r="BE39" s="47">
        <v>9.6</v>
      </c>
      <c r="BF39" s="47">
        <v>0</v>
      </c>
      <c r="BG39" s="47">
        <v>9</v>
      </c>
      <c r="BH39" s="47">
        <v>9.3000000000000007</v>
      </c>
      <c r="BI39" s="47">
        <v>0</v>
      </c>
      <c r="BJ39" s="47">
        <v>10</v>
      </c>
      <c r="BK39" s="47">
        <v>10</v>
      </c>
      <c r="BL39" s="47">
        <v>0</v>
      </c>
      <c r="BM39" s="47">
        <v>9</v>
      </c>
      <c r="BN39" s="47">
        <v>9.9</v>
      </c>
      <c r="BO39" s="47">
        <v>0</v>
      </c>
      <c r="BP39" s="47">
        <v>9</v>
      </c>
      <c r="BQ39" s="47">
        <v>9.6999999999999993</v>
      </c>
      <c r="BR39" s="47">
        <v>0</v>
      </c>
      <c r="BS39" s="47">
        <v>9</v>
      </c>
      <c r="BT39" s="47">
        <v>9.6999999999999993</v>
      </c>
      <c r="BU39" s="47">
        <v>0</v>
      </c>
      <c r="BV39" s="47">
        <v>10</v>
      </c>
      <c r="BW39" s="47">
        <v>10.3</v>
      </c>
      <c r="BX39" s="47">
        <v>1</v>
      </c>
      <c r="BY39" s="47">
        <v>10</v>
      </c>
      <c r="BZ39" s="47">
        <v>10</v>
      </c>
      <c r="CA39" s="47">
        <v>0</v>
      </c>
      <c r="CB39" s="47">
        <v>8</v>
      </c>
      <c r="CC39" s="47">
        <v>8.8000000000000007</v>
      </c>
      <c r="CD39" s="47">
        <v>0</v>
      </c>
      <c r="CE39" s="47">
        <v>10</v>
      </c>
      <c r="CF39" s="47">
        <v>10.5</v>
      </c>
      <c r="CG39" s="47">
        <v>1</v>
      </c>
      <c r="CH39" s="47">
        <v>9</v>
      </c>
      <c r="CI39" s="47">
        <v>9.3000000000000007</v>
      </c>
      <c r="CJ39" s="47">
        <v>0</v>
      </c>
      <c r="CK39" s="47">
        <v>8</v>
      </c>
      <c r="CL39" s="47">
        <v>8.6999999999999993</v>
      </c>
      <c r="CM39" s="47">
        <v>0</v>
      </c>
      <c r="CN39" s="47">
        <v>9</v>
      </c>
      <c r="CO39" s="47">
        <v>9</v>
      </c>
      <c r="CP39" s="47">
        <v>0</v>
      </c>
      <c r="CQ39" s="47">
        <v>10</v>
      </c>
      <c r="CR39" s="47">
        <v>10.199999999999999</v>
      </c>
      <c r="CS39" s="47">
        <v>1</v>
      </c>
      <c r="CT39" s="47">
        <v>10</v>
      </c>
      <c r="CU39" s="47">
        <v>10.5</v>
      </c>
      <c r="CV39" s="47">
        <v>1</v>
      </c>
      <c r="CW39" s="47">
        <v>10</v>
      </c>
      <c r="CX39" s="47">
        <v>10.8</v>
      </c>
      <c r="CY39" s="47">
        <v>1</v>
      </c>
      <c r="CZ39" s="47">
        <v>9</v>
      </c>
      <c r="DA39" s="47">
        <v>9.4</v>
      </c>
      <c r="DB39" s="47">
        <v>0</v>
      </c>
      <c r="DC39" s="47">
        <v>9</v>
      </c>
      <c r="DD39" s="47">
        <v>9.8000000000000007</v>
      </c>
      <c r="DE39" s="47">
        <v>0</v>
      </c>
      <c r="DF39" s="47">
        <v>10</v>
      </c>
      <c r="DG39" s="47">
        <v>10.3</v>
      </c>
      <c r="DH39" s="47">
        <v>1</v>
      </c>
      <c r="DI39" s="47">
        <v>10</v>
      </c>
      <c r="DJ39" s="47">
        <v>10.199999999999999</v>
      </c>
      <c r="DK39" s="47">
        <v>1</v>
      </c>
      <c r="DL39" s="47">
        <v>9</v>
      </c>
      <c r="DM39" s="47">
        <v>9.5</v>
      </c>
      <c r="DN39" s="47">
        <v>0</v>
      </c>
      <c r="DO39" s="47">
        <v>10</v>
      </c>
      <c r="DP39" s="47">
        <v>10.1</v>
      </c>
      <c r="DQ39" s="47">
        <v>0</v>
      </c>
      <c r="DR39" s="47">
        <v>10</v>
      </c>
      <c r="DS39" s="47">
        <v>10.4</v>
      </c>
      <c r="DT39" s="47">
        <v>1</v>
      </c>
      <c r="DU39" s="47">
        <v>10</v>
      </c>
      <c r="DV39" s="47">
        <v>10.7</v>
      </c>
      <c r="DW39" s="47">
        <v>1</v>
      </c>
      <c r="DX39" s="47">
        <v>9</v>
      </c>
      <c r="DY39" s="47">
        <v>9.3000000000000007</v>
      </c>
      <c r="DZ39" s="47">
        <v>0</v>
      </c>
      <c r="EA39" s="47">
        <v>9</v>
      </c>
      <c r="EB39" s="47">
        <v>9.6</v>
      </c>
      <c r="EC39" s="47">
        <v>0</v>
      </c>
      <c r="ED39" s="47">
        <v>9</v>
      </c>
      <c r="EE39" s="47">
        <v>9.9</v>
      </c>
      <c r="EF39" s="47">
        <v>0</v>
      </c>
      <c r="EG39" s="47">
        <v>8</v>
      </c>
      <c r="EH39" s="47">
        <v>8.6999999999999993</v>
      </c>
      <c r="EI39" s="47">
        <v>0</v>
      </c>
      <c r="EJ39" s="47">
        <v>9</v>
      </c>
      <c r="EK39" s="47">
        <v>9.9</v>
      </c>
      <c r="EL39" s="47">
        <v>0</v>
      </c>
      <c r="EM39" s="47">
        <v>9</v>
      </c>
      <c r="EN39" s="47">
        <v>9.6</v>
      </c>
      <c r="EO39" s="47">
        <v>0</v>
      </c>
      <c r="EP39" s="47">
        <v>9</v>
      </c>
      <c r="EQ39" s="47">
        <v>9.1999999999999993</v>
      </c>
      <c r="ER39" s="47">
        <v>0</v>
      </c>
      <c r="ES39" s="47">
        <v>10</v>
      </c>
      <c r="ET39" s="47">
        <v>10.1</v>
      </c>
      <c r="EU39" s="47">
        <v>0</v>
      </c>
      <c r="EV39" s="47">
        <v>10</v>
      </c>
      <c r="EW39" s="47">
        <v>10.199999999999999</v>
      </c>
      <c r="EX39" s="47">
        <v>1</v>
      </c>
      <c r="EY39" s="47">
        <v>10</v>
      </c>
      <c r="EZ39" s="47">
        <v>10.4</v>
      </c>
      <c r="FA39" s="47">
        <v>1</v>
      </c>
      <c r="FB39" s="47">
        <v>10</v>
      </c>
      <c r="FC39" s="47">
        <v>10.8</v>
      </c>
      <c r="FD39" s="47">
        <v>1</v>
      </c>
      <c r="FE39" s="47">
        <v>9</v>
      </c>
      <c r="FF39" s="47">
        <v>9.5</v>
      </c>
      <c r="FG39" s="47">
        <v>0</v>
      </c>
      <c r="FH39" s="47">
        <v>9</v>
      </c>
      <c r="FI39" s="47">
        <v>9.6999999999999993</v>
      </c>
      <c r="FJ39" s="47">
        <v>0</v>
      </c>
      <c r="FK39" s="47">
        <v>10</v>
      </c>
      <c r="FL39" s="47">
        <v>10.6</v>
      </c>
      <c r="FM39" s="47">
        <v>1</v>
      </c>
      <c r="FN39" s="47">
        <v>10</v>
      </c>
      <c r="FO39" s="47">
        <v>10.1</v>
      </c>
      <c r="FP39" s="47">
        <v>0</v>
      </c>
      <c r="FQ39" s="47">
        <v>9</v>
      </c>
      <c r="FR39" s="47">
        <v>9.6</v>
      </c>
      <c r="FS39" s="47">
        <v>0</v>
      </c>
      <c r="FT39" s="47">
        <v>10</v>
      </c>
      <c r="FU39" s="47">
        <v>10.7</v>
      </c>
      <c r="FV39" s="47">
        <v>1</v>
      </c>
      <c r="FW39" s="47">
        <v>10</v>
      </c>
      <c r="FX39" s="47">
        <v>10.4</v>
      </c>
      <c r="FY39" s="47">
        <v>1</v>
      </c>
      <c r="FZ39" s="47">
        <v>10</v>
      </c>
      <c r="GA39" s="47">
        <v>10.3</v>
      </c>
      <c r="GB39" s="47">
        <v>1</v>
      </c>
      <c r="GC39" s="47">
        <v>9</v>
      </c>
      <c r="GD39" s="47">
        <v>9.1999999999999993</v>
      </c>
      <c r="GE39" s="47">
        <v>0</v>
      </c>
      <c r="GF39" s="47">
        <v>9</v>
      </c>
      <c r="GG39" s="47">
        <v>9.5</v>
      </c>
      <c r="GH39" s="47">
        <v>0</v>
      </c>
      <c r="GI39" s="47">
        <v>10</v>
      </c>
      <c r="GJ39" s="47">
        <v>10.4</v>
      </c>
      <c r="GK39" s="47">
        <v>1</v>
      </c>
      <c r="GL39" s="47">
        <v>8</v>
      </c>
      <c r="GM39" s="47">
        <v>8.9</v>
      </c>
      <c r="GN39" s="47">
        <v>0</v>
      </c>
      <c r="GO39" s="47">
        <v>9</v>
      </c>
      <c r="GP39" s="47">
        <v>9.6999999999999993</v>
      </c>
      <c r="GQ39" s="47">
        <v>0</v>
      </c>
      <c r="GR39" s="47">
        <v>10</v>
      </c>
      <c r="GS39" s="47">
        <v>10.5</v>
      </c>
      <c r="GT39" s="47">
        <v>1</v>
      </c>
      <c r="GU39" s="47">
        <v>9</v>
      </c>
      <c r="GV39" s="47">
        <v>9.6999999999999993</v>
      </c>
      <c r="GW39" s="47">
        <v>0</v>
      </c>
      <c r="GX39" s="47">
        <v>9</v>
      </c>
      <c r="GY39" s="47">
        <v>9.1</v>
      </c>
      <c r="GZ39" s="47">
        <v>0</v>
      </c>
      <c r="HA39" s="47">
        <v>560</v>
      </c>
      <c r="HB39" s="47">
        <v>589.1</v>
      </c>
      <c r="HC39" s="47">
        <v>20</v>
      </c>
      <c r="HD39" s="47">
        <v>560</v>
      </c>
      <c r="HE39" s="47">
        <v>589.1</v>
      </c>
      <c r="HF39" s="47">
        <v>20</v>
      </c>
      <c r="HG39" s="47">
        <v>560</v>
      </c>
      <c r="HH39" s="47">
        <v>589.1</v>
      </c>
      <c r="HI39" s="47">
        <v>20</v>
      </c>
      <c r="HJ39" s="47">
        <v>0</v>
      </c>
      <c r="HK39" s="47">
        <v>0</v>
      </c>
      <c r="HL39" s="47">
        <v>0</v>
      </c>
      <c r="HM39" s="47">
        <v>560</v>
      </c>
      <c r="HN39" s="47">
        <v>589.1</v>
      </c>
      <c r="HO39" s="47">
        <v>20</v>
      </c>
      <c r="HP39" s="47">
        <v>0</v>
      </c>
      <c r="HQ39" s="47">
        <v>0</v>
      </c>
      <c r="HR39" s="47">
        <v>0</v>
      </c>
      <c r="HS39" s="47">
        <v>0</v>
      </c>
      <c r="HT39" s="47">
        <v>0</v>
      </c>
      <c r="HU39" s="47">
        <v>0</v>
      </c>
      <c r="HV39" s="47">
        <v>0</v>
      </c>
      <c r="HW39" s="47">
        <v>0</v>
      </c>
      <c r="HX39" s="47">
        <v>0</v>
      </c>
      <c r="HY39" s="47">
        <v>91</v>
      </c>
      <c r="HZ39" s="47">
        <v>96.4</v>
      </c>
      <c r="IA39" s="47">
        <v>2</v>
      </c>
      <c r="IB39" s="47">
        <v>93</v>
      </c>
      <c r="IC39" s="47">
        <v>97.5</v>
      </c>
      <c r="ID39" s="47">
        <v>2</v>
      </c>
      <c r="IE39" s="47">
        <v>94</v>
      </c>
      <c r="IF39" s="47">
        <v>98.4</v>
      </c>
      <c r="IG39" s="47">
        <v>5</v>
      </c>
      <c r="IH39" s="47">
        <v>92</v>
      </c>
      <c r="II39" s="47">
        <v>97.4</v>
      </c>
      <c r="IJ39" s="47">
        <v>2</v>
      </c>
      <c r="IK39" s="47">
        <v>97</v>
      </c>
      <c r="IL39" s="47">
        <v>101.7</v>
      </c>
      <c r="IM39" s="47">
        <v>5</v>
      </c>
      <c r="IN39" s="47">
        <v>93</v>
      </c>
      <c r="IO39" s="47">
        <v>97.7</v>
      </c>
      <c r="IP39" s="47">
        <v>4</v>
      </c>
    </row>
    <row r="40" spans="1:250" s="47" customFormat="1" x14ac:dyDescent="0.3">
      <c r="A40" s="47" t="s">
        <v>726</v>
      </c>
      <c r="B40" s="47" t="s">
        <v>727</v>
      </c>
      <c r="D40" s="47" t="s">
        <v>728</v>
      </c>
      <c r="E40" s="47">
        <v>150</v>
      </c>
      <c r="H40" s="80"/>
      <c r="I40" s="47" t="s">
        <v>621</v>
      </c>
      <c r="J40" s="47">
        <v>8</v>
      </c>
      <c r="K40" s="47">
        <v>2</v>
      </c>
      <c r="S40" s="47" t="s">
        <v>110</v>
      </c>
      <c r="AC40" s="47">
        <v>9</v>
      </c>
      <c r="AD40" s="47">
        <v>9.8000000000000007</v>
      </c>
      <c r="AE40" s="47">
        <v>0</v>
      </c>
      <c r="AF40" s="47">
        <v>10</v>
      </c>
      <c r="AG40" s="47">
        <v>10.1</v>
      </c>
      <c r="AH40" s="47">
        <v>0</v>
      </c>
      <c r="AI40" s="47">
        <v>8</v>
      </c>
      <c r="AJ40" s="47">
        <v>8.6999999999999993</v>
      </c>
      <c r="AK40" s="47">
        <v>0</v>
      </c>
      <c r="AL40" s="47">
        <v>9</v>
      </c>
      <c r="AM40" s="47">
        <v>9.9</v>
      </c>
      <c r="AN40" s="47">
        <v>0</v>
      </c>
      <c r="AO40" s="47">
        <v>8</v>
      </c>
      <c r="AP40" s="47">
        <v>8.1999999999999993</v>
      </c>
      <c r="AQ40" s="47">
        <v>0</v>
      </c>
      <c r="AR40" s="47">
        <v>7</v>
      </c>
      <c r="AS40" s="47">
        <v>7.2</v>
      </c>
      <c r="AT40" s="47">
        <v>0</v>
      </c>
      <c r="AU40" s="47">
        <v>9</v>
      </c>
      <c r="AV40" s="47">
        <v>9.9</v>
      </c>
      <c r="AW40" s="47">
        <v>0</v>
      </c>
      <c r="AX40" s="47">
        <v>10</v>
      </c>
      <c r="AY40" s="47">
        <v>10.199999999999999</v>
      </c>
      <c r="AZ40" s="47">
        <v>1</v>
      </c>
      <c r="BA40" s="47">
        <v>9</v>
      </c>
      <c r="BB40" s="47">
        <v>9.6</v>
      </c>
      <c r="BC40" s="47">
        <v>0</v>
      </c>
      <c r="BD40" s="47">
        <v>8</v>
      </c>
      <c r="BE40" s="47">
        <v>8.1</v>
      </c>
      <c r="BF40" s="47">
        <v>0</v>
      </c>
      <c r="BG40" s="47">
        <v>10</v>
      </c>
      <c r="BH40" s="47">
        <v>10</v>
      </c>
      <c r="BI40" s="47">
        <v>0</v>
      </c>
      <c r="BJ40" s="47">
        <v>8</v>
      </c>
      <c r="BK40" s="47">
        <v>8</v>
      </c>
      <c r="BL40" s="47">
        <v>0</v>
      </c>
      <c r="BM40" s="47">
        <v>9</v>
      </c>
      <c r="BN40" s="47">
        <v>9.3000000000000007</v>
      </c>
      <c r="BO40" s="47">
        <v>0</v>
      </c>
      <c r="BP40" s="47">
        <v>10</v>
      </c>
      <c r="BQ40" s="47">
        <v>10.7</v>
      </c>
      <c r="BR40" s="47">
        <v>1</v>
      </c>
      <c r="BS40" s="47">
        <v>8</v>
      </c>
      <c r="BT40" s="47">
        <v>8.9</v>
      </c>
      <c r="BU40" s="47">
        <v>0</v>
      </c>
      <c r="BV40" s="47">
        <v>10</v>
      </c>
      <c r="BW40" s="47">
        <v>10.3</v>
      </c>
      <c r="BX40" s="47">
        <v>1</v>
      </c>
      <c r="BY40" s="47">
        <v>9</v>
      </c>
      <c r="BZ40" s="47">
        <v>9.5</v>
      </c>
      <c r="CA40" s="47">
        <v>0</v>
      </c>
      <c r="CB40" s="47">
        <v>9</v>
      </c>
      <c r="CC40" s="47">
        <v>9.8000000000000007</v>
      </c>
      <c r="CD40" s="47">
        <v>0</v>
      </c>
      <c r="CE40" s="47">
        <v>9</v>
      </c>
      <c r="CF40" s="47">
        <v>9.6999999999999993</v>
      </c>
      <c r="CG40" s="47">
        <v>0</v>
      </c>
      <c r="CH40" s="47">
        <v>9</v>
      </c>
      <c r="CI40" s="47">
        <v>9.6</v>
      </c>
      <c r="CJ40" s="47">
        <v>0</v>
      </c>
      <c r="CK40" s="47">
        <v>10</v>
      </c>
      <c r="CL40" s="47">
        <v>10.5</v>
      </c>
      <c r="CM40" s="47">
        <v>1</v>
      </c>
      <c r="CN40" s="47">
        <v>10</v>
      </c>
      <c r="CO40" s="47">
        <v>10.199999999999999</v>
      </c>
      <c r="CP40" s="47">
        <v>1</v>
      </c>
      <c r="CQ40" s="47">
        <v>10</v>
      </c>
      <c r="CR40" s="47">
        <v>10.4</v>
      </c>
      <c r="CS40" s="47">
        <v>1</v>
      </c>
      <c r="CT40" s="47">
        <v>9</v>
      </c>
      <c r="CU40" s="47">
        <v>9.6</v>
      </c>
      <c r="CV40" s="47">
        <v>0</v>
      </c>
      <c r="CW40" s="47">
        <v>10</v>
      </c>
      <c r="CX40" s="47">
        <v>10.199999999999999</v>
      </c>
      <c r="CY40" s="47">
        <v>1</v>
      </c>
      <c r="CZ40" s="47">
        <v>10</v>
      </c>
      <c r="DA40" s="47">
        <v>10.199999999999999</v>
      </c>
      <c r="DB40" s="47">
        <v>1</v>
      </c>
      <c r="DC40" s="47">
        <v>10</v>
      </c>
      <c r="DD40" s="47">
        <v>10.4</v>
      </c>
      <c r="DE40" s="47">
        <v>1</v>
      </c>
      <c r="DF40" s="47">
        <v>10</v>
      </c>
      <c r="DG40" s="47">
        <v>10.3</v>
      </c>
      <c r="DH40" s="47">
        <v>1</v>
      </c>
      <c r="DI40" s="47">
        <v>9</v>
      </c>
      <c r="DJ40" s="47">
        <v>9.9</v>
      </c>
      <c r="DK40" s="47">
        <v>0</v>
      </c>
      <c r="DL40" s="47">
        <v>10</v>
      </c>
      <c r="DM40" s="47">
        <v>10.199999999999999</v>
      </c>
      <c r="DN40" s="47">
        <v>1</v>
      </c>
      <c r="DO40" s="47">
        <v>9</v>
      </c>
      <c r="DP40" s="47">
        <v>9.9</v>
      </c>
      <c r="DQ40" s="47">
        <v>0</v>
      </c>
      <c r="DR40" s="47">
        <v>10</v>
      </c>
      <c r="DS40" s="47">
        <v>10.6</v>
      </c>
      <c r="DT40" s="47">
        <v>1</v>
      </c>
      <c r="DU40" s="47">
        <v>9</v>
      </c>
      <c r="DV40" s="47">
        <v>9.8000000000000007</v>
      </c>
      <c r="DW40" s="47">
        <v>0</v>
      </c>
      <c r="DX40" s="47">
        <v>9</v>
      </c>
      <c r="DY40" s="47">
        <v>9.6</v>
      </c>
      <c r="DZ40" s="47">
        <v>0</v>
      </c>
      <c r="EA40" s="47">
        <v>9</v>
      </c>
      <c r="EB40" s="47">
        <v>9.9</v>
      </c>
      <c r="EC40" s="47">
        <v>0</v>
      </c>
      <c r="ED40" s="47">
        <v>10</v>
      </c>
      <c r="EE40" s="47">
        <v>10.6</v>
      </c>
      <c r="EF40" s="47">
        <v>1</v>
      </c>
      <c r="EG40" s="47">
        <v>9</v>
      </c>
      <c r="EH40" s="47">
        <v>9.4</v>
      </c>
      <c r="EI40" s="47">
        <v>0</v>
      </c>
      <c r="EJ40" s="47">
        <v>10</v>
      </c>
      <c r="EK40" s="47">
        <v>10.1</v>
      </c>
      <c r="EL40" s="47">
        <v>0</v>
      </c>
      <c r="EM40" s="47">
        <v>10</v>
      </c>
      <c r="EN40" s="47">
        <v>10.1</v>
      </c>
      <c r="EO40" s="47">
        <v>0</v>
      </c>
      <c r="EP40" s="47">
        <v>10</v>
      </c>
      <c r="EQ40" s="47">
        <v>10.8</v>
      </c>
      <c r="ER40" s="47">
        <v>1</v>
      </c>
      <c r="ES40" s="47">
        <v>10</v>
      </c>
      <c r="ET40" s="47">
        <v>10.3</v>
      </c>
      <c r="EU40" s="47">
        <v>1</v>
      </c>
      <c r="EV40" s="47">
        <v>10</v>
      </c>
      <c r="EW40" s="47">
        <v>10.5</v>
      </c>
      <c r="EX40" s="47">
        <v>1</v>
      </c>
      <c r="EY40" s="47">
        <v>10</v>
      </c>
      <c r="EZ40" s="47">
        <v>10.7</v>
      </c>
      <c r="FA40" s="47">
        <v>1</v>
      </c>
      <c r="FB40" s="47">
        <v>9</v>
      </c>
      <c r="FC40" s="47">
        <v>9.6999999999999993</v>
      </c>
      <c r="FD40" s="47">
        <v>0</v>
      </c>
      <c r="FE40" s="47">
        <v>10</v>
      </c>
      <c r="FF40" s="47">
        <v>10</v>
      </c>
      <c r="FG40" s="47">
        <v>0</v>
      </c>
      <c r="FH40" s="47">
        <v>9</v>
      </c>
      <c r="FI40" s="47">
        <v>9.1</v>
      </c>
      <c r="FJ40" s="47">
        <v>0</v>
      </c>
      <c r="FK40" s="47">
        <v>10</v>
      </c>
      <c r="FL40" s="47">
        <v>10.4</v>
      </c>
      <c r="FM40" s="47">
        <v>1</v>
      </c>
      <c r="FN40" s="47">
        <v>8</v>
      </c>
      <c r="FO40" s="47">
        <v>8.6</v>
      </c>
      <c r="FP40" s="47">
        <v>0</v>
      </c>
      <c r="FQ40" s="47">
        <v>9</v>
      </c>
      <c r="FR40" s="47">
        <v>9.6999999999999993</v>
      </c>
      <c r="FS40" s="47">
        <v>0</v>
      </c>
      <c r="FT40" s="47">
        <v>10</v>
      </c>
      <c r="FU40" s="47">
        <v>10</v>
      </c>
      <c r="FV40" s="47">
        <v>0</v>
      </c>
      <c r="FW40" s="47">
        <v>10</v>
      </c>
      <c r="FX40" s="47">
        <v>10.4</v>
      </c>
      <c r="FY40" s="47">
        <v>1</v>
      </c>
      <c r="FZ40" s="47">
        <v>10</v>
      </c>
      <c r="GA40" s="47">
        <v>10.8</v>
      </c>
      <c r="GB40" s="47">
        <v>1</v>
      </c>
      <c r="GC40" s="47">
        <v>10</v>
      </c>
      <c r="GD40" s="47">
        <v>10.1</v>
      </c>
      <c r="GE40" s="47">
        <v>0</v>
      </c>
      <c r="GF40" s="47">
        <v>10</v>
      </c>
      <c r="GG40" s="47">
        <v>10.4</v>
      </c>
      <c r="GH40" s="47">
        <v>1</v>
      </c>
      <c r="GI40" s="47">
        <v>9</v>
      </c>
      <c r="GJ40" s="47">
        <v>9.6999999999999993</v>
      </c>
      <c r="GK40" s="47">
        <v>0</v>
      </c>
      <c r="GL40" s="47">
        <v>10</v>
      </c>
      <c r="GM40" s="47">
        <v>10.6</v>
      </c>
      <c r="GN40" s="47">
        <v>1</v>
      </c>
      <c r="GO40" s="47">
        <v>10</v>
      </c>
      <c r="GP40" s="47">
        <v>10.5</v>
      </c>
      <c r="GQ40" s="47">
        <v>1</v>
      </c>
      <c r="GR40" s="47">
        <v>9</v>
      </c>
      <c r="GS40" s="47">
        <v>9.6999999999999993</v>
      </c>
      <c r="GT40" s="47">
        <v>0</v>
      </c>
      <c r="GU40" s="47">
        <v>9</v>
      </c>
      <c r="GV40" s="47">
        <v>9.9</v>
      </c>
      <c r="GW40" s="47">
        <v>0</v>
      </c>
      <c r="GX40" s="47">
        <v>10</v>
      </c>
      <c r="GY40" s="47">
        <v>10.6</v>
      </c>
      <c r="GZ40" s="47">
        <v>1</v>
      </c>
      <c r="HA40" s="47">
        <v>563</v>
      </c>
      <c r="HB40" s="47">
        <v>591.9</v>
      </c>
      <c r="HC40" s="47">
        <v>24</v>
      </c>
      <c r="HD40" s="47">
        <v>563</v>
      </c>
      <c r="HE40" s="47">
        <v>591.9</v>
      </c>
      <c r="HF40" s="47">
        <v>24</v>
      </c>
      <c r="HG40" s="47">
        <v>563</v>
      </c>
      <c r="HH40" s="47">
        <v>591.9</v>
      </c>
      <c r="HI40" s="47">
        <v>24</v>
      </c>
      <c r="HJ40" s="47">
        <v>0</v>
      </c>
      <c r="HK40" s="47">
        <v>0</v>
      </c>
      <c r="HL40" s="47">
        <v>0</v>
      </c>
      <c r="HM40" s="47">
        <v>563</v>
      </c>
      <c r="HN40" s="47">
        <v>591.9</v>
      </c>
      <c r="HO40" s="47">
        <v>24</v>
      </c>
      <c r="HP40" s="47">
        <v>0</v>
      </c>
      <c r="HQ40" s="47">
        <v>0</v>
      </c>
      <c r="HR40" s="47">
        <v>0</v>
      </c>
      <c r="HS40" s="47">
        <v>0</v>
      </c>
      <c r="HT40" s="47">
        <v>0</v>
      </c>
      <c r="HU40" s="47">
        <v>0</v>
      </c>
      <c r="HV40" s="47">
        <v>0</v>
      </c>
      <c r="HW40" s="47">
        <v>0</v>
      </c>
      <c r="HX40" s="47">
        <v>0</v>
      </c>
      <c r="HY40" s="47">
        <v>87</v>
      </c>
      <c r="HZ40" s="47">
        <v>91.7</v>
      </c>
      <c r="IA40" s="47">
        <v>1</v>
      </c>
      <c r="IB40" s="47">
        <v>91</v>
      </c>
      <c r="IC40" s="47">
        <v>95.8</v>
      </c>
      <c r="ID40" s="47">
        <v>2</v>
      </c>
      <c r="IE40" s="47">
        <v>98</v>
      </c>
      <c r="IF40" s="47">
        <v>101.9</v>
      </c>
      <c r="IG40" s="47">
        <v>8</v>
      </c>
      <c r="IH40" s="47">
        <v>95</v>
      </c>
      <c r="II40" s="47">
        <v>100.8</v>
      </c>
      <c r="IJ40" s="47">
        <v>3</v>
      </c>
      <c r="IK40" s="47">
        <v>95</v>
      </c>
      <c r="IL40" s="47">
        <v>99</v>
      </c>
      <c r="IM40" s="47">
        <v>4</v>
      </c>
      <c r="IN40" s="47">
        <v>97</v>
      </c>
      <c r="IO40" s="47">
        <v>102.7</v>
      </c>
      <c r="IP40" s="47">
        <v>6</v>
      </c>
    </row>
    <row r="41" spans="1:250" s="47" customFormat="1" x14ac:dyDescent="0.3">
      <c r="A41" s="47" t="s">
        <v>729</v>
      </c>
      <c r="B41" s="47" t="s">
        <v>730</v>
      </c>
      <c r="D41" s="47" t="s">
        <v>731</v>
      </c>
      <c r="E41" s="47">
        <v>151</v>
      </c>
      <c r="H41" s="80"/>
      <c r="I41" s="47" t="s">
        <v>625</v>
      </c>
      <c r="J41" s="47">
        <v>8</v>
      </c>
      <c r="K41" s="47">
        <v>3</v>
      </c>
      <c r="S41" s="47" t="s">
        <v>110</v>
      </c>
      <c r="AC41" s="47">
        <v>10</v>
      </c>
      <c r="AD41" s="47">
        <v>10</v>
      </c>
      <c r="AE41" s="47">
        <v>0</v>
      </c>
      <c r="AF41" s="47">
        <v>9</v>
      </c>
      <c r="AG41" s="47">
        <v>9.6</v>
      </c>
      <c r="AH41" s="47">
        <v>0</v>
      </c>
      <c r="AI41" s="47">
        <v>10</v>
      </c>
      <c r="AJ41" s="47">
        <v>10.6</v>
      </c>
      <c r="AK41" s="47">
        <v>1</v>
      </c>
      <c r="AL41" s="47">
        <v>10</v>
      </c>
      <c r="AM41" s="47">
        <v>10.3</v>
      </c>
      <c r="AN41" s="47">
        <v>1</v>
      </c>
      <c r="AO41" s="47">
        <v>9</v>
      </c>
      <c r="AP41" s="47">
        <v>9.8000000000000007</v>
      </c>
      <c r="AQ41" s="47">
        <v>0</v>
      </c>
      <c r="AR41" s="47">
        <v>9</v>
      </c>
      <c r="AS41" s="47">
        <v>9.5</v>
      </c>
      <c r="AT41" s="47">
        <v>0</v>
      </c>
      <c r="AU41" s="47">
        <v>10</v>
      </c>
      <c r="AV41" s="47">
        <v>10.1</v>
      </c>
      <c r="AW41" s="47">
        <v>0</v>
      </c>
      <c r="AX41" s="47">
        <v>10</v>
      </c>
      <c r="AY41" s="47">
        <v>10.1</v>
      </c>
      <c r="AZ41" s="47">
        <v>0</v>
      </c>
      <c r="BA41" s="47">
        <v>10</v>
      </c>
      <c r="BB41" s="47">
        <v>10.3</v>
      </c>
      <c r="BC41" s="47">
        <v>1</v>
      </c>
      <c r="BD41" s="47">
        <v>10</v>
      </c>
      <c r="BE41" s="47">
        <v>10</v>
      </c>
      <c r="BF41" s="47">
        <v>0</v>
      </c>
      <c r="BG41" s="47">
        <v>10</v>
      </c>
      <c r="BH41" s="47">
        <v>10.8</v>
      </c>
      <c r="BI41" s="47">
        <v>1</v>
      </c>
      <c r="BJ41" s="47">
        <v>9</v>
      </c>
      <c r="BK41" s="47">
        <v>9.6</v>
      </c>
      <c r="BL41" s="47">
        <v>0</v>
      </c>
      <c r="BM41" s="47">
        <v>9</v>
      </c>
      <c r="BN41" s="47">
        <v>9.6</v>
      </c>
      <c r="BO41" s="47">
        <v>0</v>
      </c>
      <c r="BP41" s="47">
        <v>10</v>
      </c>
      <c r="BQ41" s="47">
        <v>10.6</v>
      </c>
      <c r="BR41" s="47">
        <v>1</v>
      </c>
      <c r="BS41" s="47">
        <v>10</v>
      </c>
      <c r="BT41" s="47">
        <v>10.5</v>
      </c>
      <c r="BU41" s="47">
        <v>1</v>
      </c>
      <c r="BV41" s="47">
        <v>10</v>
      </c>
      <c r="BW41" s="47">
        <v>10.1</v>
      </c>
      <c r="BX41" s="47">
        <v>0</v>
      </c>
      <c r="BY41" s="47">
        <v>9</v>
      </c>
      <c r="BZ41" s="47">
        <v>9.8000000000000007</v>
      </c>
      <c r="CA41" s="47">
        <v>0</v>
      </c>
      <c r="CB41" s="47">
        <v>10</v>
      </c>
      <c r="CC41" s="47">
        <v>10.4</v>
      </c>
      <c r="CD41" s="47">
        <v>1</v>
      </c>
      <c r="CE41" s="47">
        <v>10</v>
      </c>
      <c r="CF41" s="47">
        <v>10.199999999999999</v>
      </c>
      <c r="CG41" s="47">
        <v>1</v>
      </c>
      <c r="CH41" s="47">
        <v>10</v>
      </c>
      <c r="CI41" s="47">
        <v>10.1</v>
      </c>
      <c r="CJ41" s="47">
        <v>0</v>
      </c>
      <c r="CK41" s="47">
        <v>10</v>
      </c>
      <c r="CL41" s="47">
        <v>10.3</v>
      </c>
      <c r="CM41" s="47">
        <v>1</v>
      </c>
      <c r="CN41" s="47">
        <v>9</v>
      </c>
      <c r="CO41" s="47">
        <v>9.6</v>
      </c>
      <c r="CP41" s="47">
        <v>0</v>
      </c>
      <c r="CQ41" s="47">
        <v>10</v>
      </c>
      <c r="CR41" s="47">
        <v>10.6</v>
      </c>
      <c r="CS41" s="47">
        <v>1</v>
      </c>
      <c r="CT41" s="47">
        <v>9</v>
      </c>
      <c r="CU41" s="47">
        <v>9.8000000000000007</v>
      </c>
      <c r="CV41" s="47">
        <v>0</v>
      </c>
      <c r="CW41" s="47">
        <v>10</v>
      </c>
      <c r="CX41" s="47">
        <v>10.6</v>
      </c>
      <c r="CY41" s="47">
        <v>1</v>
      </c>
      <c r="CZ41" s="47">
        <v>9</v>
      </c>
      <c r="DA41" s="47">
        <v>9.3000000000000007</v>
      </c>
      <c r="DB41" s="47">
        <v>0</v>
      </c>
      <c r="DC41" s="47">
        <v>10</v>
      </c>
      <c r="DD41" s="47">
        <v>10.1</v>
      </c>
      <c r="DE41" s="47">
        <v>0</v>
      </c>
      <c r="DF41" s="47">
        <v>9</v>
      </c>
      <c r="DG41" s="47">
        <v>9.6</v>
      </c>
      <c r="DH41" s="47">
        <v>0</v>
      </c>
      <c r="DI41" s="47">
        <v>10</v>
      </c>
      <c r="DJ41" s="47">
        <v>10.6</v>
      </c>
      <c r="DK41" s="47">
        <v>1</v>
      </c>
      <c r="DL41" s="47">
        <v>10</v>
      </c>
      <c r="DM41" s="47">
        <v>10.5</v>
      </c>
      <c r="DN41" s="47">
        <v>1</v>
      </c>
      <c r="DO41" s="47">
        <v>10</v>
      </c>
      <c r="DP41" s="47">
        <v>10.7</v>
      </c>
      <c r="DQ41" s="47">
        <v>1</v>
      </c>
      <c r="DR41" s="47">
        <v>10</v>
      </c>
      <c r="DS41" s="47">
        <v>10.6</v>
      </c>
      <c r="DT41" s="47">
        <v>1</v>
      </c>
      <c r="DU41" s="47">
        <v>10</v>
      </c>
      <c r="DV41" s="47">
        <v>10.7</v>
      </c>
      <c r="DW41" s="47">
        <v>1</v>
      </c>
      <c r="DX41" s="47">
        <v>10</v>
      </c>
      <c r="DY41" s="47">
        <v>10.3</v>
      </c>
      <c r="DZ41" s="47">
        <v>1</v>
      </c>
      <c r="EA41" s="47">
        <v>9</v>
      </c>
      <c r="EB41" s="47">
        <v>9.5</v>
      </c>
      <c r="EC41" s="47">
        <v>0</v>
      </c>
      <c r="ED41" s="47">
        <v>10</v>
      </c>
      <c r="EE41" s="47">
        <v>10.7</v>
      </c>
      <c r="EF41" s="47">
        <v>1</v>
      </c>
      <c r="EG41" s="47">
        <v>10</v>
      </c>
      <c r="EH41" s="47">
        <v>10.8</v>
      </c>
      <c r="EI41" s="47">
        <v>1</v>
      </c>
      <c r="EJ41" s="47">
        <v>9</v>
      </c>
      <c r="EK41" s="47">
        <v>9.3000000000000007</v>
      </c>
      <c r="EL41" s="47">
        <v>0</v>
      </c>
      <c r="EM41" s="47">
        <v>10</v>
      </c>
      <c r="EN41" s="47">
        <v>10.6</v>
      </c>
      <c r="EO41" s="47">
        <v>1</v>
      </c>
      <c r="EP41" s="47">
        <v>9</v>
      </c>
      <c r="EQ41" s="47">
        <v>9.1999999999999993</v>
      </c>
      <c r="ER41" s="47">
        <v>0</v>
      </c>
      <c r="ES41" s="47">
        <v>8</v>
      </c>
      <c r="ET41" s="47">
        <v>8.6999999999999993</v>
      </c>
      <c r="EU41" s="47">
        <v>0</v>
      </c>
      <c r="EV41" s="47">
        <v>9</v>
      </c>
      <c r="EW41" s="47">
        <v>9.6999999999999993</v>
      </c>
      <c r="EX41" s="47">
        <v>0</v>
      </c>
      <c r="EY41" s="47">
        <v>10</v>
      </c>
      <c r="EZ41" s="47">
        <v>10.3</v>
      </c>
      <c r="FA41" s="47">
        <v>1</v>
      </c>
      <c r="FB41" s="47">
        <v>10</v>
      </c>
      <c r="FC41" s="47">
        <v>10.1</v>
      </c>
      <c r="FD41" s="47">
        <v>0</v>
      </c>
      <c r="FE41" s="47">
        <v>10</v>
      </c>
      <c r="FF41" s="47">
        <v>10.199999999999999</v>
      </c>
      <c r="FG41" s="47">
        <v>1</v>
      </c>
      <c r="FH41" s="47">
        <v>9</v>
      </c>
      <c r="FI41" s="47">
        <v>9.6999999999999993</v>
      </c>
      <c r="FJ41" s="47">
        <v>0</v>
      </c>
      <c r="FK41" s="47">
        <v>10</v>
      </c>
      <c r="FL41" s="47">
        <v>10</v>
      </c>
      <c r="FM41" s="47">
        <v>0</v>
      </c>
      <c r="FN41" s="47">
        <v>9</v>
      </c>
      <c r="FO41" s="47">
        <v>9.6999999999999993</v>
      </c>
      <c r="FP41" s="47">
        <v>0</v>
      </c>
      <c r="FQ41" s="47">
        <v>9</v>
      </c>
      <c r="FR41" s="47">
        <v>9.6</v>
      </c>
      <c r="FS41" s="47">
        <v>0</v>
      </c>
      <c r="FT41" s="47">
        <v>9</v>
      </c>
      <c r="FU41" s="47">
        <v>9.9</v>
      </c>
      <c r="FV41" s="47">
        <v>0</v>
      </c>
      <c r="FW41" s="47">
        <v>9</v>
      </c>
      <c r="FX41" s="47">
        <v>9.1999999999999993</v>
      </c>
      <c r="FY41" s="47">
        <v>0</v>
      </c>
      <c r="FZ41" s="47">
        <v>10</v>
      </c>
      <c r="GA41" s="47">
        <v>10.5</v>
      </c>
      <c r="GB41" s="47">
        <v>1</v>
      </c>
      <c r="GC41" s="47">
        <v>9</v>
      </c>
      <c r="GD41" s="47">
        <v>9.8000000000000007</v>
      </c>
      <c r="GE41" s="47">
        <v>0</v>
      </c>
      <c r="GF41" s="47">
        <v>10</v>
      </c>
      <c r="GG41" s="47">
        <v>10.1</v>
      </c>
      <c r="GH41" s="47">
        <v>0</v>
      </c>
      <c r="GI41" s="47">
        <v>10</v>
      </c>
      <c r="GJ41" s="47">
        <v>10.5</v>
      </c>
      <c r="GK41" s="47">
        <v>1</v>
      </c>
      <c r="GL41" s="47">
        <v>9</v>
      </c>
      <c r="GM41" s="47">
        <v>9.6</v>
      </c>
      <c r="GN41" s="47">
        <v>0</v>
      </c>
      <c r="GO41" s="47">
        <v>10</v>
      </c>
      <c r="GP41" s="47">
        <v>10.7</v>
      </c>
      <c r="GQ41" s="47">
        <v>1</v>
      </c>
      <c r="GR41" s="47">
        <v>10</v>
      </c>
      <c r="GS41" s="47">
        <v>10.4</v>
      </c>
      <c r="GT41" s="47">
        <v>1</v>
      </c>
      <c r="GU41" s="47">
        <v>10</v>
      </c>
      <c r="GV41" s="47">
        <v>10</v>
      </c>
      <c r="GW41" s="47">
        <v>0</v>
      </c>
      <c r="GX41" s="47">
        <v>10</v>
      </c>
      <c r="GY41" s="47">
        <v>10.6</v>
      </c>
      <c r="GZ41" s="47">
        <v>1</v>
      </c>
      <c r="HA41" s="47">
        <v>577</v>
      </c>
      <c r="HB41" s="47">
        <v>604.70000000000005</v>
      </c>
      <c r="HC41" s="47">
        <v>27</v>
      </c>
      <c r="HD41" s="47">
        <v>577</v>
      </c>
      <c r="HE41" s="47">
        <v>604.70000000000005</v>
      </c>
      <c r="HF41" s="47">
        <v>27</v>
      </c>
      <c r="HG41" s="47">
        <v>577</v>
      </c>
      <c r="HH41" s="47">
        <v>604.70000000000005</v>
      </c>
      <c r="HI41" s="47">
        <v>27</v>
      </c>
      <c r="HJ41" s="47">
        <v>0</v>
      </c>
      <c r="HK41" s="47">
        <v>0</v>
      </c>
      <c r="HL41" s="47">
        <v>0</v>
      </c>
      <c r="HM41" s="47">
        <v>577</v>
      </c>
      <c r="HN41" s="47">
        <v>604.70000000000005</v>
      </c>
      <c r="HO41" s="47">
        <v>27</v>
      </c>
      <c r="HP41" s="47">
        <v>0</v>
      </c>
      <c r="HQ41" s="47">
        <v>0</v>
      </c>
      <c r="HR41" s="47">
        <v>0</v>
      </c>
      <c r="HS41" s="47">
        <v>0</v>
      </c>
      <c r="HT41" s="47">
        <v>0</v>
      </c>
      <c r="HU41" s="47">
        <v>0</v>
      </c>
      <c r="HV41" s="47">
        <v>0</v>
      </c>
      <c r="HW41" s="47">
        <v>0</v>
      </c>
      <c r="HX41" s="47">
        <v>0</v>
      </c>
      <c r="HY41" s="47">
        <v>97</v>
      </c>
      <c r="HZ41" s="47">
        <v>100.3</v>
      </c>
      <c r="IA41" s="47">
        <v>3</v>
      </c>
      <c r="IB41" s="47">
        <v>97</v>
      </c>
      <c r="IC41" s="47">
        <v>101.7</v>
      </c>
      <c r="ID41" s="47">
        <v>5</v>
      </c>
      <c r="IE41" s="47">
        <v>96</v>
      </c>
      <c r="IF41" s="47">
        <v>101</v>
      </c>
      <c r="IG41" s="47">
        <v>5</v>
      </c>
      <c r="IH41" s="47">
        <v>97</v>
      </c>
      <c r="II41" s="47">
        <v>102.4</v>
      </c>
      <c r="IJ41" s="47">
        <v>7</v>
      </c>
      <c r="IK41" s="47">
        <v>93</v>
      </c>
      <c r="IL41" s="47">
        <v>97.9</v>
      </c>
      <c r="IM41" s="47">
        <v>2</v>
      </c>
      <c r="IN41" s="47">
        <v>97</v>
      </c>
      <c r="IO41" s="47">
        <v>101.4</v>
      </c>
      <c r="IP41" s="47">
        <v>5</v>
      </c>
    </row>
    <row r="42" spans="1:250" s="47" customFormat="1" x14ac:dyDescent="0.3">
      <c r="A42" s="47" t="s">
        <v>732</v>
      </c>
      <c r="B42" s="47" t="s">
        <v>733</v>
      </c>
      <c r="D42" s="47" t="s">
        <v>734</v>
      </c>
      <c r="E42" s="47">
        <v>152</v>
      </c>
      <c r="H42" s="80"/>
      <c r="I42" s="47" t="s">
        <v>625</v>
      </c>
      <c r="J42" s="47">
        <v>8</v>
      </c>
      <c r="K42" s="47">
        <v>5</v>
      </c>
      <c r="S42" s="47" t="s">
        <v>110</v>
      </c>
      <c r="AC42" s="47">
        <v>10</v>
      </c>
      <c r="AD42" s="47">
        <v>10.7</v>
      </c>
      <c r="AE42" s="47">
        <v>1</v>
      </c>
      <c r="AF42" s="47">
        <v>8</v>
      </c>
      <c r="AG42" s="47">
        <v>8.5</v>
      </c>
      <c r="AH42" s="47">
        <v>0</v>
      </c>
      <c r="AI42" s="47">
        <v>9</v>
      </c>
      <c r="AJ42" s="47">
        <v>9.1</v>
      </c>
      <c r="AK42" s="47">
        <v>0</v>
      </c>
      <c r="AL42" s="47">
        <v>9</v>
      </c>
      <c r="AM42" s="47">
        <v>9.5</v>
      </c>
      <c r="AN42" s="47">
        <v>0</v>
      </c>
      <c r="AO42" s="47">
        <v>9</v>
      </c>
      <c r="AP42" s="47">
        <v>9.6999999999999993</v>
      </c>
      <c r="AQ42" s="47">
        <v>0</v>
      </c>
      <c r="AR42" s="47">
        <v>8</v>
      </c>
      <c r="AS42" s="47">
        <v>8.4</v>
      </c>
      <c r="AT42" s="47">
        <v>0</v>
      </c>
      <c r="AU42" s="47">
        <v>10</v>
      </c>
      <c r="AV42" s="47">
        <v>10.8</v>
      </c>
      <c r="AW42" s="47">
        <v>1</v>
      </c>
      <c r="AX42" s="47">
        <v>9</v>
      </c>
      <c r="AY42" s="47">
        <v>9.6</v>
      </c>
      <c r="AZ42" s="47">
        <v>0</v>
      </c>
      <c r="BA42" s="47">
        <v>9</v>
      </c>
      <c r="BB42" s="47">
        <v>9.3000000000000007</v>
      </c>
      <c r="BC42" s="47">
        <v>0</v>
      </c>
      <c r="BD42" s="47">
        <v>9</v>
      </c>
      <c r="BE42" s="47">
        <v>9.1</v>
      </c>
      <c r="BF42" s="47">
        <v>0</v>
      </c>
      <c r="BG42" s="47">
        <v>7</v>
      </c>
      <c r="BH42" s="47">
        <v>7.8</v>
      </c>
      <c r="BI42" s="47">
        <v>0</v>
      </c>
      <c r="BJ42" s="47">
        <v>8</v>
      </c>
      <c r="BK42" s="47">
        <v>8.5</v>
      </c>
      <c r="BL42" s="47">
        <v>0</v>
      </c>
      <c r="BM42" s="47">
        <v>8</v>
      </c>
      <c r="BN42" s="47">
        <v>8.5</v>
      </c>
      <c r="BO42" s="47">
        <v>0</v>
      </c>
      <c r="BP42" s="47">
        <v>10</v>
      </c>
      <c r="BQ42" s="47">
        <v>10.199999999999999</v>
      </c>
      <c r="BR42" s="47">
        <v>1</v>
      </c>
      <c r="BS42" s="47">
        <v>8</v>
      </c>
      <c r="BT42" s="47">
        <v>8.1</v>
      </c>
      <c r="BU42" s="47">
        <v>0</v>
      </c>
      <c r="BV42" s="47">
        <v>10</v>
      </c>
      <c r="BW42" s="47">
        <v>10.4</v>
      </c>
      <c r="BX42" s="47">
        <v>1</v>
      </c>
      <c r="BY42" s="47">
        <v>10</v>
      </c>
      <c r="BZ42" s="47">
        <v>10.199999999999999</v>
      </c>
      <c r="CA42" s="47">
        <v>1</v>
      </c>
      <c r="CB42" s="47">
        <v>9</v>
      </c>
      <c r="CC42" s="47">
        <v>9.3000000000000007</v>
      </c>
      <c r="CD42" s="47">
        <v>0</v>
      </c>
      <c r="CE42" s="47">
        <v>9</v>
      </c>
      <c r="CF42" s="47">
        <v>9.3000000000000007</v>
      </c>
      <c r="CG42" s="47">
        <v>0</v>
      </c>
      <c r="CH42" s="47">
        <v>10</v>
      </c>
      <c r="CI42" s="47">
        <v>10.1</v>
      </c>
      <c r="CJ42" s="47">
        <v>0</v>
      </c>
      <c r="CK42" s="47">
        <v>9</v>
      </c>
      <c r="CL42" s="47">
        <v>9.9</v>
      </c>
      <c r="CM42" s="47">
        <v>0</v>
      </c>
      <c r="CN42" s="47">
        <v>10</v>
      </c>
      <c r="CO42" s="47">
        <v>10.4</v>
      </c>
      <c r="CP42" s="47">
        <v>1</v>
      </c>
      <c r="CQ42" s="47">
        <v>8</v>
      </c>
      <c r="CR42" s="47">
        <v>8.6</v>
      </c>
      <c r="CS42" s="47">
        <v>0</v>
      </c>
      <c r="CT42" s="47">
        <v>10</v>
      </c>
      <c r="CU42" s="47">
        <v>10</v>
      </c>
      <c r="CV42" s="47">
        <v>0</v>
      </c>
      <c r="CW42" s="47">
        <v>8</v>
      </c>
      <c r="CX42" s="47">
        <v>8.5</v>
      </c>
      <c r="CY42" s="47">
        <v>0</v>
      </c>
      <c r="CZ42" s="47">
        <v>8</v>
      </c>
      <c r="DA42" s="47">
        <v>8.6</v>
      </c>
      <c r="DB42" s="47">
        <v>0</v>
      </c>
      <c r="DC42" s="47">
        <v>9</v>
      </c>
      <c r="DD42" s="47">
        <v>9.1999999999999993</v>
      </c>
      <c r="DE42" s="47">
        <v>0</v>
      </c>
      <c r="DF42" s="47">
        <v>9</v>
      </c>
      <c r="DG42" s="47">
        <v>9.1</v>
      </c>
      <c r="DH42" s="47">
        <v>0</v>
      </c>
      <c r="DI42" s="47">
        <v>8</v>
      </c>
      <c r="DJ42" s="47">
        <v>8.8000000000000007</v>
      </c>
      <c r="DK42" s="47">
        <v>0</v>
      </c>
      <c r="DL42" s="47">
        <v>10</v>
      </c>
      <c r="DM42" s="47">
        <v>10.1</v>
      </c>
      <c r="DN42" s="47">
        <v>0</v>
      </c>
      <c r="DO42" s="47">
        <v>8</v>
      </c>
      <c r="DP42" s="47">
        <v>8.9</v>
      </c>
      <c r="DQ42" s="47">
        <v>0</v>
      </c>
      <c r="DR42" s="47">
        <v>9</v>
      </c>
      <c r="DS42" s="47">
        <v>9.6</v>
      </c>
      <c r="DT42" s="47">
        <v>0</v>
      </c>
      <c r="DU42" s="47">
        <v>9</v>
      </c>
      <c r="DV42" s="47">
        <v>9.9</v>
      </c>
      <c r="DW42" s="47">
        <v>0</v>
      </c>
      <c r="DX42" s="47">
        <v>9</v>
      </c>
      <c r="DY42" s="47">
        <v>9.6</v>
      </c>
      <c r="DZ42" s="47">
        <v>0</v>
      </c>
      <c r="EA42" s="47">
        <v>8</v>
      </c>
      <c r="EB42" s="47">
        <v>8.6</v>
      </c>
      <c r="EC42" s="47">
        <v>0</v>
      </c>
      <c r="ED42" s="47">
        <v>9</v>
      </c>
      <c r="EE42" s="47">
        <v>9.1</v>
      </c>
      <c r="EF42" s="47">
        <v>0</v>
      </c>
      <c r="EG42" s="47">
        <v>10</v>
      </c>
      <c r="EH42" s="47">
        <v>10.1</v>
      </c>
      <c r="EI42" s="47">
        <v>0</v>
      </c>
      <c r="EJ42" s="47">
        <v>10</v>
      </c>
      <c r="EK42" s="47">
        <v>10.3</v>
      </c>
      <c r="EL42" s="47">
        <v>1</v>
      </c>
      <c r="EM42" s="47">
        <v>8</v>
      </c>
      <c r="EN42" s="47">
        <v>8.8000000000000007</v>
      </c>
      <c r="EO42" s="47">
        <v>0</v>
      </c>
      <c r="EP42" s="47">
        <v>10</v>
      </c>
      <c r="EQ42" s="47">
        <v>10.3</v>
      </c>
      <c r="ER42" s="47">
        <v>1</v>
      </c>
      <c r="ES42" s="47">
        <v>10</v>
      </c>
      <c r="ET42" s="47">
        <v>10.8</v>
      </c>
      <c r="EU42" s="47">
        <v>1</v>
      </c>
      <c r="EV42" s="47">
        <v>6</v>
      </c>
      <c r="EW42" s="47">
        <v>6.8</v>
      </c>
      <c r="EX42" s="47">
        <v>0</v>
      </c>
      <c r="EY42" s="47">
        <v>8</v>
      </c>
      <c r="EZ42" s="47">
        <v>8.8000000000000007</v>
      </c>
      <c r="FA42" s="47">
        <v>0</v>
      </c>
      <c r="FB42" s="47">
        <v>8</v>
      </c>
      <c r="FC42" s="47">
        <v>8.8000000000000007</v>
      </c>
      <c r="FD42" s="47">
        <v>0</v>
      </c>
      <c r="FE42" s="47">
        <v>9</v>
      </c>
      <c r="FF42" s="47">
        <v>9.6999999999999993</v>
      </c>
      <c r="FG42" s="47">
        <v>0</v>
      </c>
      <c r="FH42" s="47">
        <v>8</v>
      </c>
      <c r="FI42" s="47">
        <v>8.4</v>
      </c>
      <c r="FJ42" s="47">
        <v>0</v>
      </c>
      <c r="FK42" s="47">
        <v>8</v>
      </c>
      <c r="FL42" s="47">
        <v>8.8000000000000007</v>
      </c>
      <c r="FM42" s="47">
        <v>0</v>
      </c>
      <c r="FN42" s="47">
        <v>10</v>
      </c>
      <c r="FO42" s="47">
        <v>10.4</v>
      </c>
      <c r="FP42" s="47">
        <v>1</v>
      </c>
      <c r="FQ42" s="47">
        <v>8</v>
      </c>
      <c r="FR42" s="47">
        <v>8.9</v>
      </c>
      <c r="FS42" s="47">
        <v>0</v>
      </c>
      <c r="FT42" s="47">
        <v>9</v>
      </c>
      <c r="FU42" s="47">
        <v>9.5</v>
      </c>
      <c r="FV42" s="47">
        <v>0</v>
      </c>
      <c r="FW42" s="47">
        <v>9</v>
      </c>
      <c r="FX42" s="47">
        <v>9</v>
      </c>
      <c r="FY42" s="47">
        <v>0</v>
      </c>
      <c r="FZ42" s="47">
        <v>9</v>
      </c>
      <c r="GA42" s="47">
        <v>9.6</v>
      </c>
      <c r="GB42" s="47">
        <v>0</v>
      </c>
      <c r="GC42" s="47">
        <v>9</v>
      </c>
      <c r="GD42" s="47">
        <v>9.5</v>
      </c>
      <c r="GE42" s="47">
        <v>0</v>
      </c>
      <c r="GF42" s="47">
        <v>10</v>
      </c>
      <c r="GG42" s="47">
        <v>10.3</v>
      </c>
      <c r="GH42" s="47">
        <v>1</v>
      </c>
      <c r="GI42" s="47">
        <v>9</v>
      </c>
      <c r="GJ42" s="47">
        <v>9.3000000000000007</v>
      </c>
      <c r="GK42" s="47">
        <v>0</v>
      </c>
      <c r="GL42" s="47">
        <v>10</v>
      </c>
      <c r="GM42" s="47">
        <v>10</v>
      </c>
      <c r="GN42" s="47">
        <v>0</v>
      </c>
      <c r="GO42" s="47">
        <v>7</v>
      </c>
      <c r="GP42" s="47">
        <v>7.7</v>
      </c>
      <c r="GQ42" s="47">
        <v>0</v>
      </c>
      <c r="GR42" s="47">
        <v>10</v>
      </c>
      <c r="GS42" s="47">
        <v>10.1</v>
      </c>
      <c r="GT42" s="47">
        <v>0</v>
      </c>
      <c r="GU42" s="47">
        <v>9</v>
      </c>
      <c r="GV42" s="47">
        <v>9.8000000000000007</v>
      </c>
      <c r="GW42" s="47">
        <v>0</v>
      </c>
      <c r="GX42" s="47">
        <v>9</v>
      </c>
      <c r="GY42" s="47">
        <v>9.6999999999999993</v>
      </c>
      <c r="GZ42" s="47">
        <v>0</v>
      </c>
      <c r="HA42" s="47">
        <v>533</v>
      </c>
      <c r="HB42" s="47">
        <v>561.4</v>
      </c>
      <c r="HC42" s="47">
        <v>11</v>
      </c>
      <c r="HD42" s="47">
        <v>533</v>
      </c>
      <c r="HE42" s="47">
        <v>561.4</v>
      </c>
      <c r="HF42" s="47">
        <v>11</v>
      </c>
      <c r="HG42" s="47">
        <v>533</v>
      </c>
      <c r="HH42" s="47">
        <v>561.4</v>
      </c>
      <c r="HI42" s="47">
        <v>11</v>
      </c>
      <c r="HJ42" s="47">
        <v>0</v>
      </c>
      <c r="HK42" s="47">
        <v>0</v>
      </c>
      <c r="HL42" s="47">
        <v>0</v>
      </c>
      <c r="HM42" s="47">
        <v>533</v>
      </c>
      <c r="HN42" s="47">
        <v>561.4</v>
      </c>
      <c r="HO42" s="47">
        <v>11</v>
      </c>
      <c r="HP42" s="47">
        <v>0</v>
      </c>
      <c r="HQ42" s="47">
        <v>0</v>
      </c>
      <c r="HR42" s="47">
        <v>0</v>
      </c>
      <c r="HS42" s="47">
        <v>0</v>
      </c>
      <c r="HT42" s="47">
        <v>0</v>
      </c>
      <c r="HU42" s="47">
        <v>0</v>
      </c>
      <c r="HV42" s="47">
        <v>0</v>
      </c>
      <c r="HW42" s="47">
        <v>0</v>
      </c>
      <c r="HX42" s="47">
        <v>0</v>
      </c>
      <c r="HY42" s="47">
        <v>90</v>
      </c>
      <c r="HZ42" s="47">
        <v>94.7</v>
      </c>
      <c r="IA42" s="47">
        <v>2</v>
      </c>
      <c r="IB42" s="47">
        <v>89</v>
      </c>
      <c r="IC42" s="47">
        <v>92.4</v>
      </c>
      <c r="ID42" s="47">
        <v>3</v>
      </c>
      <c r="IE42" s="47">
        <v>89</v>
      </c>
      <c r="IF42" s="47">
        <v>93.2</v>
      </c>
      <c r="IG42" s="47">
        <v>1</v>
      </c>
      <c r="IH42" s="47">
        <v>90</v>
      </c>
      <c r="II42" s="47">
        <v>95.2</v>
      </c>
      <c r="IJ42" s="47">
        <v>2</v>
      </c>
      <c r="IK42" s="47">
        <v>84</v>
      </c>
      <c r="IL42" s="47">
        <v>90.9</v>
      </c>
      <c r="IM42" s="47">
        <v>2</v>
      </c>
      <c r="IN42" s="47">
        <v>91</v>
      </c>
      <c r="IO42" s="47">
        <v>95</v>
      </c>
      <c r="IP42" s="47">
        <v>1</v>
      </c>
    </row>
    <row r="43" spans="1:250" s="47" customFormat="1" x14ac:dyDescent="0.3">
      <c r="A43" s="47" t="s">
        <v>735</v>
      </c>
      <c r="B43" s="47" t="s">
        <v>736</v>
      </c>
      <c r="D43" s="47" t="s">
        <v>737</v>
      </c>
      <c r="E43" s="47">
        <v>153</v>
      </c>
      <c r="H43" s="80"/>
      <c r="I43" s="47" t="s">
        <v>625</v>
      </c>
      <c r="J43" s="47">
        <v>8</v>
      </c>
      <c r="K43" s="47">
        <v>7</v>
      </c>
      <c r="S43" s="47" t="s">
        <v>110</v>
      </c>
      <c r="AC43" s="47">
        <v>10</v>
      </c>
      <c r="AD43" s="47">
        <v>10.5</v>
      </c>
      <c r="AE43" s="47">
        <v>1</v>
      </c>
      <c r="AF43" s="47">
        <v>10</v>
      </c>
      <c r="AG43" s="47">
        <v>10.6</v>
      </c>
      <c r="AH43" s="47">
        <v>1</v>
      </c>
      <c r="AI43" s="47">
        <v>8</v>
      </c>
      <c r="AJ43" s="47">
        <v>8</v>
      </c>
      <c r="AK43" s="47">
        <v>0</v>
      </c>
      <c r="AL43" s="47">
        <v>9</v>
      </c>
      <c r="AM43" s="47">
        <v>9.9</v>
      </c>
      <c r="AN43" s="47">
        <v>0</v>
      </c>
      <c r="AO43" s="47">
        <v>8</v>
      </c>
      <c r="AP43" s="47">
        <v>8.8000000000000007</v>
      </c>
      <c r="AQ43" s="47">
        <v>0</v>
      </c>
      <c r="AR43" s="47">
        <v>9</v>
      </c>
      <c r="AS43" s="47">
        <v>9.8000000000000007</v>
      </c>
      <c r="AT43" s="47">
        <v>0</v>
      </c>
      <c r="AU43" s="47">
        <v>9</v>
      </c>
      <c r="AV43" s="47">
        <v>9.1</v>
      </c>
      <c r="AW43" s="47">
        <v>0</v>
      </c>
      <c r="AX43" s="47">
        <v>10</v>
      </c>
      <c r="AY43" s="47">
        <v>10</v>
      </c>
      <c r="AZ43" s="47">
        <v>0</v>
      </c>
      <c r="BA43" s="47">
        <v>10</v>
      </c>
      <c r="BB43" s="47">
        <v>10.4</v>
      </c>
      <c r="BC43" s="47">
        <v>1</v>
      </c>
      <c r="BD43" s="47">
        <v>9</v>
      </c>
      <c r="BE43" s="47">
        <v>9.1999999999999993</v>
      </c>
      <c r="BF43" s="47">
        <v>0</v>
      </c>
      <c r="BG43" s="47">
        <v>9</v>
      </c>
      <c r="BH43" s="47">
        <v>9.9</v>
      </c>
      <c r="BI43" s="47">
        <v>0</v>
      </c>
      <c r="BJ43" s="47">
        <v>9</v>
      </c>
      <c r="BK43" s="47">
        <v>9.8000000000000007</v>
      </c>
      <c r="BL43" s="47">
        <v>0</v>
      </c>
      <c r="BM43" s="47">
        <v>9</v>
      </c>
      <c r="BN43" s="47">
        <v>9.5</v>
      </c>
      <c r="BO43" s="47">
        <v>0</v>
      </c>
      <c r="BP43" s="47">
        <v>9</v>
      </c>
      <c r="BQ43" s="47">
        <v>9.4</v>
      </c>
      <c r="BR43" s="47">
        <v>0</v>
      </c>
      <c r="BS43" s="47">
        <v>8</v>
      </c>
      <c r="BT43" s="47">
        <v>8.6</v>
      </c>
      <c r="BU43" s="47">
        <v>0</v>
      </c>
      <c r="BV43" s="47">
        <v>8</v>
      </c>
      <c r="BW43" s="47">
        <v>8.6999999999999993</v>
      </c>
      <c r="BX43" s="47">
        <v>0</v>
      </c>
      <c r="BY43" s="47">
        <v>7</v>
      </c>
      <c r="BZ43" s="47">
        <v>7.3</v>
      </c>
      <c r="CA43" s="47">
        <v>0</v>
      </c>
      <c r="CB43" s="47">
        <v>10</v>
      </c>
      <c r="CC43" s="47">
        <v>10</v>
      </c>
      <c r="CD43" s="47">
        <v>0</v>
      </c>
      <c r="CE43" s="47">
        <v>10</v>
      </c>
      <c r="CF43" s="47">
        <v>10.5</v>
      </c>
      <c r="CG43" s="47">
        <v>1</v>
      </c>
      <c r="CH43" s="47">
        <v>10</v>
      </c>
      <c r="CI43" s="47">
        <v>10.3</v>
      </c>
      <c r="CJ43" s="47">
        <v>1</v>
      </c>
      <c r="CK43" s="47">
        <v>8</v>
      </c>
      <c r="CL43" s="47">
        <v>8</v>
      </c>
      <c r="CM43" s="47">
        <v>0</v>
      </c>
      <c r="CN43" s="47">
        <v>8</v>
      </c>
      <c r="CO43" s="47">
        <v>8.6999999999999993</v>
      </c>
      <c r="CP43" s="47">
        <v>0</v>
      </c>
      <c r="CQ43" s="47">
        <v>9</v>
      </c>
      <c r="CR43" s="47">
        <v>9.1</v>
      </c>
      <c r="CS43" s="47">
        <v>0</v>
      </c>
      <c r="CT43" s="47">
        <v>10</v>
      </c>
      <c r="CU43" s="47">
        <v>10.1</v>
      </c>
      <c r="CV43" s="47">
        <v>0</v>
      </c>
      <c r="CW43" s="47">
        <v>9</v>
      </c>
      <c r="CX43" s="47">
        <v>9.1999999999999993</v>
      </c>
      <c r="CY43" s="47">
        <v>0</v>
      </c>
      <c r="CZ43" s="47">
        <v>9</v>
      </c>
      <c r="DA43" s="47">
        <v>9.8000000000000007</v>
      </c>
      <c r="DB43" s="47">
        <v>0</v>
      </c>
      <c r="DC43" s="47">
        <v>9</v>
      </c>
      <c r="DD43" s="47">
        <v>9.8000000000000007</v>
      </c>
      <c r="DE43" s="47">
        <v>0</v>
      </c>
      <c r="DF43" s="47">
        <v>8</v>
      </c>
      <c r="DG43" s="47">
        <v>8.3000000000000007</v>
      </c>
      <c r="DH43" s="47">
        <v>0</v>
      </c>
      <c r="DI43" s="47">
        <v>9</v>
      </c>
      <c r="DJ43" s="47">
        <v>9.8000000000000007</v>
      </c>
      <c r="DK43" s="47">
        <v>0</v>
      </c>
      <c r="DL43" s="47">
        <v>7</v>
      </c>
      <c r="DM43" s="47">
        <v>7.8</v>
      </c>
      <c r="DN43" s="47">
        <v>0</v>
      </c>
      <c r="DO43" s="47">
        <v>8</v>
      </c>
      <c r="DP43" s="47">
        <v>8.5</v>
      </c>
      <c r="DQ43" s="47">
        <v>0</v>
      </c>
      <c r="DR43" s="47">
        <v>9</v>
      </c>
      <c r="DS43" s="47">
        <v>9.4</v>
      </c>
      <c r="DT43" s="47">
        <v>0</v>
      </c>
      <c r="DU43" s="47">
        <v>8</v>
      </c>
      <c r="DV43" s="47">
        <v>8.6999999999999993</v>
      </c>
      <c r="DW43" s="47">
        <v>0</v>
      </c>
      <c r="DX43" s="47">
        <v>9</v>
      </c>
      <c r="DY43" s="47">
        <v>9.1999999999999993</v>
      </c>
      <c r="DZ43" s="47">
        <v>0</v>
      </c>
      <c r="EA43" s="47">
        <v>10</v>
      </c>
      <c r="EB43" s="47">
        <v>10.199999999999999</v>
      </c>
      <c r="EC43" s="47">
        <v>1</v>
      </c>
      <c r="ED43" s="47">
        <v>9</v>
      </c>
      <c r="EE43" s="47">
        <v>9.5</v>
      </c>
      <c r="EF43" s="47">
        <v>0</v>
      </c>
      <c r="EG43" s="47">
        <v>10</v>
      </c>
      <c r="EH43" s="47">
        <v>10.7</v>
      </c>
      <c r="EI43" s="47">
        <v>1</v>
      </c>
      <c r="EJ43" s="47">
        <v>10</v>
      </c>
      <c r="EK43" s="47">
        <v>10.199999999999999</v>
      </c>
      <c r="EL43" s="47">
        <v>1</v>
      </c>
      <c r="EM43" s="47">
        <v>9</v>
      </c>
      <c r="EN43" s="47">
        <v>9.6</v>
      </c>
      <c r="EO43" s="47">
        <v>0</v>
      </c>
      <c r="EP43" s="47">
        <v>9</v>
      </c>
      <c r="EQ43" s="47">
        <v>9.1999999999999993</v>
      </c>
      <c r="ER43" s="47">
        <v>0</v>
      </c>
      <c r="ES43" s="47">
        <v>7</v>
      </c>
      <c r="ET43" s="47">
        <v>7.5</v>
      </c>
      <c r="EU43" s="47">
        <v>0</v>
      </c>
      <c r="EV43" s="47">
        <v>6</v>
      </c>
      <c r="EW43" s="47">
        <v>6.4</v>
      </c>
      <c r="EX43" s="47">
        <v>0</v>
      </c>
      <c r="EY43" s="47">
        <v>9</v>
      </c>
      <c r="EZ43" s="47">
        <v>9.9</v>
      </c>
      <c r="FA43" s="47">
        <v>0</v>
      </c>
      <c r="FB43" s="47">
        <v>10</v>
      </c>
      <c r="FC43" s="47">
        <v>10</v>
      </c>
      <c r="FD43" s="47">
        <v>0</v>
      </c>
      <c r="FE43" s="47">
        <v>5</v>
      </c>
      <c r="FF43" s="47">
        <v>5.4</v>
      </c>
      <c r="FG43" s="47">
        <v>0</v>
      </c>
      <c r="FH43" s="47">
        <v>10</v>
      </c>
      <c r="FI43" s="47">
        <v>10.6</v>
      </c>
      <c r="FJ43" s="47">
        <v>1</v>
      </c>
      <c r="FK43" s="47">
        <v>9</v>
      </c>
      <c r="FL43" s="47">
        <v>9.8000000000000007</v>
      </c>
      <c r="FM43" s="47">
        <v>0</v>
      </c>
      <c r="FN43" s="47">
        <v>9</v>
      </c>
      <c r="FO43" s="47">
        <v>9.4</v>
      </c>
      <c r="FP43" s="47">
        <v>0</v>
      </c>
      <c r="FQ43" s="47">
        <v>10</v>
      </c>
      <c r="FR43" s="47">
        <v>10.1</v>
      </c>
      <c r="FS43" s="47">
        <v>0</v>
      </c>
      <c r="FT43" s="47">
        <v>8</v>
      </c>
      <c r="FU43" s="47">
        <v>8</v>
      </c>
      <c r="FV43" s="47">
        <v>0</v>
      </c>
      <c r="FW43" s="47">
        <v>8</v>
      </c>
      <c r="FX43" s="47">
        <v>8.8000000000000007</v>
      </c>
      <c r="FY43" s="47">
        <v>0</v>
      </c>
      <c r="FZ43" s="47">
        <v>9</v>
      </c>
      <c r="GA43" s="47">
        <v>9.9</v>
      </c>
      <c r="GB43" s="47">
        <v>0</v>
      </c>
      <c r="GC43" s="47">
        <v>10</v>
      </c>
      <c r="GD43" s="47">
        <v>10.7</v>
      </c>
      <c r="GE43" s="47">
        <v>1</v>
      </c>
      <c r="GF43" s="47">
        <v>10</v>
      </c>
      <c r="GG43" s="47">
        <v>10.4</v>
      </c>
      <c r="GH43" s="47">
        <v>1</v>
      </c>
      <c r="GI43" s="47">
        <v>9</v>
      </c>
      <c r="GJ43" s="47">
        <v>9.6999999999999993</v>
      </c>
      <c r="GK43" s="47">
        <v>0</v>
      </c>
      <c r="GL43" s="47">
        <v>9</v>
      </c>
      <c r="GM43" s="47">
        <v>9.9</v>
      </c>
      <c r="GN43" s="47">
        <v>0</v>
      </c>
      <c r="GO43" s="47">
        <v>10</v>
      </c>
      <c r="GP43" s="47">
        <v>10</v>
      </c>
      <c r="GQ43" s="47">
        <v>0</v>
      </c>
      <c r="GR43" s="47">
        <v>9</v>
      </c>
      <c r="GS43" s="47">
        <v>9.3000000000000007</v>
      </c>
      <c r="GT43" s="47">
        <v>0</v>
      </c>
      <c r="GU43" s="47">
        <v>9</v>
      </c>
      <c r="GV43" s="47">
        <v>9.6999999999999993</v>
      </c>
      <c r="GW43" s="47">
        <v>0</v>
      </c>
      <c r="GX43" s="47">
        <v>9</v>
      </c>
      <c r="GY43" s="47">
        <v>9.1</v>
      </c>
      <c r="GZ43" s="47">
        <v>0</v>
      </c>
      <c r="HA43" s="47">
        <v>533</v>
      </c>
      <c r="HB43" s="47">
        <v>560.70000000000005</v>
      </c>
      <c r="HC43" s="47">
        <v>11</v>
      </c>
      <c r="HD43" s="47">
        <v>533</v>
      </c>
      <c r="HE43" s="47">
        <v>560.70000000000005</v>
      </c>
      <c r="HF43" s="47">
        <v>11</v>
      </c>
      <c r="HG43" s="47">
        <v>533</v>
      </c>
      <c r="HH43" s="47">
        <v>560.70000000000005</v>
      </c>
      <c r="HI43" s="47">
        <v>11</v>
      </c>
      <c r="HJ43" s="47">
        <v>0</v>
      </c>
      <c r="HK43" s="47">
        <v>0</v>
      </c>
      <c r="HL43" s="47">
        <v>0</v>
      </c>
      <c r="HM43" s="47">
        <v>533</v>
      </c>
      <c r="HN43" s="47">
        <v>560.70000000000005</v>
      </c>
      <c r="HO43" s="47">
        <v>11</v>
      </c>
      <c r="HP43" s="47">
        <v>0</v>
      </c>
      <c r="HQ43" s="47">
        <v>0</v>
      </c>
      <c r="HR43" s="47">
        <v>0</v>
      </c>
      <c r="HS43" s="47">
        <v>0</v>
      </c>
      <c r="HT43" s="47">
        <v>0</v>
      </c>
      <c r="HU43" s="47">
        <v>0</v>
      </c>
      <c r="HV43" s="47">
        <v>0</v>
      </c>
      <c r="HW43" s="47">
        <v>0</v>
      </c>
      <c r="HX43" s="47">
        <v>0</v>
      </c>
      <c r="HY43" s="47">
        <v>92</v>
      </c>
      <c r="HZ43" s="47">
        <v>96.3</v>
      </c>
      <c r="IA43" s="47">
        <v>3</v>
      </c>
      <c r="IB43" s="47">
        <v>89</v>
      </c>
      <c r="IC43" s="47">
        <v>94</v>
      </c>
      <c r="ID43" s="47">
        <v>2</v>
      </c>
      <c r="IE43" s="47">
        <v>86</v>
      </c>
      <c r="IF43" s="47">
        <v>90.6</v>
      </c>
      <c r="IG43" s="47">
        <v>0</v>
      </c>
      <c r="IH43" s="47">
        <v>91</v>
      </c>
      <c r="II43" s="47">
        <v>95.2</v>
      </c>
      <c r="IJ43" s="47">
        <v>3</v>
      </c>
      <c r="IK43" s="47">
        <v>83</v>
      </c>
      <c r="IL43" s="47">
        <v>87.1</v>
      </c>
      <c r="IM43" s="47">
        <v>1</v>
      </c>
      <c r="IN43" s="47">
        <v>92</v>
      </c>
      <c r="IO43" s="47">
        <v>97.5</v>
      </c>
      <c r="IP43" s="47">
        <v>2</v>
      </c>
    </row>
    <row r="44" spans="1:250" s="47" customFormat="1" x14ac:dyDescent="0.3">
      <c r="A44" s="47" t="s">
        <v>738</v>
      </c>
      <c r="B44" s="47" t="s">
        <v>739</v>
      </c>
      <c r="D44" s="47" t="s">
        <v>740</v>
      </c>
      <c r="E44" s="47">
        <v>154</v>
      </c>
      <c r="H44" s="80"/>
      <c r="I44" s="47" t="s">
        <v>621</v>
      </c>
      <c r="J44" s="47">
        <v>8</v>
      </c>
      <c r="K44" s="47">
        <v>4</v>
      </c>
      <c r="S44" s="47" t="s">
        <v>110</v>
      </c>
      <c r="AC44" s="47">
        <v>9</v>
      </c>
      <c r="AD44" s="47">
        <v>9.1</v>
      </c>
      <c r="AE44" s="47">
        <v>0</v>
      </c>
      <c r="AF44" s="47">
        <v>10</v>
      </c>
      <c r="AG44" s="47">
        <v>10</v>
      </c>
      <c r="AH44" s="47">
        <v>0</v>
      </c>
      <c r="AI44" s="47">
        <v>8</v>
      </c>
      <c r="AJ44" s="47">
        <v>8.8000000000000007</v>
      </c>
      <c r="AK44" s="47">
        <v>0</v>
      </c>
      <c r="AL44" s="47">
        <v>10</v>
      </c>
      <c r="AM44" s="47">
        <v>10.6</v>
      </c>
      <c r="AN44" s="47">
        <v>1</v>
      </c>
      <c r="AO44" s="47">
        <v>10</v>
      </c>
      <c r="AP44" s="47">
        <v>10.5</v>
      </c>
      <c r="AQ44" s="47">
        <v>1</v>
      </c>
      <c r="AR44" s="47">
        <v>10</v>
      </c>
      <c r="AS44" s="47">
        <v>10</v>
      </c>
      <c r="AT44" s="47">
        <v>0</v>
      </c>
      <c r="AU44" s="47">
        <v>9</v>
      </c>
      <c r="AV44" s="47">
        <v>9.1</v>
      </c>
      <c r="AW44" s="47">
        <v>0</v>
      </c>
      <c r="AX44" s="47">
        <v>10</v>
      </c>
      <c r="AY44" s="47">
        <v>10.1</v>
      </c>
      <c r="AZ44" s="47">
        <v>0</v>
      </c>
      <c r="BA44" s="47">
        <v>10</v>
      </c>
      <c r="BB44" s="47">
        <v>10.1</v>
      </c>
      <c r="BC44" s="47">
        <v>0</v>
      </c>
      <c r="BD44" s="47">
        <v>9</v>
      </c>
      <c r="BE44" s="47">
        <v>9.6</v>
      </c>
      <c r="BF44" s="47">
        <v>0</v>
      </c>
      <c r="BG44" s="47">
        <v>10</v>
      </c>
      <c r="BH44" s="47">
        <v>10.3</v>
      </c>
      <c r="BI44" s="47">
        <v>1</v>
      </c>
      <c r="BJ44" s="47">
        <v>10</v>
      </c>
      <c r="BK44" s="47">
        <v>10.199999999999999</v>
      </c>
      <c r="BL44" s="47">
        <v>1</v>
      </c>
      <c r="BM44" s="47">
        <v>10</v>
      </c>
      <c r="BN44" s="47">
        <v>10.6</v>
      </c>
      <c r="BO44" s="47">
        <v>1</v>
      </c>
      <c r="BP44" s="47">
        <v>10</v>
      </c>
      <c r="BQ44" s="47">
        <v>10.1</v>
      </c>
      <c r="BR44" s="47">
        <v>0</v>
      </c>
      <c r="BS44" s="47">
        <v>10</v>
      </c>
      <c r="BT44" s="47">
        <v>10.4</v>
      </c>
      <c r="BU44" s="47">
        <v>1</v>
      </c>
      <c r="BV44" s="47">
        <v>10</v>
      </c>
      <c r="BW44" s="47">
        <v>10.5</v>
      </c>
      <c r="BX44" s="47">
        <v>1</v>
      </c>
      <c r="BY44" s="47">
        <v>9</v>
      </c>
      <c r="BZ44" s="47">
        <v>9.6999999999999993</v>
      </c>
      <c r="CA44" s="47">
        <v>0</v>
      </c>
      <c r="CB44" s="47">
        <v>9</v>
      </c>
      <c r="CC44" s="47">
        <v>9.5</v>
      </c>
      <c r="CD44" s="47">
        <v>0</v>
      </c>
      <c r="CE44" s="47">
        <v>9</v>
      </c>
      <c r="CF44" s="47">
        <v>9.4</v>
      </c>
      <c r="CG44" s="47">
        <v>0</v>
      </c>
      <c r="CH44" s="47">
        <v>9</v>
      </c>
      <c r="CI44" s="47">
        <v>9</v>
      </c>
      <c r="CJ44" s="47">
        <v>0</v>
      </c>
      <c r="CK44" s="47">
        <v>9</v>
      </c>
      <c r="CL44" s="47">
        <v>9.1999999999999993</v>
      </c>
      <c r="CM44" s="47">
        <v>0</v>
      </c>
      <c r="CN44" s="47">
        <v>10</v>
      </c>
      <c r="CO44" s="47">
        <v>10.5</v>
      </c>
      <c r="CP44" s="47">
        <v>1</v>
      </c>
      <c r="CQ44" s="47">
        <v>10</v>
      </c>
      <c r="CR44" s="47">
        <v>10.1</v>
      </c>
      <c r="CS44" s="47">
        <v>0</v>
      </c>
      <c r="CT44" s="47">
        <v>10</v>
      </c>
      <c r="CU44" s="47">
        <v>10.5</v>
      </c>
      <c r="CV44" s="47">
        <v>1</v>
      </c>
      <c r="CW44" s="47">
        <v>10</v>
      </c>
      <c r="CX44" s="47">
        <v>10</v>
      </c>
      <c r="CY44" s="47">
        <v>0</v>
      </c>
      <c r="CZ44" s="47">
        <v>9</v>
      </c>
      <c r="DA44" s="47">
        <v>9.8000000000000007</v>
      </c>
      <c r="DB44" s="47">
        <v>0</v>
      </c>
      <c r="DC44" s="47">
        <v>10</v>
      </c>
      <c r="DD44" s="47">
        <v>10.199999999999999</v>
      </c>
      <c r="DE44" s="47">
        <v>1</v>
      </c>
      <c r="DF44" s="47">
        <v>10</v>
      </c>
      <c r="DG44" s="47">
        <v>10.3</v>
      </c>
      <c r="DH44" s="47">
        <v>1</v>
      </c>
      <c r="DI44" s="47">
        <v>9</v>
      </c>
      <c r="DJ44" s="47">
        <v>9.4</v>
      </c>
      <c r="DK44" s="47">
        <v>0</v>
      </c>
      <c r="DL44" s="47">
        <v>10</v>
      </c>
      <c r="DM44" s="47">
        <v>10.4</v>
      </c>
      <c r="DN44" s="47">
        <v>1</v>
      </c>
      <c r="DO44" s="47">
        <v>9</v>
      </c>
      <c r="DP44" s="47">
        <v>9.6</v>
      </c>
      <c r="DQ44" s="47">
        <v>0</v>
      </c>
      <c r="DR44" s="47">
        <v>10</v>
      </c>
      <c r="DS44" s="47">
        <v>10.1</v>
      </c>
      <c r="DT44" s="47">
        <v>0</v>
      </c>
      <c r="DU44" s="47">
        <v>9</v>
      </c>
      <c r="DV44" s="47">
        <v>9.8000000000000007</v>
      </c>
      <c r="DW44" s="47">
        <v>0</v>
      </c>
      <c r="DX44" s="47">
        <v>9</v>
      </c>
      <c r="DY44" s="47">
        <v>9.8000000000000007</v>
      </c>
      <c r="DZ44" s="47">
        <v>0</v>
      </c>
      <c r="EA44" s="47">
        <v>10</v>
      </c>
      <c r="EB44" s="47">
        <v>10.5</v>
      </c>
      <c r="EC44" s="47">
        <v>1</v>
      </c>
      <c r="ED44" s="47">
        <v>10</v>
      </c>
      <c r="EE44" s="47">
        <v>10.1</v>
      </c>
      <c r="EF44" s="47">
        <v>0</v>
      </c>
      <c r="EG44" s="47">
        <v>9</v>
      </c>
      <c r="EH44" s="47">
        <v>9.8000000000000007</v>
      </c>
      <c r="EI44" s="47">
        <v>0</v>
      </c>
      <c r="EJ44" s="47">
        <v>9</v>
      </c>
      <c r="EK44" s="47">
        <v>9.6999999999999993</v>
      </c>
      <c r="EL44" s="47">
        <v>0</v>
      </c>
      <c r="EM44" s="47">
        <v>9</v>
      </c>
      <c r="EN44" s="47">
        <v>9.3000000000000007</v>
      </c>
      <c r="EO44" s="47">
        <v>0</v>
      </c>
      <c r="EP44" s="47">
        <v>10</v>
      </c>
      <c r="EQ44" s="47">
        <v>10.3</v>
      </c>
      <c r="ER44" s="47">
        <v>1</v>
      </c>
      <c r="ES44" s="47">
        <v>10</v>
      </c>
      <c r="ET44" s="47">
        <v>10.5</v>
      </c>
      <c r="EU44" s="47">
        <v>1</v>
      </c>
      <c r="EV44" s="47">
        <v>10</v>
      </c>
      <c r="EW44" s="47">
        <v>10.5</v>
      </c>
      <c r="EX44" s="47">
        <v>1</v>
      </c>
      <c r="EY44" s="47">
        <v>9</v>
      </c>
      <c r="EZ44" s="47">
        <v>9.5</v>
      </c>
      <c r="FA44" s="47">
        <v>0</v>
      </c>
      <c r="FB44" s="47">
        <v>9</v>
      </c>
      <c r="FC44" s="47">
        <v>9.5</v>
      </c>
      <c r="FD44" s="47">
        <v>0</v>
      </c>
      <c r="FE44" s="47">
        <v>9</v>
      </c>
      <c r="FF44" s="47">
        <v>9.9</v>
      </c>
      <c r="FG44" s="47">
        <v>0</v>
      </c>
      <c r="FH44" s="47">
        <v>10</v>
      </c>
      <c r="FI44" s="47">
        <v>10.7</v>
      </c>
      <c r="FJ44" s="47">
        <v>1</v>
      </c>
      <c r="FK44" s="47">
        <v>10</v>
      </c>
      <c r="FL44" s="47">
        <v>10</v>
      </c>
      <c r="FM44" s="47">
        <v>0</v>
      </c>
      <c r="FN44" s="47">
        <v>8</v>
      </c>
      <c r="FO44" s="47">
        <v>8.1999999999999993</v>
      </c>
      <c r="FP44" s="47">
        <v>0</v>
      </c>
      <c r="FQ44" s="47">
        <v>10</v>
      </c>
      <c r="FR44" s="47">
        <v>10.5</v>
      </c>
      <c r="FS44" s="47">
        <v>1</v>
      </c>
      <c r="FT44" s="47">
        <v>10</v>
      </c>
      <c r="FU44" s="47">
        <v>10.3</v>
      </c>
      <c r="FV44" s="47">
        <v>1</v>
      </c>
      <c r="FW44" s="47">
        <v>9</v>
      </c>
      <c r="FX44" s="47">
        <v>9.5</v>
      </c>
      <c r="FY44" s="47">
        <v>0</v>
      </c>
      <c r="FZ44" s="47">
        <v>10</v>
      </c>
      <c r="GA44" s="47">
        <v>10.199999999999999</v>
      </c>
      <c r="GB44" s="47">
        <v>1</v>
      </c>
      <c r="GC44" s="47">
        <v>10</v>
      </c>
      <c r="GD44" s="47">
        <v>10.1</v>
      </c>
      <c r="GE44" s="47">
        <v>0</v>
      </c>
      <c r="GF44" s="47">
        <v>8</v>
      </c>
      <c r="GG44" s="47">
        <v>8.9</v>
      </c>
      <c r="GH44" s="47">
        <v>0</v>
      </c>
      <c r="GI44" s="47">
        <v>10</v>
      </c>
      <c r="GJ44" s="47">
        <v>10</v>
      </c>
      <c r="GK44" s="47">
        <v>0</v>
      </c>
      <c r="GL44" s="47">
        <v>10</v>
      </c>
      <c r="GM44" s="47">
        <v>10.4</v>
      </c>
      <c r="GN44" s="47">
        <v>1</v>
      </c>
      <c r="GO44" s="47">
        <v>8</v>
      </c>
      <c r="GP44" s="47">
        <v>8.9</v>
      </c>
      <c r="GQ44" s="47">
        <v>0</v>
      </c>
      <c r="GR44" s="47">
        <v>9</v>
      </c>
      <c r="GS44" s="47">
        <v>9.9</v>
      </c>
      <c r="GT44" s="47">
        <v>0</v>
      </c>
      <c r="GU44" s="47">
        <v>9</v>
      </c>
      <c r="GV44" s="47">
        <v>9.8000000000000007</v>
      </c>
      <c r="GW44" s="47">
        <v>0</v>
      </c>
      <c r="GX44" s="47">
        <v>10</v>
      </c>
      <c r="GY44" s="47">
        <v>10.5</v>
      </c>
      <c r="GZ44" s="47">
        <v>1</v>
      </c>
      <c r="HA44" s="47">
        <v>570</v>
      </c>
      <c r="HB44" s="47">
        <v>594.79999999999995</v>
      </c>
      <c r="HC44" s="47">
        <v>22</v>
      </c>
      <c r="HD44" s="47">
        <v>570</v>
      </c>
      <c r="HE44" s="47">
        <v>594.79999999999995</v>
      </c>
      <c r="HF44" s="47">
        <v>22</v>
      </c>
      <c r="HG44" s="47">
        <v>570</v>
      </c>
      <c r="HH44" s="47">
        <v>594.79999999999995</v>
      </c>
      <c r="HI44" s="47">
        <v>22</v>
      </c>
      <c r="HJ44" s="47">
        <v>0</v>
      </c>
      <c r="HK44" s="47">
        <v>0</v>
      </c>
      <c r="HL44" s="47">
        <v>0</v>
      </c>
      <c r="HM44" s="47">
        <v>570</v>
      </c>
      <c r="HN44" s="47">
        <v>594.79999999999995</v>
      </c>
      <c r="HO44" s="47">
        <v>22</v>
      </c>
      <c r="HP44" s="47">
        <v>0</v>
      </c>
      <c r="HQ44" s="47">
        <v>0</v>
      </c>
      <c r="HR44" s="47">
        <v>0</v>
      </c>
      <c r="HS44" s="47">
        <v>0</v>
      </c>
      <c r="HT44" s="47">
        <v>0</v>
      </c>
      <c r="HU44" s="47">
        <v>0</v>
      </c>
      <c r="HV44" s="47">
        <v>0</v>
      </c>
      <c r="HW44" s="47">
        <v>0</v>
      </c>
      <c r="HX44" s="47">
        <v>0</v>
      </c>
      <c r="HY44" s="47">
        <v>95</v>
      </c>
      <c r="HZ44" s="47">
        <v>97.9</v>
      </c>
      <c r="IA44" s="47">
        <v>2</v>
      </c>
      <c r="IB44" s="47">
        <v>96</v>
      </c>
      <c r="IC44" s="47">
        <v>99.7</v>
      </c>
      <c r="ID44" s="47">
        <v>5</v>
      </c>
      <c r="IE44" s="47">
        <v>97</v>
      </c>
      <c r="IF44" s="47">
        <v>100.4</v>
      </c>
      <c r="IG44" s="47">
        <v>5</v>
      </c>
      <c r="IH44" s="47">
        <v>94</v>
      </c>
      <c r="II44" s="47">
        <v>99</v>
      </c>
      <c r="IJ44" s="47">
        <v>2</v>
      </c>
      <c r="IK44" s="47">
        <v>95</v>
      </c>
      <c r="IL44" s="47">
        <v>99.6</v>
      </c>
      <c r="IM44" s="47">
        <v>5</v>
      </c>
      <c r="IN44" s="47">
        <v>93</v>
      </c>
      <c r="IO44" s="47">
        <v>98.2</v>
      </c>
      <c r="IP44" s="47">
        <v>3</v>
      </c>
    </row>
    <row r="45" spans="1:250" s="47" customFormat="1" x14ac:dyDescent="0.3">
      <c r="A45" s="47" t="s">
        <v>741</v>
      </c>
      <c r="B45" s="47" t="s">
        <v>742</v>
      </c>
      <c r="D45" s="47" t="s">
        <v>743</v>
      </c>
      <c r="E45" s="47">
        <v>155</v>
      </c>
      <c r="H45" s="80"/>
      <c r="I45" s="47" t="s">
        <v>625</v>
      </c>
      <c r="J45" s="47">
        <v>8</v>
      </c>
      <c r="K45" s="47">
        <v>8</v>
      </c>
      <c r="S45" s="47" t="s">
        <v>110</v>
      </c>
      <c r="AC45" s="47">
        <v>7</v>
      </c>
      <c r="AD45" s="47">
        <v>7.7</v>
      </c>
      <c r="AE45" s="47">
        <v>0</v>
      </c>
      <c r="AF45" s="47">
        <v>9</v>
      </c>
      <c r="AG45" s="47">
        <v>9.5</v>
      </c>
      <c r="AH45" s="47">
        <v>0</v>
      </c>
      <c r="AI45" s="47">
        <v>9</v>
      </c>
      <c r="AJ45" s="47">
        <v>9</v>
      </c>
      <c r="AK45" s="47">
        <v>0</v>
      </c>
      <c r="AL45" s="47">
        <v>7</v>
      </c>
      <c r="AM45" s="47">
        <v>7.3</v>
      </c>
      <c r="AN45" s="47">
        <v>0</v>
      </c>
      <c r="AO45" s="47">
        <v>8</v>
      </c>
      <c r="AP45" s="47">
        <v>8.6999999999999993</v>
      </c>
      <c r="AQ45" s="47">
        <v>0</v>
      </c>
      <c r="AR45" s="47">
        <v>8</v>
      </c>
      <c r="AS45" s="47">
        <v>8.3000000000000007</v>
      </c>
      <c r="AT45" s="47">
        <v>0</v>
      </c>
      <c r="AU45" s="47">
        <v>9</v>
      </c>
      <c r="AV45" s="47">
        <v>9.8000000000000007</v>
      </c>
      <c r="AW45" s="47">
        <v>0</v>
      </c>
      <c r="AX45" s="47">
        <v>6</v>
      </c>
      <c r="AY45" s="47">
        <v>6.7</v>
      </c>
      <c r="AZ45" s="47">
        <v>0</v>
      </c>
      <c r="BA45" s="47">
        <v>10</v>
      </c>
      <c r="BB45" s="47">
        <v>10.7</v>
      </c>
      <c r="BC45" s="47">
        <v>1</v>
      </c>
      <c r="BD45" s="47">
        <v>7</v>
      </c>
      <c r="BE45" s="47">
        <v>7.6</v>
      </c>
      <c r="BF45" s="47">
        <v>0</v>
      </c>
      <c r="BG45" s="47">
        <v>6</v>
      </c>
      <c r="BH45" s="47">
        <v>6.5</v>
      </c>
      <c r="BI45" s="47">
        <v>0</v>
      </c>
      <c r="BJ45" s="47">
        <v>9</v>
      </c>
      <c r="BK45" s="47">
        <v>9.6</v>
      </c>
      <c r="BL45" s="47">
        <v>0</v>
      </c>
      <c r="BM45" s="47">
        <v>9</v>
      </c>
      <c r="BN45" s="47">
        <v>9.3000000000000007</v>
      </c>
      <c r="BO45" s="47">
        <v>0</v>
      </c>
      <c r="BP45" s="47">
        <v>10</v>
      </c>
      <c r="BQ45" s="47">
        <v>10</v>
      </c>
      <c r="BR45" s="47">
        <v>0</v>
      </c>
      <c r="BS45" s="47">
        <v>8</v>
      </c>
      <c r="BT45" s="47">
        <v>8.8000000000000007</v>
      </c>
      <c r="BU45" s="47">
        <v>0</v>
      </c>
      <c r="BV45" s="47">
        <v>9</v>
      </c>
      <c r="BW45" s="47">
        <v>9.8000000000000007</v>
      </c>
      <c r="BX45" s="47">
        <v>0</v>
      </c>
      <c r="BY45" s="47">
        <v>9</v>
      </c>
      <c r="BZ45" s="47">
        <v>9.3000000000000007</v>
      </c>
      <c r="CA45" s="47">
        <v>0</v>
      </c>
      <c r="CB45" s="47">
        <v>8</v>
      </c>
      <c r="CC45" s="47">
        <v>8.8000000000000007</v>
      </c>
      <c r="CD45" s="47">
        <v>0</v>
      </c>
      <c r="CE45" s="47">
        <v>10</v>
      </c>
      <c r="CF45" s="47">
        <v>10.5</v>
      </c>
      <c r="CG45" s="47">
        <v>1</v>
      </c>
      <c r="CH45" s="47">
        <v>9</v>
      </c>
      <c r="CI45" s="47">
        <v>9.8000000000000007</v>
      </c>
      <c r="CJ45" s="47">
        <v>0</v>
      </c>
      <c r="CK45" s="47">
        <v>9</v>
      </c>
      <c r="CL45" s="47">
        <v>9</v>
      </c>
      <c r="CM45" s="47">
        <v>0</v>
      </c>
      <c r="CN45" s="47">
        <v>6</v>
      </c>
      <c r="CO45" s="47">
        <v>6.2</v>
      </c>
      <c r="CP45" s="47">
        <v>0</v>
      </c>
      <c r="CQ45" s="47">
        <v>8</v>
      </c>
      <c r="CR45" s="47">
        <v>8.1999999999999993</v>
      </c>
      <c r="CS45" s="47">
        <v>0</v>
      </c>
      <c r="CT45" s="47">
        <v>9</v>
      </c>
      <c r="CU45" s="47">
        <v>9.9</v>
      </c>
      <c r="CV45" s="47">
        <v>0</v>
      </c>
      <c r="CW45" s="47">
        <v>8</v>
      </c>
      <c r="CX45" s="47">
        <v>8.6</v>
      </c>
      <c r="CY45" s="47">
        <v>0</v>
      </c>
      <c r="CZ45" s="47">
        <v>8</v>
      </c>
      <c r="DA45" s="47">
        <v>8.6</v>
      </c>
      <c r="DB45" s="47">
        <v>0</v>
      </c>
      <c r="DC45" s="47">
        <v>8</v>
      </c>
      <c r="DD45" s="47">
        <v>8.6999999999999993</v>
      </c>
      <c r="DE45" s="47">
        <v>0</v>
      </c>
      <c r="DF45" s="47">
        <v>10</v>
      </c>
      <c r="DG45" s="47">
        <v>10.5</v>
      </c>
      <c r="DH45" s="47">
        <v>1</v>
      </c>
      <c r="DI45" s="47">
        <v>10</v>
      </c>
      <c r="DJ45" s="47">
        <v>10.7</v>
      </c>
      <c r="DK45" s="47">
        <v>1</v>
      </c>
      <c r="DL45" s="47">
        <v>9</v>
      </c>
      <c r="DM45" s="47">
        <v>9.6999999999999993</v>
      </c>
      <c r="DN45" s="47">
        <v>0</v>
      </c>
      <c r="DO45" s="47">
        <v>9</v>
      </c>
      <c r="DP45" s="47">
        <v>9.3000000000000007</v>
      </c>
      <c r="DQ45" s="47">
        <v>0</v>
      </c>
      <c r="DR45" s="47">
        <v>10</v>
      </c>
      <c r="DS45" s="47">
        <v>10.3</v>
      </c>
      <c r="DT45" s="47">
        <v>1</v>
      </c>
      <c r="DU45" s="47">
        <v>9</v>
      </c>
      <c r="DV45" s="47">
        <v>9.6999999999999993</v>
      </c>
      <c r="DW45" s="47">
        <v>0</v>
      </c>
      <c r="DX45" s="47">
        <v>9</v>
      </c>
      <c r="DY45" s="47">
        <v>9.3000000000000007</v>
      </c>
      <c r="DZ45" s="47">
        <v>0</v>
      </c>
      <c r="EA45" s="47">
        <v>10</v>
      </c>
      <c r="EB45" s="47">
        <v>10</v>
      </c>
      <c r="EC45" s="47">
        <v>0</v>
      </c>
      <c r="ED45" s="47">
        <v>9</v>
      </c>
      <c r="EE45" s="47">
        <v>9.8000000000000007</v>
      </c>
      <c r="EF45" s="47">
        <v>0</v>
      </c>
      <c r="EG45" s="47">
        <v>7</v>
      </c>
      <c r="EH45" s="47">
        <v>7.8</v>
      </c>
      <c r="EI45" s="47">
        <v>0</v>
      </c>
      <c r="EJ45" s="47">
        <v>9</v>
      </c>
      <c r="EK45" s="47">
        <v>9.5</v>
      </c>
      <c r="EL45" s="47">
        <v>0</v>
      </c>
      <c r="EM45" s="47">
        <v>8</v>
      </c>
      <c r="EN45" s="47">
        <v>8.6999999999999993</v>
      </c>
      <c r="EO45" s="47">
        <v>0</v>
      </c>
      <c r="EP45" s="47">
        <v>10</v>
      </c>
      <c r="EQ45" s="47">
        <v>10.1</v>
      </c>
      <c r="ER45" s="47">
        <v>0</v>
      </c>
      <c r="ES45" s="47">
        <v>9</v>
      </c>
      <c r="ET45" s="47">
        <v>9.5</v>
      </c>
      <c r="EU45" s="47">
        <v>0</v>
      </c>
      <c r="EV45" s="47">
        <v>10</v>
      </c>
      <c r="EW45" s="47">
        <v>10.1</v>
      </c>
      <c r="EX45" s="47">
        <v>0</v>
      </c>
      <c r="EY45" s="47">
        <v>9</v>
      </c>
      <c r="EZ45" s="47">
        <v>9.4</v>
      </c>
      <c r="FA45" s="47">
        <v>0</v>
      </c>
      <c r="FB45" s="47">
        <v>10</v>
      </c>
      <c r="FC45" s="47">
        <v>10</v>
      </c>
      <c r="FD45" s="47">
        <v>0</v>
      </c>
      <c r="FE45" s="47">
        <v>9</v>
      </c>
      <c r="FF45" s="47">
        <v>9.1999999999999993</v>
      </c>
      <c r="FG45" s="47">
        <v>0</v>
      </c>
      <c r="FH45" s="47">
        <v>9</v>
      </c>
      <c r="FI45" s="47">
        <v>9.9</v>
      </c>
      <c r="FJ45" s="47">
        <v>0</v>
      </c>
      <c r="FK45" s="47">
        <v>9</v>
      </c>
      <c r="FL45" s="47">
        <v>9.3000000000000007</v>
      </c>
      <c r="FM45" s="47">
        <v>0</v>
      </c>
      <c r="FN45" s="47">
        <v>8</v>
      </c>
      <c r="FO45" s="47">
        <v>8.8000000000000007</v>
      </c>
      <c r="FP45" s="47">
        <v>0</v>
      </c>
      <c r="FQ45" s="47">
        <v>9</v>
      </c>
      <c r="FR45" s="47">
        <v>9.5</v>
      </c>
      <c r="FS45" s="47">
        <v>0</v>
      </c>
      <c r="FT45" s="47">
        <v>8</v>
      </c>
      <c r="FU45" s="47">
        <v>8</v>
      </c>
      <c r="FV45" s="47">
        <v>0</v>
      </c>
      <c r="FW45" s="47">
        <v>9</v>
      </c>
      <c r="FX45" s="47">
        <v>9.1</v>
      </c>
      <c r="FY45" s="47">
        <v>0</v>
      </c>
      <c r="FZ45" s="47">
        <v>8</v>
      </c>
      <c r="GA45" s="47">
        <v>8.6999999999999993</v>
      </c>
      <c r="GB45" s="47">
        <v>0</v>
      </c>
      <c r="GC45" s="47">
        <v>9</v>
      </c>
      <c r="GD45" s="47">
        <v>9.8000000000000007</v>
      </c>
      <c r="GE45" s="47">
        <v>0</v>
      </c>
      <c r="GF45" s="47">
        <v>8</v>
      </c>
      <c r="GG45" s="47">
        <v>8.3000000000000007</v>
      </c>
      <c r="GH45" s="47">
        <v>0</v>
      </c>
      <c r="GI45" s="47">
        <v>9</v>
      </c>
      <c r="GJ45" s="47">
        <v>9.3000000000000007</v>
      </c>
      <c r="GK45" s="47">
        <v>0</v>
      </c>
      <c r="GL45" s="47">
        <v>9</v>
      </c>
      <c r="GM45" s="47">
        <v>9.6999999999999993</v>
      </c>
      <c r="GN45" s="47">
        <v>0</v>
      </c>
      <c r="GO45" s="47">
        <v>9</v>
      </c>
      <c r="GP45" s="47">
        <v>9</v>
      </c>
      <c r="GQ45" s="47">
        <v>0</v>
      </c>
      <c r="GR45" s="47">
        <v>7</v>
      </c>
      <c r="GS45" s="47">
        <v>7.6</v>
      </c>
      <c r="GT45" s="47">
        <v>0</v>
      </c>
      <c r="GU45" s="47">
        <v>10</v>
      </c>
      <c r="GV45" s="47">
        <v>10.199999999999999</v>
      </c>
      <c r="GW45" s="47">
        <v>1</v>
      </c>
      <c r="GX45" s="47">
        <v>9</v>
      </c>
      <c r="GY45" s="47">
        <v>9.4</v>
      </c>
      <c r="GZ45" s="47">
        <v>0</v>
      </c>
      <c r="HA45" s="47">
        <v>519</v>
      </c>
      <c r="HB45" s="47">
        <v>547.1</v>
      </c>
      <c r="HC45" s="47">
        <v>6</v>
      </c>
      <c r="HD45" s="47">
        <v>519</v>
      </c>
      <c r="HE45" s="47">
        <v>547.1</v>
      </c>
      <c r="HF45" s="47">
        <v>6</v>
      </c>
      <c r="HG45" s="47">
        <v>519</v>
      </c>
      <c r="HH45" s="47">
        <v>547.1</v>
      </c>
      <c r="HI45" s="47">
        <v>6</v>
      </c>
      <c r="HJ45" s="47">
        <v>0</v>
      </c>
      <c r="HK45" s="47">
        <v>0</v>
      </c>
      <c r="HL45" s="47">
        <v>0</v>
      </c>
      <c r="HM45" s="47">
        <v>519</v>
      </c>
      <c r="HN45" s="47">
        <v>547.1</v>
      </c>
      <c r="HO45" s="47">
        <v>6</v>
      </c>
      <c r="HP45" s="47">
        <v>0</v>
      </c>
      <c r="HQ45" s="47">
        <v>0</v>
      </c>
      <c r="HR45" s="47">
        <v>0</v>
      </c>
      <c r="HS45" s="47">
        <v>0</v>
      </c>
      <c r="HT45" s="47">
        <v>0</v>
      </c>
      <c r="HU45" s="47">
        <v>0</v>
      </c>
      <c r="HV45" s="47">
        <v>0</v>
      </c>
      <c r="HW45" s="47">
        <v>0</v>
      </c>
      <c r="HX45" s="47">
        <v>0</v>
      </c>
      <c r="HY45" s="47">
        <v>80</v>
      </c>
      <c r="HZ45" s="47">
        <v>85.3</v>
      </c>
      <c r="IA45" s="47">
        <v>1</v>
      </c>
      <c r="IB45" s="47">
        <v>87</v>
      </c>
      <c r="IC45" s="47">
        <v>92.4</v>
      </c>
      <c r="ID45" s="47">
        <v>1</v>
      </c>
      <c r="IE45" s="47">
        <v>85</v>
      </c>
      <c r="IF45" s="47">
        <v>90.1</v>
      </c>
      <c r="IG45" s="47">
        <v>2</v>
      </c>
      <c r="IH45" s="47">
        <v>90</v>
      </c>
      <c r="II45" s="47">
        <v>94.5</v>
      </c>
      <c r="IJ45" s="47">
        <v>1</v>
      </c>
      <c r="IK45" s="47">
        <v>90</v>
      </c>
      <c r="IL45" s="47">
        <v>93.7</v>
      </c>
      <c r="IM45" s="47">
        <v>0</v>
      </c>
      <c r="IN45" s="47">
        <v>87</v>
      </c>
      <c r="IO45" s="47">
        <v>91.1</v>
      </c>
      <c r="IP45" s="47">
        <v>1</v>
      </c>
    </row>
    <row r="46" spans="1:250" s="47" customFormat="1" x14ac:dyDescent="0.3">
      <c r="A46" s="47" t="s">
        <v>735</v>
      </c>
      <c r="B46" s="47" t="s">
        <v>744</v>
      </c>
      <c r="D46" s="47" t="s">
        <v>745</v>
      </c>
      <c r="E46" s="47">
        <v>156</v>
      </c>
      <c r="H46" s="80"/>
      <c r="I46" s="47" t="s">
        <v>621</v>
      </c>
      <c r="J46" s="47">
        <v>8</v>
      </c>
      <c r="K46" s="47">
        <v>6</v>
      </c>
      <c r="S46" s="47" t="s">
        <v>110</v>
      </c>
      <c r="AC46" s="47">
        <v>9</v>
      </c>
      <c r="AD46" s="47">
        <v>9.6</v>
      </c>
      <c r="AE46" s="47">
        <v>0</v>
      </c>
      <c r="AF46" s="47">
        <v>9</v>
      </c>
      <c r="AG46" s="47">
        <v>9.3000000000000007</v>
      </c>
      <c r="AH46" s="47">
        <v>0</v>
      </c>
      <c r="AI46" s="47">
        <v>10</v>
      </c>
      <c r="AJ46" s="47">
        <v>10</v>
      </c>
      <c r="AK46" s="47">
        <v>0</v>
      </c>
      <c r="AL46" s="47">
        <v>10</v>
      </c>
      <c r="AM46" s="47">
        <v>10.3</v>
      </c>
      <c r="AN46" s="47">
        <v>1</v>
      </c>
      <c r="AO46" s="47">
        <v>9</v>
      </c>
      <c r="AP46" s="47">
        <v>9.1999999999999993</v>
      </c>
      <c r="AQ46" s="47">
        <v>0</v>
      </c>
      <c r="AR46" s="47">
        <v>9</v>
      </c>
      <c r="AS46" s="47">
        <v>9.9</v>
      </c>
      <c r="AT46" s="47">
        <v>0</v>
      </c>
      <c r="AU46" s="47">
        <v>10</v>
      </c>
      <c r="AV46" s="47">
        <v>10.1</v>
      </c>
      <c r="AW46" s="47">
        <v>0</v>
      </c>
      <c r="AX46" s="47">
        <v>8</v>
      </c>
      <c r="AY46" s="47">
        <v>8.6999999999999993</v>
      </c>
      <c r="AZ46" s="47">
        <v>0</v>
      </c>
      <c r="BA46" s="47">
        <v>10</v>
      </c>
      <c r="BB46" s="47">
        <v>10.4</v>
      </c>
      <c r="BC46" s="47">
        <v>1</v>
      </c>
      <c r="BD46" s="47">
        <v>8</v>
      </c>
      <c r="BE46" s="47">
        <v>8.5</v>
      </c>
      <c r="BF46" s="47">
        <v>0</v>
      </c>
      <c r="BG46" s="47">
        <v>10</v>
      </c>
      <c r="BH46" s="47">
        <v>10.199999999999999</v>
      </c>
      <c r="BI46" s="47">
        <v>1</v>
      </c>
      <c r="BJ46" s="47">
        <v>10</v>
      </c>
      <c r="BK46" s="47">
        <v>10.199999999999999</v>
      </c>
      <c r="BL46" s="47">
        <v>1</v>
      </c>
      <c r="BM46" s="47">
        <v>10</v>
      </c>
      <c r="BN46" s="47">
        <v>10.7</v>
      </c>
      <c r="BO46" s="47">
        <v>1</v>
      </c>
      <c r="BP46" s="47">
        <v>10</v>
      </c>
      <c r="BQ46" s="47">
        <v>10</v>
      </c>
      <c r="BR46" s="47">
        <v>0</v>
      </c>
      <c r="BS46" s="47">
        <v>10</v>
      </c>
      <c r="BT46" s="47">
        <v>10.4</v>
      </c>
      <c r="BU46" s="47">
        <v>1</v>
      </c>
      <c r="BV46" s="47">
        <v>9</v>
      </c>
      <c r="BW46" s="47">
        <v>9.6</v>
      </c>
      <c r="BX46" s="47">
        <v>0</v>
      </c>
      <c r="BY46" s="47">
        <v>9</v>
      </c>
      <c r="BZ46" s="47">
        <v>9.5</v>
      </c>
      <c r="CA46" s="47">
        <v>0</v>
      </c>
      <c r="CB46" s="47">
        <v>8</v>
      </c>
      <c r="CC46" s="47">
        <v>8.6999999999999993</v>
      </c>
      <c r="CD46" s="47">
        <v>0</v>
      </c>
      <c r="CE46" s="47">
        <v>9</v>
      </c>
      <c r="CF46" s="47">
        <v>9.9</v>
      </c>
      <c r="CG46" s="47">
        <v>0</v>
      </c>
      <c r="CH46" s="47">
        <v>10</v>
      </c>
      <c r="CI46" s="47">
        <v>10.3</v>
      </c>
      <c r="CJ46" s="47">
        <v>1</v>
      </c>
      <c r="CK46" s="47">
        <v>9</v>
      </c>
      <c r="CL46" s="47">
        <v>9.6</v>
      </c>
      <c r="CM46" s="47">
        <v>0</v>
      </c>
      <c r="CN46" s="47">
        <v>9</v>
      </c>
      <c r="CO46" s="47">
        <v>9.6999999999999993</v>
      </c>
      <c r="CP46" s="47">
        <v>0</v>
      </c>
      <c r="CQ46" s="47">
        <v>9</v>
      </c>
      <c r="CR46" s="47">
        <v>9.5</v>
      </c>
      <c r="CS46" s="47">
        <v>0</v>
      </c>
      <c r="CT46" s="47">
        <v>9</v>
      </c>
      <c r="CU46" s="47">
        <v>9.6999999999999993</v>
      </c>
      <c r="CV46" s="47">
        <v>0</v>
      </c>
      <c r="CW46" s="47">
        <v>10</v>
      </c>
      <c r="CX46" s="47">
        <v>10.1</v>
      </c>
      <c r="CY46" s="47">
        <v>0</v>
      </c>
      <c r="CZ46" s="47">
        <v>9</v>
      </c>
      <c r="DA46" s="47">
        <v>9.5</v>
      </c>
      <c r="DB46" s="47">
        <v>0</v>
      </c>
      <c r="DC46" s="47">
        <v>10</v>
      </c>
      <c r="DD46" s="47">
        <v>10.3</v>
      </c>
      <c r="DE46" s="47">
        <v>1</v>
      </c>
      <c r="DF46" s="47">
        <v>9</v>
      </c>
      <c r="DG46" s="47">
        <v>9.6</v>
      </c>
      <c r="DH46" s="47">
        <v>0</v>
      </c>
      <c r="DI46" s="47">
        <v>9</v>
      </c>
      <c r="DJ46" s="47">
        <v>9.8000000000000007</v>
      </c>
      <c r="DK46" s="47">
        <v>0</v>
      </c>
      <c r="DL46" s="47">
        <v>10</v>
      </c>
      <c r="DM46" s="47">
        <v>10.3</v>
      </c>
      <c r="DN46" s="47">
        <v>1</v>
      </c>
      <c r="DO46" s="47">
        <v>9</v>
      </c>
      <c r="DP46" s="47">
        <v>9.6</v>
      </c>
      <c r="DQ46" s="47">
        <v>0</v>
      </c>
      <c r="DR46" s="47">
        <v>10</v>
      </c>
      <c r="DS46" s="47">
        <v>10.3</v>
      </c>
      <c r="DT46" s="47">
        <v>1</v>
      </c>
      <c r="DU46" s="47">
        <v>9</v>
      </c>
      <c r="DV46" s="47">
        <v>9.8000000000000007</v>
      </c>
      <c r="DW46" s="47">
        <v>0</v>
      </c>
      <c r="DX46" s="47">
        <v>9</v>
      </c>
      <c r="DY46" s="47">
        <v>9.1</v>
      </c>
      <c r="DZ46" s="47">
        <v>0</v>
      </c>
      <c r="EA46" s="47">
        <v>10</v>
      </c>
      <c r="EB46" s="47">
        <v>10.199999999999999</v>
      </c>
      <c r="EC46" s="47">
        <v>1</v>
      </c>
      <c r="ED46" s="47">
        <v>10</v>
      </c>
      <c r="EE46" s="47">
        <v>10.6</v>
      </c>
      <c r="EF46" s="47">
        <v>1</v>
      </c>
      <c r="EG46" s="47">
        <v>9</v>
      </c>
      <c r="EH46" s="47">
        <v>9.9</v>
      </c>
      <c r="EI46" s="47">
        <v>0</v>
      </c>
      <c r="EJ46" s="47">
        <v>10</v>
      </c>
      <c r="EK46" s="47">
        <v>10.1</v>
      </c>
      <c r="EL46" s="47">
        <v>0</v>
      </c>
      <c r="EM46" s="47">
        <v>10</v>
      </c>
      <c r="EN46" s="47">
        <v>10.5</v>
      </c>
      <c r="EO46" s="47">
        <v>1</v>
      </c>
      <c r="EP46" s="47">
        <v>10</v>
      </c>
      <c r="EQ46" s="47">
        <v>10.199999999999999</v>
      </c>
      <c r="ER46" s="47">
        <v>1</v>
      </c>
      <c r="ES46" s="47">
        <v>10</v>
      </c>
      <c r="ET46" s="47">
        <v>10.7</v>
      </c>
      <c r="EU46" s="47">
        <v>1</v>
      </c>
      <c r="EV46" s="47">
        <v>9</v>
      </c>
      <c r="EW46" s="47">
        <v>9.8000000000000007</v>
      </c>
      <c r="EX46" s="47">
        <v>0</v>
      </c>
      <c r="EY46" s="47">
        <v>9</v>
      </c>
      <c r="EZ46" s="47">
        <v>9.6</v>
      </c>
      <c r="FA46" s="47">
        <v>0</v>
      </c>
      <c r="FB46" s="47">
        <v>10</v>
      </c>
      <c r="FC46" s="47">
        <v>10.4</v>
      </c>
      <c r="FD46" s="47">
        <v>1</v>
      </c>
      <c r="FE46" s="47">
        <v>10</v>
      </c>
      <c r="FF46" s="47">
        <v>10</v>
      </c>
      <c r="FG46" s="47">
        <v>0</v>
      </c>
      <c r="FH46" s="47">
        <v>10</v>
      </c>
      <c r="FI46" s="47">
        <v>10.199999999999999</v>
      </c>
      <c r="FJ46" s="47">
        <v>1</v>
      </c>
      <c r="FK46" s="47">
        <v>9</v>
      </c>
      <c r="FL46" s="47">
        <v>9.9</v>
      </c>
      <c r="FM46" s="47">
        <v>0</v>
      </c>
      <c r="FN46" s="47">
        <v>8</v>
      </c>
      <c r="FO46" s="47">
        <v>8.4</v>
      </c>
      <c r="FP46" s="47">
        <v>0</v>
      </c>
      <c r="FQ46" s="47">
        <v>9</v>
      </c>
      <c r="FR46" s="47">
        <v>9.3000000000000007</v>
      </c>
      <c r="FS46" s="47">
        <v>0</v>
      </c>
      <c r="FT46" s="47">
        <v>9</v>
      </c>
      <c r="FU46" s="47">
        <v>9.1</v>
      </c>
      <c r="FV46" s="47">
        <v>0</v>
      </c>
      <c r="FW46" s="47">
        <v>9</v>
      </c>
      <c r="FX46" s="47">
        <v>9.5</v>
      </c>
      <c r="FY46" s="47">
        <v>0</v>
      </c>
      <c r="FZ46" s="47">
        <v>9</v>
      </c>
      <c r="GA46" s="47">
        <v>9.3000000000000007</v>
      </c>
      <c r="GB46" s="47">
        <v>0</v>
      </c>
      <c r="GC46" s="47">
        <v>10</v>
      </c>
      <c r="GD46" s="47">
        <v>10.1</v>
      </c>
      <c r="GE46" s="47">
        <v>0</v>
      </c>
      <c r="GF46" s="47">
        <v>9</v>
      </c>
      <c r="GG46" s="47">
        <v>9.6</v>
      </c>
      <c r="GH46" s="47">
        <v>0</v>
      </c>
      <c r="GI46" s="47">
        <v>9</v>
      </c>
      <c r="GJ46" s="47">
        <v>9.3000000000000007</v>
      </c>
      <c r="GK46" s="47">
        <v>0</v>
      </c>
      <c r="GL46" s="47">
        <v>9</v>
      </c>
      <c r="GM46" s="47">
        <v>9.1999999999999993</v>
      </c>
      <c r="GN46" s="47">
        <v>0</v>
      </c>
      <c r="GO46" s="47">
        <v>9</v>
      </c>
      <c r="GP46" s="47">
        <v>9.4</v>
      </c>
      <c r="GQ46" s="47">
        <v>0</v>
      </c>
      <c r="GR46" s="47">
        <v>10</v>
      </c>
      <c r="GS46" s="47">
        <v>10</v>
      </c>
      <c r="GT46" s="47">
        <v>0</v>
      </c>
      <c r="GU46" s="47">
        <v>9</v>
      </c>
      <c r="GV46" s="47">
        <v>9.9</v>
      </c>
      <c r="GW46" s="47">
        <v>0</v>
      </c>
      <c r="GX46" s="47">
        <v>8</v>
      </c>
      <c r="GY46" s="47">
        <v>8</v>
      </c>
      <c r="GZ46" s="47">
        <v>0</v>
      </c>
      <c r="HA46" s="47">
        <v>560</v>
      </c>
      <c r="HB46" s="47">
        <v>585.6</v>
      </c>
      <c r="HC46" s="47">
        <v>17</v>
      </c>
      <c r="HD46" s="47">
        <v>560</v>
      </c>
      <c r="HE46" s="47">
        <v>585.6</v>
      </c>
      <c r="HF46" s="47">
        <v>17</v>
      </c>
      <c r="HG46" s="47">
        <v>560</v>
      </c>
      <c r="HH46" s="47">
        <v>585.6</v>
      </c>
      <c r="HI46" s="47">
        <v>17</v>
      </c>
      <c r="HJ46" s="47">
        <v>0</v>
      </c>
      <c r="HK46" s="47">
        <v>0</v>
      </c>
      <c r="HL46" s="47">
        <v>0</v>
      </c>
      <c r="HM46" s="47">
        <v>560</v>
      </c>
      <c r="HN46" s="47">
        <v>585.6</v>
      </c>
      <c r="HO46" s="47">
        <v>17</v>
      </c>
      <c r="HP46" s="47">
        <v>0</v>
      </c>
      <c r="HQ46" s="47">
        <v>0</v>
      </c>
      <c r="HR46" s="47">
        <v>0</v>
      </c>
      <c r="HS46" s="47">
        <v>0</v>
      </c>
      <c r="HT46" s="47">
        <v>0</v>
      </c>
      <c r="HU46" s="47">
        <v>0</v>
      </c>
      <c r="HV46" s="47">
        <v>0</v>
      </c>
      <c r="HW46" s="47">
        <v>0</v>
      </c>
      <c r="HX46" s="47">
        <v>0</v>
      </c>
      <c r="HY46" s="47">
        <v>92</v>
      </c>
      <c r="HZ46" s="47">
        <v>96</v>
      </c>
      <c r="IA46" s="47">
        <v>2</v>
      </c>
      <c r="IB46" s="47">
        <v>95</v>
      </c>
      <c r="IC46" s="47">
        <v>99.5</v>
      </c>
      <c r="ID46" s="47">
        <v>5</v>
      </c>
      <c r="IE46" s="47">
        <v>93</v>
      </c>
      <c r="IF46" s="47">
        <v>98.1</v>
      </c>
      <c r="IG46" s="47">
        <v>2</v>
      </c>
      <c r="IH46" s="47">
        <v>96</v>
      </c>
      <c r="II46" s="47">
        <v>100.3</v>
      </c>
      <c r="IJ46" s="47">
        <v>5</v>
      </c>
      <c r="IK46" s="47">
        <v>93</v>
      </c>
      <c r="IL46" s="47">
        <v>97.4</v>
      </c>
      <c r="IM46" s="47">
        <v>3</v>
      </c>
      <c r="IN46" s="47">
        <v>91</v>
      </c>
      <c r="IO46" s="47">
        <v>94.3</v>
      </c>
      <c r="IP46" s="47">
        <v>0</v>
      </c>
    </row>
    <row r="47" spans="1:250" s="47" customFormat="1" x14ac:dyDescent="0.3">
      <c r="A47" s="47" t="s">
        <v>746</v>
      </c>
      <c r="B47" s="47" t="s">
        <v>747</v>
      </c>
      <c r="D47" s="47" t="s">
        <v>748</v>
      </c>
      <c r="E47" s="47">
        <v>157</v>
      </c>
      <c r="H47" s="80"/>
      <c r="I47" s="47" t="s">
        <v>621</v>
      </c>
      <c r="J47" s="47">
        <v>6</v>
      </c>
      <c r="K47" s="47">
        <v>9</v>
      </c>
      <c r="S47" s="47" t="s">
        <v>657</v>
      </c>
      <c r="AC47" s="47">
        <v>8</v>
      </c>
      <c r="AD47" s="47">
        <v>8.5</v>
      </c>
      <c r="AE47" s="47">
        <v>0</v>
      </c>
      <c r="AF47" s="47">
        <v>7</v>
      </c>
      <c r="AG47" s="47">
        <v>7.7</v>
      </c>
      <c r="AH47" s="47">
        <v>0</v>
      </c>
      <c r="AI47" s="47">
        <v>7</v>
      </c>
      <c r="AJ47" s="47">
        <v>7.2</v>
      </c>
      <c r="AK47" s="47">
        <v>0</v>
      </c>
      <c r="AL47" s="47">
        <v>9</v>
      </c>
      <c r="AM47" s="47">
        <v>9.1999999999999993</v>
      </c>
      <c r="AN47" s="47">
        <v>0</v>
      </c>
      <c r="AO47" s="47">
        <v>8</v>
      </c>
      <c r="AP47" s="47">
        <v>8.5</v>
      </c>
      <c r="AQ47" s="47">
        <v>0</v>
      </c>
      <c r="AR47" s="47">
        <v>6</v>
      </c>
      <c r="AS47" s="47">
        <v>6.6</v>
      </c>
      <c r="AT47" s="47">
        <v>0</v>
      </c>
      <c r="AU47" s="47">
        <v>10</v>
      </c>
      <c r="AV47" s="47">
        <v>10.4</v>
      </c>
      <c r="AW47" s="47">
        <v>1</v>
      </c>
      <c r="AX47" s="47">
        <v>9</v>
      </c>
      <c r="AY47" s="47">
        <v>9.3000000000000007</v>
      </c>
      <c r="AZ47" s="47">
        <v>0</v>
      </c>
      <c r="BA47" s="47">
        <v>9</v>
      </c>
      <c r="BB47" s="47">
        <v>9.8000000000000007</v>
      </c>
      <c r="BC47" s="47">
        <v>0</v>
      </c>
      <c r="BD47" s="47">
        <v>9</v>
      </c>
      <c r="BE47" s="47">
        <v>9.6</v>
      </c>
      <c r="BF47" s="47">
        <v>0</v>
      </c>
      <c r="BG47" s="47">
        <v>10</v>
      </c>
      <c r="BH47" s="47">
        <v>10.4</v>
      </c>
      <c r="BI47" s="47">
        <v>1</v>
      </c>
      <c r="BJ47" s="47">
        <v>9</v>
      </c>
      <c r="BK47" s="47">
        <v>9</v>
      </c>
      <c r="BL47" s="47">
        <v>0</v>
      </c>
      <c r="BM47" s="47">
        <v>6</v>
      </c>
      <c r="BN47" s="47">
        <v>6.6</v>
      </c>
      <c r="BO47" s="47">
        <v>0</v>
      </c>
      <c r="BP47" s="47">
        <v>8</v>
      </c>
      <c r="BQ47" s="47">
        <v>8.8000000000000007</v>
      </c>
      <c r="BR47" s="47">
        <v>0</v>
      </c>
      <c r="BS47" s="47">
        <v>7</v>
      </c>
      <c r="BT47" s="47">
        <v>7.8</v>
      </c>
      <c r="BU47" s="47">
        <v>0</v>
      </c>
      <c r="BV47" s="47">
        <v>8</v>
      </c>
      <c r="BW47" s="47">
        <v>8.8000000000000007</v>
      </c>
      <c r="BX47" s="47">
        <v>0</v>
      </c>
      <c r="BY47" s="47">
        <v>8</v>
      </c>
      <c r="BZ47" s="47">
        <v>8.1999999999999993</v>
      </c>
      <c r="CA47" s="47">
        <v>0</v>
      </c>
      <c r="CB47" s="47">
        <v>9</v>
      </c>
      <c r="CC47" s="47">
        <v>9.6</v>
      </c>
      <c r="CD47" s="47">
        <v>0</v>
      </c>
      <c r="CE47" s="47">
        <v>9</v>
      </c>
      <c r="CF47" s="47">
        <v>9.1</v>
      </c>
      <c r="CG47" s="47">
        <v>0</v>
      </c>
      <c r="CH47" s="47">
        <v>7</v>
      </c>
      <c r="CI47" s="47">
        <v>7.1</v>
      </c>
      <c r="CJ47" s="47">
        <v>0</v>
      </c>
      <c r="CK47" s="47">
        <v>9</v>
      </c>
      <c r="CL47" s="47">
        <v>9.6999999999999993</v>
      </c>
      <c r="CM47" s="47">
        <v>0</v>
      </c>
      <c r="CN47" s="47">
        <v>7</v>
      </c>
      <c r="CO47" s="47">
        <v>7.9</v>
      </c>
      <c r="CP47" s="47">
        <v>0</v>
      </c>
      <c r="CQ47" s="47">
        <v>7</v>
      </c>
      <c r="CR47" s="47">
        <v>7.9</v>
      </c>
      <c r="CS47" s="47">
        <v>0</v>
      </c>
      <c r="CT47" s="47">
        <v>8</v>
      </c>
      <c r="CU47" s="47">
        <v>8.6</v>
      </c>
      <c r="CV47" s="47">
        <v>0</v>
      </c>
      <c r="CW47" s="47">
        <v>10</v>
      </c>
      <c r="CX47" s="47">
        <v>10.3</v>
      </c>
      <c r="CY47" s="47">
        <v>1</v>
      </c>
      <c r="CZ47" s="47">
        <v>9</v>
      </c>
      <c r="DA47" s="47">
        <v>9.3000000000000007</v>
      </c>
      <c r="DB47" s="47">
        <v>0</v>
      </c>
      <c r="DC47" s="47">
        <v>8</v>
      </c>
      <c r="DD47" s="47">
        <v>8</v>
      </c>
      <c r="DE47" s="47">
        <v>0</v>
      </c>
      <c r="DF47" s="47">
        <v>9</v>
      </c>
      <c r="DG47" s="47">
        <v>9.3000000000000007</v>
      </c>
      <c r="DH47" s="47">
        <v>0</v>
      </c>
      <c r="DI47" s="47">
        <v>8</v>
      </c>
      <c r="DJ47" s="47">
        <v>8.8000000000000007</v>
      </c>
      <c r="DK47" s="47">
        <v>0</v>
      </c>
      <c r="DL47" s="47">
        <v>9</v>
      </c>
      <c r="DM47" s="47">
        <v>9.4</v>
      </c>
      <c r="DN47" s="47">
        <v>0</v>
      </c>
      <c r="DO47" s="47">
        <v>8</v>
      </c>
      <c r="DP47" s="47">
        <v>8.6999999999999993</v>
      </c>
      <c r="DQ47" s="47">
        <v>0</v>
      </c>
      <c r="DR47" s="47">
        <v>8</v>
      </c>
      <c r="DS47" s="47">
        <v>8.9</v>
      </c>
      <c r="DT47" s="47">
        <v>0</v>
      </c>
      <c r="DU47" s="47">
        <v>9</v>
      </c>
      <c r="DV47" s="47">
        <v>9.5</v>
      </c>
      <c r="DW47" s="47">
        <v>0</v>
      </c>
      <c r="DX47" s="47">
        <v>7</v>
      </c>
      <c r="DY47" s="47">
        <v>7.6</v>
      </c>
      <c r="DZ47" s="47">
        <v>0</v>
      </c>
      <c r="EA47" s="47">
        <v>8</v>
      </c>
      <c r="EB47" s="47">
        <v>8.6</v>
      </c>
      <c r="EC47" s="47">
        <v>0</v>
      </c>
      <c r="ED47" s="47">
        <v>7</v>
      </c>
      <c r="EE47" s="47">
        <v>7.7</v>
      </c>
      <c r="EF47" s="47">
        <v>0</v>
      </c>
      <c r="EG47" s="47">
        <v>6</v>
      </c>
      <c r="EH47" s="47">
        <v>6.7</v>
      </c>
      <c r="EI47" s="47">
        <v>0</v>
      </c>
      <c r="EJ47" s="47">
        <v>10</v>
      </c>
      <c r="EK47" s="47">
        <v>10.1</v>
      </c>
      <c r="EL47" s="47">
        <v>0</v>
      </c>
      <c r="EM47" s="47">
        <v>10</v>
      </c>
      <c r="EN47" s="47">
        <v>10.3</v>
      </c>
      <c r="EO47" s="47">
        <v>1</v>
      </c>
      <c r="EP47" s="47">
        <v>9</v>
      </c>
      <c r="EQ47" s="47">
        <v>9</v>
      </c>
      <c r="ER47" s="47">
        <v>0</v>
      </c>
      <c r="ES47" s="47">
        <v>7</v>
      </c>
      <c r="ET47" s="47">
        <v>7.7</v>
      </c>
      <c r="EU47" s="47">
        <v>0</v>
      </c>
      <c r="EV47" s="47">
        <v>8</v>
      </c>
      <c r="EW47" s="47">
        <v>8.1</v>
      </c>
      <c r="EX47" s="47">
        <v>0</v>
      </c>
      <c r="EY47" s="47">
        <v>9</v>
      </c>
      <c r="EZ47" s="47">
        <v>9.3000000000000007</v>
      </c>
      <c r="FA47" s="47">
        <v>0</v>
      </c>
      <c r="FB47" s="47">
        <v>8</v>
      </c>
      <c r="FC47" s="47">
        <v>8.6999999999999993</v>
      </c>
      <c r="FD47" s="47">
        <v>0</v>
      </c>
      <c r="FE47" s="47">
        <v>7</v>
      </c>
      <c r="FF47" s="47">
        <v>7.4</v>
      </c>
      <c r="FG47" s="47">
        <v>0</v>
      </c>
      <c r="FH47" s="47">
        <v>10</v>
      </c>
      <c r="FI47" s="47">
        <v>10.4</v>
      </c>
      <c r="FJ47" s="47">
        <v>1</v>
      </c>
      <c r="FK47" s="47">
        <v>9</v>
      </c>
      <c r="FL47" s="47">
        <v>9.3000000000000007</v>
      </c>
      <c r="FM47" s="47">
        <v>0</v>
      </c>
      <c r="FN47" s="47">
        <v>8</v>
      </c>
      <c r="FO47" s="47">
        <v>8.3000000000000007</v>
      </c>
      <c r="FP47" s="47">
        <v>0</v>
      </c>
      <c r="FQ47" s="47">
        <v>10</v>
      </c>
      <c r="FR47" s="47">
        <v>10.5</v>
      </c>
      <c r="FS47" s="47">
        <v>1</v>
      </c>
      <c r="FT47" s="47">
        <v>9</v>
      </c>
      <c r="FU47" s="47">
        <v>9.9</v>
      </c>
      <c r="FV47" s="47">
        <v>0</v>
      </c>
      <c r="FW47" s="47">
        <v>9</v>
      </c>
      <c r="FX47" s="47">
        <v>9.3000000000000007</v>
      </c>
      <c r="FY47" s="47">
        <v>0</v>
      </c>
      <c r="FZ47" s="47">
        <v>10</v>
      </c>
      <c r="GA47" s="47">
        <v>10.1</v>
      </c>
      <c r="GB47" s="47">
        <v>0</v>
      </c>
      <c r="GC47" s="47">
        <v>7</v>
      </c>
      <c r="GD47" s="47">
        <v>7.3</v>
      </c>
      <c r="GE47" s="47">
        <v>0</v>
      </c>
      <c r="GF47" s="47">
        <v>10</v>
      </c>
      <c r="GG47" s="47">
        <v>10.6</v>
      </c>
      <c r="GH47" s="47">
        <v>1</v>
      </c>
      <c r="GI47" s="47">
        <v>8</v>
      </c>
      <c r="GJ47" s="47">
        <v>8.9</v>
      </c>
      <c r="GK47" s="47">
        <v>0</v>
      </c>
      <c r="GL47" s="47">
        <v>8</v>
      </c>
      <c r="GM47" s="47">
        <v>8.3000000000000007</v>
      </c>
      <c r="GN47" s="47">
        <v>0</v>
      </c>
      <c r="GO47" s="47">
        <v>7</v>
      </c>
      <c r="GP47" s="47">
        <v>7.3</v>
      </c>
      <c r="GQ47" s="47">
        <v>0</v>
      </c>
      <c r="GR47" s="47">
        <v>7</v>
      </c>
      <c r="GS47" s="47">
        <v>7.8</v>
      </c>
      <c r="GT47" s="47">
        <v>0</v>
      </c>
      <c r="GU47" s="47">
        <v>8</v>
      </c>
      <c r="GV47" s="47">
        <v>8</v>
      </c>
      <c r="GW47" s="47">
        <v>0</v>
      </c>
      <c r="GX47" s="47">
        <v>6</v>
      </c>
      <c r="GY47" s="47">
        <v>6.7</v>
      </c>
      <c r="GZ47" s="47">
        <v>0</v>
      </c>
      <c r="HA47" s="47">
        <v>494</v>
      </c>
      <c r="HB47" s="47">
        <v>522.4</v>
      </c>
      <c r="HC47" s="47">
        <v>7</v>
      </c>
      <c r="HD47" s="47">
        <v>494</v>
      </c>
      <c r="HE47" s="47">
        <v>522.4</v>
      </c>
      <c r="HF47" s="47">
        <v>7</v>
      </c>
      <c r="HG47" s="47">
        <v>494</v>
      </c>
      <c r="HH47" s="47">
        <v>522.4</v>
      </c>
      <c r="HI47" s="47">
        <v>7</v>
      </c>
      <c r="HJ47" s="47">
        <v>0</v>
      </c>
      <c r="HK47" s="47">
        <v>0</v>
      </c>
      <c r="HL47" s="47">
        <v>0</v>
      </c>
      <c r="HM47" s="47">
        <v>494</v>
      </c>
      <c r="HN47" s="47">
        <v>522.4</v>
      </c>
      <c r="HO47" s="47">
        <v>7</v>
      </c>
      <c r="HP47" s="47">
        <v>0</v>
      </c>
      <c r="HQ47" s="47">
        <v>0</v>
      </c>
      <c r="HR47" s="47">
        <v>0</v>
      </c>
      <c r="HS47" s="47">
        <v>0</v>
      </c>
      <c r="HT47" s="47">
        <v>0</v>
      </c>
      <c r="HU47" s="47">
        <v>0</v>
      </c>
      <c r="HV47" s="47">
        <v>0</v>
      </c>
      <c r="HW47" s="47">
        <v>0</v>
      </c>
      <c r="HX47" s="47">
        <v>0</v>
      </c>
      <c r="HY47" s="47">
        <v>82</v>
      </c>
      <c r="HZ47" s="47">
        <v>86.8</v>
      </c>
      <c r="IA47" s="47">
        <v>1</v>
      </c>
      <c r="IB47" s="47">
        <v>81</v>
      </c>
      <c r="IC47" s="47">
        <v>85.4</v>
      </c>
      <c r="ID47" s="47">
        <v>1</v>
      </c>
      <c r="IE47" s="47">
        <v>84</v>
      </c>
      <c r="IF47" s="47">
        <v>89.2</v>
      </c>
      <c r="IG47" s="47">
        <v>1</v>
      </c>
      <c r="IH47" s="47">
        <v>82</v>
      </c>
      <c r="II47" s="47">
        <v>87.1</v>
      </c>
      <c r="IJ47" s="47">
        <v>1</v>
      </c>
      <c r="IK47" s="47">
        <v>85</v>
      </c>
      <c r="IL47" s="47">
        <v>89.6</v>
      </c>
      <c r="IM47" s="47">
        <v>2</v>
      </c>
      <c r="IN47" s="47">
        <v>80</v>
      </c>
      <c r="IO47" s="47">
        <v>84.3</v>
      </c>
      <c r="IP47" s="47">
        <v>1</v>
      </c>
    </row>
    <row r="48" spans="1:250" s="47" customFormat="1" x14ac:dyDescent="0.3">
      <c r="A48" s="47" t="s">
        <v>749</v>
      </c>
      <c r="B48" s="47" t="s">
        <v>750</v>
      </c>
      <c r="D48" s="47" t="s">
        <v>751</v>
      </c>
      <c r="E48" s="47">
        <v>158</v>
      </c>
      <c r="H48" s="80"/>
      <c r="I48" s="47" t="s">
        <v>625</v>
      </c>
      <c r="J48" s="47">
        <v>8</v>
      </c>
      <c r="K48" s="47">
        <v>10</v>
      </c>
      <c r="S48" s="47" t="s">
        <v>752</v>
      </c>
      <c r="AC48" s="47">
        <v>10</v>
      </c>
      <c r="AD48" s="47">
        <v>10.1</v>
      </c>
      <c r="AE48" s="47">
        <v>0</v>
      </c>
      <c r="AF48" s="47">
        <v>7</v>
      </c>
      <c r="AG48" s="47">
        <v>7.6</v>
      </c>
      <c r="AH48" s="47">
        <v>0</v>
      </c>
      <c r="AI48" s="47">
        <v>10</v>
      </c>
      <c r="AJ48" s="47">
        <v>10.5</v>
      </c>
      <c r="AK48" s="47">
        <v>1</v>
      </c>
      <c r="AL48" s="47">
        <v>10</v>
      </c>
      <c r="AM48" s="47">
        <v>10.3</v>
      </c>
      <c r="AN48" s="47">
        <v>1</v>
      </c>
      <c r="AO48" s="47">
        <v>9</v>
      </c>
      <c r="AP48" s="47">
        <v>9.4</v>
      </c>
      <c r="AQ48" s="47">
        <v>0</v>
      </c>
      <c r="AR48" s="47">
        <v>9</v>
      </c>
      <c r="AS48" s="47">
        <v>9.6</v>
      </c>
      <c r="AT48" s="47">
        <v>0</v>
      </c>
      <c r="AU48" s="47">
        <v>10</v>
      </c>
      <c r="AV48" s="47">
        <v>10.3</v>
      </c>
      <c r="AW48" s="47">
        <v>1</v>
      </c>
      <c r="AX48" s="47">
        <v>8</v>
      </c>
      <c r="AY48" s="47">
        <v>8.9</v>
      </c>
      <c r="AZ48" s="47">
        <v>0</v>
      </c>
      <c r="BA48" s="47">
        <v>9</v>
      </c>
      <c r="BB48" s="47">
        <v>9.9</v>
      </c>
      <c r="BC48" s="47">
        <v>0</v>
      </c>
      <c r="BD48" s="47">
        <v>9</v>
      </c>
      <c r="BE48" s="47">
        <v>9.6999999999999993</v>
      </c>
      <c r="BF48" s="47">
        <v>0</v>
      </c>
      <c r="BG48" s="47">
        <v>10</v>
      </c>
      <c r="BH48" s="47">
        <v>10.1</v>
      </c>
      <c r="BI48" s="47">
        <v>0</v>
      </c>
      <c r="BJ48" s="47">
        <v>9</v>
      </c>
      <c r="BK48" s="47">
        <v>9.5</v>
      </c>
      <c r="BL48" s="47">
        <v>0</v>
      </c>
      <c r="BM48" s="47">
        <v>10</v>
      </c>
      <c r="BN48" s="47">
        <v>10.1</v>
      </c>
      <c r="BO48" s="47">
        <v>0</v>
      </c>
      <c r="BP48" s="47">
        <v>10</v>
      </c>
      <c r="BQ48" s="47">
        <v>10.3</v>
      </c>
      <c r="BR48" s="47">
        <v>1</v>
      </c>
      <c r="BS48" s="47">
        <v>9</v>
      </c>
      <c r="BT48" s="47">
        <v>9.8000000000000007</v>
      </c>
      <c r="BU48" s="47">
        <v>0</v>
      </c>
      <c r="BV48" s="47">
        <v>9</v>
      </c>
      <c r="BW48" s="47">
        <v>9.6999999999999993</v>
      </c>
      <c r="BX48" s="47">
        <v>0</v>
      </c>
      <c r="BY48" s="47">
        <v>8</v>
      </c>
      <c r="BZ48" s="47">
        <v>8.6999999999999993</v>
      </c>
      <c r="CA48" s="47">
        <v>0</v>
      </c>
      <c r="CB48" s="47">
        <v>10</v>
      </c>
      <c r="CC48" s="47">
        <v>10.3</v>
      </c>
      <c r="CD48" s="47">
        <v>1</v>
      </c>
      <c r="CE48" s="47">
        <v>10</v>
      </c>
      <c r="CF48" s="47">
        <v>10.1</v>
      </c>
      <c r="CG48" s="47">
        <v>0</v>
      </c>
      <c r="CH48" s="47">
        <v>9</v>
      </c>
      <c r="CI48" s="47">
        <v>9.4</v>
      </c>
      <c r="CJ48" s="47">
        <v>0</v>
      </c>
      <c r="CK48" s="47">
        <v>8</v>
      </c>
      <c r="CL48" s="47">
        <v>8.9</v>
      </c>
      <c r="CM48" s="47">
        <v>0</v>
      </c>
      <c r="CN48" s="47">
        <v>10</v>
      </c>
      <c r="CO48" s="47">
        <v>10.1</v>
      </c>
      <c r="CP48" s="47">
        <v>0</v>
      </c>
      <c r="CQ48" s="47">
        <v>10</v>
      </c>
      <c r="CR48" s="47">
        <v>10.4</v>
      </c>
      <c r="CS48" s="47">
        <v>1</v>
      </c>
      <c r="CT48" s="47">
        <v>9</v>
      </c>
      <c r="CU48" s="47">
        <v>9.6</v>
      </c>
      <c r="CV48" s="47">
        <v>0</v>
      </c>
      <c r="CW48" s="47">
        <v>10</v>
      </c>
      <c r="CX48" s="47">
        <v>10.3</v>
      </c>
      <c r="CY48" s="47">
        <v>1</v>
      </c>
      <c r="CZ48" s="47">
        <v>10</v>
      </c>
      <c r="DA48" s="47">
        <v>10.199999999999999</v>
      </c>
      <c r="DB48" s="47">
        <v>1</v>
      </c>
      <c r="DC48" s="47">
        <v>10</v>
      </c>
      <c r="DD48" s="47">
        <v>10.3</v>
      </c>
      <c r="DE48" s="47">
        <v>1</v>
      </c>
      <c r="DF48" s="47">
        <v>10</v>
      </c>
      <c r="DG48" s="47">
        <v>10.3</v>
      </c>
      <c r="DH48" s="47">
        <v>1</v>
      </c>
      <c r="DI48" s="47">
        <v>9</v>
      </c>
      <c r="DJ48" s="47">
        <v>9.1999999999999993</v>
      </c>
      <c r="DK48" s="47">
        <v>0</v>
      </c>
      <c r="DL48" s="47">
        <v>9</v>
      </c>
      <c r="DM48" s="47">
        <v>9.8000000000000007</v>
      </c>
      <c r="DN48" s="47">
        <v>0</v>
      </c>
      <c r="DO48" s="47">
        <v>9</v>
      </c>
      <c r="DP48" s="47">
        <v>9.8000000000000007</v>
      </c>
      <c r="DQ48" s="47">
        <v>0</v>
      </c>
      <c r="DR48" s="47">
        <v>9</v>
      </c>
      <c r="DS48" s="47">
        <v>9.1999999999999993</v>
      </c>
      <c r="DT48" s="47">
        <v>0</v>
      </c>
      <c r="DU48" s="47">
        <v>9</v>
      </c>
      <c r="DV48" s="47">
        <v>9.6999999999999993</v>
      </c>
      <c r="DW48" s="47">
        <v>0</v>
      </c>
      <c r="DX48" s="47">
        <v>9</v>
      </c>
      <c r="DY48" s="47">
        <v>9.8000000000000007</v>
      </c>
      <c r="DZ48" s="47">
        <v>0</v>
      </c>
      <c r="EA48" s="47">
        <v>10</v>
      </c>
      <c r="EB48" s="47">
        <v>10.4</v>
      </c>
      <c r="EC48" s="47">
        <v>1</v>
      </c>
      <c r="ED48" s="47">
        <v>9</v>
      </c>
      <c r="EE48" s="47">
        <v>9.6</v>
      </c>
      <c r="EF48" s="47">
        <v>0</v>
      </c>
      <c r="EG48" s="47">
        <v>10</v>
      </c>
      <c r="EH48" s="47">
        <v>10.4</v>
      </c>
      <c r="EI48" s="47">
        <v>1</v>
      </c>
      <c r="EJ48" s="47">
        <v>9</v>
      </c>
      <c r="EK48" s="47">
        <v>9.5</v>
      </c>
      <c r="EL48" s="47">
        <v>0</v>
      </c>
      <c r="EM48" s="47">
        <v>10</v>
      </c>
      <c r="EN48" s="47">
        <v>10.4</v>
      </c>
      <c r="EO48" s="47">
        <v>1</v>
      </c>
      <c r="EP48" s="47">
        <v>9</v>
      </c>
      <c r="EQ48" s="47">
        <v>9.9</v>
      </c>
      <c r="ER48" s="47">
        <v>0</v>
      </c>
      <c r="ES48" s="47">
        <v>10</v>
      </c>
      <c r="ET48" s="47">
        <v>10.1</v>
      </c>
      <c r="EU48" s="47">
        <v>0</v>
      </c>
      <c r="EV48" s="47">
        <v>10</v>
      </c>
      <c r="EW48" s="47">
        <v>10.5</v>
      </c>
      <c r="EX48" s="47">
        <v>1</v>
      </c>
      <c r="EY48" s="47">
        <v>8</v>
      </c>
      <c r="EZ48" s="47">
        <v>8.4</v>
      </c>
      <c r="FA48" s="47">
        <v>0</v>
      </c>
      <c r="FB48" s="47">
        <v>10</v>
      </c>
      <c r="FC48" s="47">
        <v>10</v>
      </c>
      <c r="FD48" s="47">
        <v>0</v>
      </c>
      <c r="FE48" s="47">
        <v>10</v>
      </c>
      <c r="FF48" s="47">
        <v>10.7</v>
      </c>
      <c r="FG48" s="47">
        <v>1</v>
      </c>
      <c r="FH48" s="47">
        <v>10</v>
      </c>
      <c r="FI48" s="47">
        <v>10.3</v>
      </c>
      <c r="FJ48" s="47">
        <v>1</v>
      </c>
      <c r="FK48" s="47">
        <v>10</v>
      </c>
      <c r="FL48" s="47">
        <v>10.8</v>
      </c>
      <c r="FM48" s="47">
        <v>1</v>
      </c>
      <c r="FN48" s="47">
        <v>9</v>
      </c>
      <c r="FO48" s="47">
        <v>9.6999999999999993</v>
      </c>
      <c r="FP48" s="47">
        <v>0</v>
      </c>
      <c r="FQ48" s="47">
        <v>10</v>
      </c>
      <c r="FR48" s="47">
        <v>10.7</v>
      </c>
      <c r="FS48" s="47">
        <v>1</v>
      </c>
      <c r="FT48" s="47">
        <v>9</v>
      </c>
      <c r="FU48" s="47">
        <v>9.8000000000000007</v>
      </c>
      <c r="FV48" s="47">
        <v>0</v>
      </c>
      <c r="FW48" s="47">
        <v>10</v>
      </c>
      <c r="FX48" s="47">
        <v>10.3</v>
      </c>
      <c r="FY48" s="47">
        <v>1</v>
      </c>
      <c r="FZ48" s="47">
        <v>10</v>
      </c>
      <c r="GA48" s="47">
        <v>10.199999999999999</v>
      </c>
      <c r="GB48" s="47">
        <v>1</v>
      </c>
      <c r="GC48" s="47">
        <v>10</v>
      </c>
      <c r="GD48" s="47">
        <v>10.6</v>
      </c>
      <c r="GE48" s="47">
        <v>1</v>
      </c>
      <c r="GF48" s="47">
        <v>10</v>
      </c>
      <c r="GG48" s="47">
        <v>10.199999999999999</v>
      </c>
      <c r="GH48" s="47">
        <v>1</v>
      </c>
      <c r="GI48" s="47">
        <v>9</v>
      </c>
      <c r="GJ48" s="47">
        <v>9.1</v>
      </c>
      <c r="GK48" s="47">
        <v>0</v>
      </c>
      <c r="GL48" s="47">
        <v>9</v>
      </c>
      <c r="GM48" s="47">
        <v>9.5</v>
      </c>
      <c r="GN48" s="47">
        <v>0</v>
      </c>
      <c r="GO48" s="47">
        <v>9</v>
      </c>
      <c r="GP48" s="47">
        <v>9.6999999999999993</v>
      </c>
      <c r="GQ48" s="47">
        <v>0</v>
      </c>
      <c r="GR48" s="47">
        <v>10</v>
      </c>
      <c r="GS48" s="47">
        <v>10.4</v>
      </c>
      <c r="GT48" s="47">
        <v>1</v>
      </c>
      <c r="GU48" s="47">
        <v>10</v>
      </c>
      <c r="GV48" s="47">
        <v>10.4</v>
      </c>
      <c r="GW48" s="47">
        <v>1</v>
      </c>
      <c r="GX48" s="47">
        <v>10</v>
      </c>
      <c r="GY48" s="47">
        <v>10.4</v>
      </c>
      <c r="GZ48" s="47">
        <v>1</v>
      </c>
      <c r="HA48" s="47">
        <v>566</v>
      </c>
      <c r="HB48" s="47">
        <v>593.9</v>
      </c>
      <c r="HC48" s="47">
        <v>25</v>
      </c>
      <c r="HD48" s="47">
        <v>566</v>
      </c>
      <c r="HE48" s="47">
        <v>593.9</v>
      </c>
      <c r="HF48" s="47">
        <v>25</v>
      </c>
      <c r="HG48" s="47">
        <v>566</v>
      </c>
      <c r="HH48" s="47">
        <v>593.9</v>
      </c>
      <c r="HI48" s="47">
        <v>25</v>
      </c>
      <c r="HJ48" s="47">
        <v>0</v>
      </c>
      <c r="HK48" s="47">
        <v>0</v>
      </c>
      <c r="HL48" s="47">
        <v>0</v>
      </c>
      <c r="HM48" s="47">
        <v>566</v>
      </c>
      <c r="HN48" s="47">
        <v>593.9</v>
      </c>
      <c r="HO48" s="47">
        <v>25</v>
      </c>
      <c r="HP48" s="47">
        <v>0</v>
      </c>
      <c r="HQ48" s="47">
        <v>0</v>
      </c>
      <c r="HR48" s="47">
        <v>0</v>
      </c>
      <c r="HS48" s="47">
        <v>0</v>
      </c>
      <c r="HT48" s="47">
        <v>0</v>
      </c>
      <c r="HU48" s="47">
        <v>0</v>
      </c>
      <c r="HV48" s="47">
        <v>0</v>
      </c>
      <c r="HW48" s="47">
        <v>0</v>
      </c>
      <c r="HX48" s="47">
        <v>0</v>
      </c>
      <c r="HY48" s="47">
        <v>91</v>
      </c>
      <c r="HZ48" s="47">
        <v>96.3</v>
      </c>
      <c r="IA48" s="47">
        <v>3</v>
      </c>
      <c r="IB48" s="47">
        <v>94</v>
      </c>
      <c r="IC48" s="47">
        <v>98</v>
      </c>
      <c r="ID48" s="47">
        <v>2</v>
      </c>
      <c r="IE48" s="47">
        <v>95</v>
      </c>
      <c r="IF48" s="47">
        <v>99.1</v>
      </c>
      <c r="IG48" s="47">
        <v>5</v>
      </c>
      <c r="IH48" s="47">
        <v>93</v>
      </c>
      <c r="II48" s="47">
        <v>98.7</v>
      </c>
      <c r="IJ48" s="47">
        <v>3</v>
      </c>
      <c r="IK48" s="47">
        <v>96</v>
      </c>
      <c r="IL48" s="47">
        <v>101</v>
      </c>
      <c r="IM48" s="47">
        <v>5</v>
      </c>
      <c r="IN48" s="47">
        <v>97</v>
      </c>
      <c r="IO48" s="47">
        <v>100.8</v>
      </c>
      <c r="IP48" s="47">
        <v>7</v>
      </c>
    </row>
    <row r="49" spans="1:250" s="47" customFormat="1" x14ac:dyDescent="0.3">
      <c r="A49" s="47" t="s">
        <v>753</v>
      </c>
      <c r="B49" s="47" t="s">
        <v>754</v>
      </c>
      <c r="D49" s="47" t="s">
        <v>755</v>
      </c>
      <c r="E49" s="47">
        <v>159</v>
      </c>
      <c r="H49" s="80"/>
      <c r="I49" s="47" t="s">
        <v>625</v>
      </c>
      <c r="J49" s="47">
        <v>8</v>
      </c>
      <c r="K49" s="47">
        <v>11</v>
      </c>
      <c r="S49" s="47" t="s">
        <v>752</v>
      </c>
      <c r="AC49" s="47">
        <v>0</v>
      </c>
      <c r="AD49" s="47">
        <v>0</v>
      </c>
      <c r="AE49" s="47">
        <v>0</v>
      </c>
      <c r="AF49" s="47">
        <v>0</v>
      </c>
      <c r="AG49" s="47">
        <v>0</v>
      </c>
      <c r="AH49" s="47">
        <v>0</v>
      </c>
      <c r="AI49" s="47">
        <v>0</v>
      </c>
      <c r="AJ49" s="47">
        <v>0</v>
      </c>
      <c r="AK49" s="47">
        <v>0</v>
      </c>
      <c r="AL49" s="47">
        <v>0</v>
      </c>
      <c r="AM49" s="47">
        <v>0</v>
      </c>
      <c r="AN49" s="47">
        <v>0</v>
      </c>
      <c r="AO49" s="47">
        <v>0</v>
      </c>
      <c r="AP49" s="47">
        <v>0</v>
      </c>
      <c r="AQ49" s="47">
        <v>0</v>
      </c>
      <c r="AR49" s="47">
        <v>0</v>
      </c>
      <c r="AS49" s="47">
        <v>0</v>
      </c>
      <c r="AT49" s="47">
        <v>0</v>
      </c>
      <c r="AU49" s="47">
        <v>0</v>
      </c>
      <c r="AV49" s="47">
        <v>0</v>
      </c>
      <c r="AW49" s="47">
        <v>0</v>
      </c>
      <c r="AX49" s="47">
        <v>0</v>
      </c>
      <c r="AY49" s="47">
        <v>0</v>
      </c>
      <c r="AZ49" s="47">
        <v>0</v>
      </c>
      <c r="BA49" s="47">
        <v>0</v>
      </c>
      <c r="BB49" s="47">
        <v>0</v>
      </c>
      <c r="BC49" s="47">
        <v>0</v>
      </c>
      <c r="BD49" s="47">
        <v>0</v>
      </c>
      <c r="BE49" s="47">
        <v>0</v>
      </c>
      <c r="BF49" s="47">
        <v>0</v>
      </c>
      <c r="BG49" s="47">
        <v>0</v>
      </c>
      <c r="BH49" s="47">
        <v>0</v>
      </c>
      <c r="BI49" s="47">
        <v>0</v>
      </c>
      <c r="BJ49" s="47">
        <v>0</v>
      </c>
      <c r="BK49" s="47">
        <v>0</v>
      </c>
      <c r="BL49" s="47">
        <v>0</v>
      </c>
      <c r="BM49" s="47">
        <v>0</v>
      </c>
      <c r="BN49" s="47">
        <v>0</v>
      </c>
      <c r="BO49" s="47">
        <v>0</v>
      </c>
      <c r="BP49" s="47">
        <v>0</v>
      </c>
      <c r="BQ49" s="47">
        <v>0</v>
      </c>
      <c r="BR49" s="47">
        <v>0</v>
      </c>
      <c r="BS49" s="47">
        <v>0</v>
      </c>
      <c r="BT49" s="47">
        <v>0</v>
      </c>
      <c r="BU49" s="47">
        <v>0</v>
      </c>
      <c r="BV49" s="47">
        <v>0</v>
      </c>
      <c r="BW49" s="47">
        <v>0</v>
      </c>
      <c r="BX49" s="47">
        <v>0</v>
      </c>
      <c r="BY49" s="47">
        <v>0</v>
      </c>
      <c r="BZ49" s="47">
        <v>0</v>
      </c>
      <c r="CA49" s="47">
        <v>0</v>
      </c>
      <c r="CB49" s="47">
        <v>0</v>
      </c>
      <c r="CC49" s="47">
        <v>0</v>
      </c>
      <c r="CD49" s="47">
        <v>0</v>
      </c>
      <c r="CE49" s="47">
        <v>0</v>
      </c>
      <c r="CF49" s="47">
        <v>0</v>
      </c>
      <c r="CG49" s="47">
        <v>0</v>
      </c>
      <c r="CH49" s="47">
        <v>0</v>
      </c>
      <c r="CI49" s="47">
        <v>0</v>
      </c>
      <c r="CJ49" s="47">
        <v>0</v>
      </c>
      <c r="CK49" s="47">
        <v>0</v>
      </c>
      <c r="CL49" s="47">
        <v>0</v>
      </c>
      <c r="CM49" s="47">
        <v>0</v>
      </c>
      <c r="CN49" s="47">
        <v>0</v>
      </c>
      <c r="CO49" s="47">
        <v>0</v>
      </c>
      <c r="CP49" s="47">
        <v>0</v>
      </c>
      <c r="CQ49" s="47">
        <v>0</v>
      </c>
      <c r="CR49" s="47">
        <v>0</v>
      </c>
      <c r="CS49" s="47">
        <v>0</v>
      </c>
      <c r="CT49" s="47">
        <v>0</v>
      </c>
      <c r="CU49" s="47">
        <v>0</v>
      </c>
      <c r="CV49" s="47">
        <v>0</v>
      </c>
      <c r="CW49" s="47">
        <v>0</v>
      </c>
      <c r="CX49" s="47">
        <v>0</v>
      </c>
      <c r="CY49" s="47">
        <v>0</v>
      </c>
      <c r="CZ49" s="47">
        <v>0</v>
      </c>
      <c r="DA49" s="47">
        <v>0</v>
      </c>
      <c r="DB49" s="47">
        <v>0</v>
      </c>
      <c r="DC49" s="47">
        <v>0</v>
      </c>
      <c r="DD49" s="47">
        <v>0</v>
      </c>
      <c r="DE49" s="47">
        <v>0</v>
      </c>
      <c r="DF49" s="47">
        <v>0</v>
      </c>
      <c r="DG49" s="47">
        <v>0</v>
      </c>
      <c r="DH49" s="47">
        <v>0</v>
      </c>
      <c r="DI49" s="47">
        <v>0</v>
      </c>
      <c r="DJ49" s="47">
        <v>0</v>
      </c>
      <c r="DK49" s="47">
        <v>0</v>
      </c>
      <c r="DL49" s="47">
        <v>0</v>
      </c>
      <c r="DM49" s="47">
        <v>0</v>
      </c>
      <c r="DN49" s="47">
        <v>0</v>
      </c>
      <c r="DO49" s="47">
        <v>0</v>
      </c>
      <c r="DP49" s="47">
        <v>0</v>
      </c>
      <c r="DQ49" s="47">
        <v>0</v>
      </c>
      <c r="DR49" s="47">
        <v>0</v>
      </c>
      <c r="DS49" s="47">
        <v>0</v>
      </c>
      <c r="DT49" s="47">
        <v>0</v>
      </c>
      <c r="DU49" s="47">
        <v>0</v>
      </c>
      <c r="DV49" s="47">
        <v>0</v>
      </c>
      <c r="DW49" s="47">
        <v>0</v>
      </c>
      <c r="DX49" s="47">
        <v>0</v>
      </c>
      <c r="DY49" s="47">
        <v>0</v>
      </c>
      <c r="DZ49" s="47">
        <v>0</v>
      </c>
      <c r="EA49" s="47">
        <v>0</v>
      </c>
      <c r="EB49" s="47">
        <v>0</v>
      </c>
      <c r="EC49" s="47">
        <v>0</v>
      </c>
      <c r="ED49" s="47">
        <v>0</v>
      </c>
      <c r="EE49" s="47">
        <v>0</v>
      </c>
      <c r="EF49" s="47">
        <v>0</v>
      </c>
      <c r="EG49" s="47">
        <v>0</v>
      </c>
      <c r="EH49" s="47">
        <v>0</v>
      </c>
      <c r="EI49" s="47">
        <v>0</v>
      </c>
      <c r="EJ49" s="47">
        <v>0</v>
      </c>
      <c r="EK49" s="47">
        <v>0</v>
      </c>
      <c r="EL49" s="47">
        <v>0</v>
      </c>
      <c r="EM49" s="47">
        <v>0</v>
      </c>
      <c r="EN49" s="47">
        <v>0</v>
      </c>
      <c r="EO49" s="47">
        <v>0</v>
      </c>
      <c r="EP49" s="47">
        <v>0</v>
      </c>
      <c r="EQ49" s="47">
        <v>0</v>
      </c>
      <c r="ER49" s="47">
        <v>0</v>
      </c>
      <c r="ES49" s="47">
        <v>0</v>
      </c>
      <c r="ET49" s="47">
        <v>0</v>
      </c>
      <c r="EU49" s="47">
        <v>0</v>
      </c>
      <c r="EV49" s="47">
        <v>0</v>
      </c>
      <c r="EW49" s="47">
        <v>0</v>
      </c>
      <c r="EX49" s="47">
        <v>0</v>
      </c>
      <c r="EY49" s="47">
        <v>0</v>
      </c>
      <c r="EZ49" s="47">
        <v>0</v>
      </c>
      <c r="FA49" s="47">
        <v>0</v>
      </c>
      <c r="FB49" s="47">
        <v>0</v>
      </c>
      <c r="FC49" s="47">
        <v>0</v>
      </c>
      <c r="FD49" s="47">
        <v>0</v>
      </c>
      <c r="FE49" s="47">
        <v>0</v>
      </c>
      <c r="FF49" s="47">
        <v>0</v>
      </c>
      <c r="FG49" s="47">
        <v>0</v>
      </c>
      <c r="FH49" s="47">
        <v>0</v>
      </c>
      <c r="FI49" s="47">
        <v>0</v>
      </c>
      <c r="FJ49" s="47">
        <v>0</v>
      </c>
      <c r="FK49" s="47">
        <v>0</v>
      </c>
      <c r="FL49" s="47">
        <v>0</v>
      </c>
      <c r="FM49" s="47">
        <v>0</v>
      </c>
      <c r="FN49" s="47">
        <v>0</v>
      </c>
      <c r="FO49" s="47">
        <v>0</v>
      </c>
      <c r="FP49" s="47">
        <v>0</v>
      </c>
      <c r="FQ49" s="47">
        <v>0</v>
      </c>
      <c r="FR49" s="47">
        <v>0</v>
      </c>
      <c r="FS49" s="47">
        <v>0</v>
      </c>
      <c r="FT49" s="47">
        <v>0</v>
      </c>
      <c r="FU49" s="47">
        <v>0</v>
      </c>
      <c r="FV49" s="47">
        <v>0</v>
      </c>
      <c r="FW49" s="47">
        <v>0</v>
      </c>
      <c r="FX49" s="47">
        <v>0</v>
      </c>
      <c r="FY49" s="47">
        <v>0</v>
      </c>
      <c r="FZ49" s="47">
        <v>0</v>
      </c>
      <c r="GA49" s="47">
        <v>0</v>
      </c>
      <c r="GB49" s="47">
        <v>0</v>
      </c>
      <c r="GC49" s="47">
        <v>0</v>
      </c>
      <c r="GD49" s="47">
        <v>0</v>
      </c>
      <c r="GE49" s="47">
        <v>0</v>
      </c>
      <c r="GF49" s="47">
        <v>0</v>
      </c>
      <c r="GG49" s="47">
        <v>0</v>
      </c>
      <c r="GH49" s="47">
        <v>0</v>
      </c>
      <c r="GI49" s="47">
        <v>0</v>
      </c>
      <c r="GJ49" s="47">
        <v>0</v>
      </c>
      <c r="GK49" s="47">
        <v>0</v>
      </c>
      <c r="GL49" s="47">
        <v>0</v>
      </c>
      <c r="GM49" s="47">
        <v>0</v>
      </c>
      <c r="GN49" s="47">
        <v>0</v>
      </c>
      <c r="GO49" s="47">
        <v>0</v>
      </c>
      <c r="GP49" s="47">
        <v>0</v>
      </c>
      <c r="GQ49" s="47">
        <v>0</v>
      </c>
      <c r="GR49" s="47">
        <v>0</v>
      </c>
      <c r="GS49" s="47">
        <v>0</v>
      </c>
      <c r="GT49" s="47">
        <v>0</v>
      </c>
      <c r="GU49" s="47">
        <v>0</v>
      </c>
      <c r="GV49" s="47">
        <v>0</v>
      </c>
      <c r="GW49" s="47">
        <v>0</v>
      </c>
      <c r="GX49" s="47">
        <v>0</v>
      </c>
      <c r="GY49" s="47">
        <v>0</v>
      </c>
      <c r="GZ49" s="47">
        <v>0</v>
      </c>
      <c r="HA49" s="47">
        <v>0</v>
      </c>
      <c r="HB49" s="47">
        <v>0</v>
      </c>
      <c r="HC49" s="47">
        <v>0</v>
      </c>
      <c r="HD49" s="47">
        <v>0</v>
      </c>
      <c r="HE49" s="47">
        <v>0</v>
      </c>
      <c r="HF49" s="47">
        <v>0</v>
      </c>
      <c r="HG49" s="47">
        <v>0</v>
      </c>
      <c r="HH49" s="47">
        <v>0</v>
      </c>
      <c r="HI49" s="47">
        <v>0</v>
      </c>
      <c r="HJ49" s="47">
        <v>0</v>
      </c>
      <c r="HK49" s="47">
        <v>0</v>
      </c>
      <c r="HL49" s="47">
        <v>0</v>
      </c>
      <c r="HM49" s="47">
        <v>0</v>
      </c>
      <c r="HN49" s="47">
        <v>0</v>
      </c>
      <c r="HO49" s="47">
        <v>0</v>
      </c>
      <c r="HP49" s="47">
        <v>0</v>
      </c>
      <c r="HQ49" s="47">
        <v>0</v>
      </c>
      <c r="HR49" s="47">
        <v>0</v>
      </c>
      <c r="HS49" s="47">
        <v>0</v>
      </c>
      <c r="HT49" s="47">
        <v>0</v>
      </c>
      <c r="HU49" s="47">
        <v>0</v>
      </c>
      <c r="HV49" s="47">
        <v>0</v>
      </c>
      <c r="HW49" s="47">
        <v>0</v>
      </c>
      <c r="HX49" s="47">
        <v>0</v>
      </c>
      <c r="HY49" s="47">
        <v>0</v>
      </c>
      <c r="HZ49" s="47">
        <v>0</v>
      </c>
      <c r="IA49" s="47">
        <v>0</v>
      </c>
      <c r="IB49" s="47">
        <v>0</v>
      </c>
      <c r="IC49" s="47">
        <v>0</v>
      </c>
      <c r="ID49" s="47">
        <v>0</v>
      </c>
      <c r="IE49" s="47">
        <v>0</v>
      </c>
      <c r="IF49" s="47">
        <v>0</v>
      </c>
      <c r="IG49" s="47">
        <v>0</v>
      </c>
      <c r="IH49" s="47">
        <v>0</v>
      </c>
      <c r="II49" s="47">
        <v>0</v>
      </c>
      <c r="IJ49" s="47">
        <v>0</v>
      </c>
      <c r="IK49" s="47">
        <v>0</v>
      </c>
      <c r="IL49" s="47">
        <v>0</v>
      </c>
      <c r="IM49" s="47">
        <v>0</v>
      </c>
      <c r="IN49" s="47">
        <v>0</v>
      </c>
      <c r="IO49" s="47">
        <v>0</v>
      </c>
      <c r="IP49" s="47">
        <v>0</v>
      </c>
    </row>
    <row r="50" spans="1:250" s="47" customFormat="1" x14ac:dyDescent="0.3">
      <c r="A50" s="47" t="s">
        <v>756</v>
      </c>
      <c r="B50" s="47" t="s">
        <v>757</v>
      </c>
      <c r="D50" s="47" t="s">
        <v>758</v>
      </c>
      <c r="E50" s="47">
        <v>160</v>
      </c>
      <c r="H50" s="80"/>
      <c r="I50" s="47" t="s">
        <v>625</v>
      </c>
      <c r="J50" s="47">
        <v>10</v>
      </c>
      <c r="K50" s="47">
        <v>6</v>
      </c>
      <c r="S50" s="47" t="s">
        <v>657</v>
      </c>
      <c r="AC50" s="47">
        <v>9</v>
      </c>
      <c r="AD50" s="47">
        <v>9</v>
      </c>
      <c r="AE50" s="47">
        <v>0</v>
      </c>
      <c r="AF50" s="47">
        <v>8</v>
      </c>
      <c r="AG50" s="47">
        <v>8.1999999999999993</v>
      </c>
      <c r="AH50" s="47">
        <v>0</v>
      </c>
      <c r="AI50" s="47">
        <v>8</v>
      </c>
      <c r="AJ50" s="47">
        <v>8.5</v>
      </c>
      <c r="AK50" s="47">
        <v>0</v>
      </c>
      <c r="AL50" s="47">
        <v>10</v>
      </c>
      <c r="AM50" s="47">
        <v>10.199999999999999</v>
      </c>
      <c r="AN50" s="47">
        <v>1</v>
      </c>
      <c r="AO50" s="47">
        <v>10</v>
      </c>
      <c r="AP50" s="47">
        <v>10.199999999999999</v>
      </c>
      <c r="AQ50" s="47">
        <v>1</v>
      </c>
      <c r="AR50" s="47">
        <v>5</v>
      </c>
      <c r="AS50" s="47">
        <v>5.5</v>
      </c>
      <c r="AT50" s="47">
        <v>0</v>
      </c>
      <c r="AU50" s="47">
        <v>7</v>
      </c>
      <c r="AV50" s="47">
        <v>7.9</v>
      </c>
      <c r="AW50" s="47">
        <v>0</v>
      </c>
      <c r="AX50" s="47">
        <v>10</v>
      </c>
      <c r="AY50" s="47">
        <v>10.7</v>
      </c>
      <c r="AZ50" s="47">
        <v>1</v>
      </c>
      <c r="BA50" s="47">
        <v>10</v>
      </c>
      <c r="BB50" s="47">
        <v>10.199999999999999</v>
      </c>
      <c r="BC50" s="47">
        <v>1</v>
      </c>
      <c r="BD50" s="47">
        <v>7</v>
      </c>
      <c r="BE50" s="47">
        <v>7.6</v>
      </c>
      <c r="BF50" s="47">
        <v>0</v>
      </c>
      <c r="BG50" s="47">
        <v>9</v>
      </c>
      <c r="BH50" s="47">
        <v>9.8000000000000007</v>
      </c>
      <c r="BI50" s="47">
        <v>0</v>
      </c>
      <c r="BJ50" s="47">
        <v>8</v>
      </c>
      <c r="BK50" s="47">
        <v>8</v>
      </c>
      <c r="BL50" s="47">
        <v>0</v>
      </c>
      <c r="BM50" s="47">
        <v>9</v>
      </c>
      <c r="BN50" s="47">
        <v>9.6</v>
      </c>
      <c r="BO50" s="47">
        <v>0</v>
      </c>
      <c r="BP50" s="47">
        <v>10</v>
      </c>
      <c r="BQ50" s="47">
        <v>10</v>
      </c>
      <c r="BR50" s="47">
        <v>0</v>
      </c>
      <c r="BS50" s="47">
        <v>5</v>
      </c>
      <c r="BT50" s="47">
        <v>5.9</v>
      </c>
      <c r="BU50" s="47">
        <v>0</v>
      </c>
      <c r="BV50" s="47">
        <v>8</v>
      </c>
      <c r="BW50" s="47">
        <v>8.8000000000000007</v>
      </c>
      <c r="BX50" s="47">
        <v>0</v>
      </c>
      <c r="BY50" s="47">
        <v>10</v>
      </c>
      <c r="BZ50" s="47">
        <v>10.5</v>
      </c>
      <c r="CA50" s="47">
        <v>1</v>
      </c>
      <c r="CB50" s="47">
        <v>8</v>
      </c>
      <c r="CC50" s="47">
        <v>8.4</v>
      </c>
      <c r="CD50" s="47">
        <v>0</v>
      </c>
      <c r="CE50" s="47">
        <v>8</v>
      </c>
      <c r="CF50" s="47">
        <v>8.3000000000000007</v>
      </c>
      <c r="CG50" s="47">
        <v>0</v>
      </c>
      <c r="CH50" s="47">
        <v>10</v>
      </c>
      <c r="CI50" s="47">
        <v>10.5</v>
      </c>
      <c r="CJ50" s="47">
        <v>1</v>
      </c>
      <c r="CK50" s="47">
        <v>4</v>
      </c>
      <c r="CL50" s="47">
        <v>4.5</v>
      </c>
      <c r="CM50" s="47">
        <v>0</v>
      </c>
      <c r="CN50" s="47">
        <v>9</v>
      </c>
      <c r="CO50" s="47">
        <v>9.4</v>
      </c>
      <c r="CP50" s="47">
        <v>0</v>
      </c>
      <c r="CQ50" s="47">
        <v>9</v>
      </c>
      <c r="CR50" s="47">
        <v>9.4</v>
      </c>
      <c r="CS50" s="47">
        <v>0</v>
      </c>
      <c r="CT50" s="47">
        <v>8</v>
      </c>
      <c r="CU50" s="47">
        <v>8.1999999999999993</v>
      </c>
      <c r="CV50" s="47">
        <v>0</v>
      </c>
      <c r="CW50" s="47">
        <v>8</v>
      </c>
      <c r="CX50" s="47">
        <v>8.6</v>
      </c>
      <c r="CY50" s="47">
        <v>0</v>
      </c>
      <c r="CZ50" s="47">
        <v>8</v>
      </c>
      <c r="DA50" s="47">
        <v>8.1</v>
      </c>
      <c r="DB50" s="47">
        <v>0</v>
      </c>
      <c r="DC50" s="47">
        <v>8</v>
      </c>
      <c r="DD50" s="47">
        <v>8.1</v>
      </c>
      <c r="DE50" s="47">
        <v>0</v>
      </c>
      <c r="DF50" s="47">
        <v>9</v>
      </c>
      <c r="DG50" s="47">
        <v>9.6</v>
      </c>
      <c r="DH50" s="47">
        <v>0</v>
      </c>
      <c r="DI50" s="47">
        <v>6</v>
      </c>
      <c r="DJ50" s="47">
        <v>6.3</v>
      </c>
      <c r="DK50" s="47">
        <v>0</v>
      </c>
      <c r="DL50" s="47">
        <v>8</v>
      </c>
      <c r="DM50" s="47">
        <v>8.4</v>
      </c>
      <c r="DN50" s="47">
        <v>0</v>
      </c>
      <c r="DO50" s="47">
        <v>10</v>
      </c>
      <c r="DP50" s="47">
        <v>10.4</v>
      </c>
      <c r="DQ50" s="47">
        <v>1</v>
      </c>
      <c r="DR50" s="47">
        <v>9</v>
      </c>
      <c r="DS50" s="47">
        <v>9.8000000000000007</v>
      </c>
      <c r="DT50" s="47">
        <v>0</v>
      </c>
      <c r="DU50" s="47">
        <v>9</v>
      </c>
      <c r="DV50" s="47">
        <v>9.1</v>
      </c>
      <c r="DW50" s="47">
        <v>0</v>
      </c>
      <c r="DX50" s="47">
        <v>8</v>
      </c>
      <c r="DY50" s="47">
        <v>8.9</v>
      </c>
      <c r="DZ50" s="47">
        <v>0</v>
      </c>
      <c r="EA50" s="47">
        <v>9</v>
      </c>
      <c r="EB50" s="47">
        <v>9.1999999999999993</v>
      </c>
      <c r="EC50" s="47">
        <v>0</v>
      </c>
      <c r="ED50" s="47">
        <v>9</v>
      </c>
      <c r="EE50" s="47">
        <v>9.1999999999999993</v>
      </c>
      <c r="EF50" s="47">
        <v>0</v>
      </c>
      <c r="EG50" s="47">
        <v>9</v>
      </c>
      <c r="EH50" s="47">
        <v>9.1999999999999993</v>
      </c>
      <c r="EI50" s="47">
        <v>0</v>
      </c>
      <c r="EJ50" s="47">
        <v>7</v>
      </c>
      <c r="EK50" s="47">
        <v>7.9</v>
      </c>
      <c r="EL50" s="47">
        <v>0</v>
      </c>
      <c r="EM50" s="47">
        <v>9</v>
      </c>
      <c r="EN50" s="47">
        <v>9.1</v>
      </c>
      <c r="EO50" s="47">
        <v>0</v>
      </c>
      <c r="EP50" s="47">
        <v>10</v>
      </c>
      <c r="EQ50" s="47">
        <v>10.199999999999999</v>
      </c>
      <c r="ER50" s="47">
        <v>1</v>
      </c>
      <c r="ES50" s="47">
        <v>8</v>
      </c>
      <c r="ET50" s="47">
        <v>8.9</v>
      </c>
      <c r="EU50" s="47">
        <v>0</v>
      </c>
      <c r="EV50" s="47">
        <v>8</v>
      </c>
      <c r="EW50" s="47">
        <v>8.6999999999999993</v>
      </c>
      <c r="EX50" s="47">
        <v>0</v>
      </c>
      <c r="EY50" s="47">
        <v>7</v>
      </c>
      <c r="EZ50" s="47">
        <v>7.6</v>
      </c>
      <c r="FA50" s="47">
        <v>0</v>
      </c>
      <c r="FB50" s="47">
        <v>9</v>
      </c>
      <c r="FC50" s="47">
        <v>9.8000000000000007</v>
      </c>
      <c r="FD50" s="47">
        <v>0</v>
      </c>
      <c r="FE50" s="47">
        <v>9</v>
      </c>
      <c r="FF50" s="47">
        <v>9.5</v>
      </c>
      <c r="FG50" s="47">
        <v>0</v>
      </c>
      <c r="FH50" s="47">
        <v>7</v>
      </c>
      <c r="FI50" s="47">
        <v>7.8</v>
      </c>
      <c r="FJ50" s="47">
        <v>0</v>
      </c>
      <c r="FK50" s="47">
        <v>7</v>
      </c>
      <c r="FL50" s="47">
        <v>7.2</v>
      </c>
      <c r="FM50" s="47">
        <v>0</v>
      </c>
      <c r="FN50" s="47">
        <v>9</v>
      </c>
      <c r="FO50" s="47">
        <v>9.6</v>
      </c>
      <c r="FP50" s="47">
        <v>0</v>
      </c>
      <c r="FQ50" s="47">
        <v>9</v>
      </c>
      <c r="FR50" s="47">
        <v>9.9</v>
      </c>
      <c r="FS50" s="47">
        <v>0</v>
      </c>
      <c r="FT50" s="47">
        <v>6</v>
      </c>
      <c r="FU50" s="47">
        <v>6.3</v>
      </c>
      <c r="FV50" s="47">
        <v>0</v>
      </c>
      <c r="FW50" s="47">
        <v>8</v>
      </c>
      <c r="FX50" s="47">
        <v>8.1</v>
      </c>
      <c r="FY50" s="47">
        <v>0</v>
      </c>
      <c r="FZ50" s="47">
        <v>9</v>
      </c>
      <c r="GA50" s="47">
        <v>9.1999999999999993</v>
      </c>
      <c r="GB50" s="47">
        <v>0</v>
      </c>
      <c r="GC50" s="47">
        <v>10</v>
      </c>
      <c r="GD50" s="47">
        <v>10</v>
      </c>
      <c r="GE50" s="47">
        <v>0</v>
      </c>
      <c r="GF50" s="47">
        <v>9</v>
      </c>
      <c r="GG50" s="47">
        <v>9.6</v>
      </c>
      <c r="GH50" s="47">
        <v>0</v>
      </c>
      <c r="GI50" s="47">
        <v>6</v>
      </c>
      <c r="GJ50" s="47">
        <v>6.5</v>
      </c>
      <c r="GK50" s="47">
        <v>0</v>
      </c>
      <c r="GL50" s="47">
        <v>8</v>
      </c>
      <c r="GM50" s="47">
        <v>8.4</v>
      </c>
      <c r="GN50" s="47">
        <v>0</v>
      </c>
      <c r="GO50" s="47">
        <v>10</v>
      </c>
      <c r="GP50" s="47">
        <v>10.199999999999999</v>
      </c>
      <c r="GQ50" s="47">
        <v>1</v>
      </c>
      <c r="GR50" s="47">
        <v>8</v>
      </c>
      <c r="GS50" s="47">
        <v>8.4</v>
      </c>
      <c r="GT50" s="47">
        <v>0</v>
      </c>
      <c r="GU50" s="47">
        <v>10</v>
      </c>
      <c r="GV50" s="47">
        <v>10.4</v>
      </c>
      <c r="GW50" s="47">
        <v>1</v>
      </c>
      <c r="GX50" s="47">
        <v>9</v>
      </c>
      <c r="GY50" s="47">
        <v>9.1</v>
      </c>
      <c r="GZ50" s="47">
        <v>0</v>
      </c>
      <c r="HA50" s="47">
        <v>501</v>
      </c>
      <c r="HB50" s="47">
        <v>526.6</v>
      </c>
      <c r="HC50" s="47">
        <v>10</v>
      </c>
      <c r="HD50" s="47">
        <v>501</v>
      </c>
      <c r="HE50" s="47">
        <v>526.6</v>
      </c>
      <c r="HF50" s="47">
        <v>10</v>
      </c>
      <c r="HG50" s="47">
        <v>501</v>
      </c>
      <c r="HH50" s="47">
        <v>526.6</v>
      </c>
      <c r="HI50" s="47">
        <v>10</v>
      </c>
      <c r="HJ50" s="47">
        <v>0</v>
      </c>
      <c r="HK50" s="47">
        <v>0</v>
      </c>
      <c r="HL50" s="47">
        <v>0</v>
      </c>
      <c r="HM50" s="47">
        <v>501</v>
      </c>
      <c r="HN50" s="47">
        <v>526.6</v>
      </c>
      <c r="HO50" s="47">
        <v>10</v>
      </c>
      <c r="HP50" s="47">
        <v>0</v>
      </c>
      <c r="HQ50" s="47">
        <v>0</v>
      </c>
      <c r="HR50" s="47">
        <v>0</v>
      </c>
      <c r="HS50" s="47">
        <v>0</v>
      </c>
      <c r="HT50" s="47">
        <v>0</v>
      </c>
      <c r="HU50" s="47">
        <v>0</v>
      </c>
      <c r="HV50" s="47">
        <v>0</v>
      </c>
      <c r="HW50" s="47">
        <v>0</v>
      </c>
      <c r="HX50" s="47">
        <v>0</v>
      </c>
      <c r="HY50" s="47">
        <v>84</v>
      </c>
      <c r="HZ50" s="47">
        <v>88</v>
      </c>
      <c r="IA50" s="47">
        <v>4</v>
      </c>
      <c r="IB50" s="47">
        <v>85</v>
      </c>
      <c r="IC50" s="47">
        <v>89.8</v>
      </c>
      <c r="ID50" s="47">
        <v>2</v>
      </c>
      <c r="IE50" s="47">
        <v>77</v>
      </c>
      <c r="IF50" s="47">
        <v>80.599999999999994</v>
      </c>
      <c r="IG50" s="47">
        <v>0</v>
      </c>
      <c r="IH50" s="47">
        <v>89</v>
      </c>
      <c r="II50" s="47">
        <v>93</v>
      </c>
      <c r="IJ50" s="47">
        <v>2</v>
      </c>
      <c r="IK50" s="47">
        <v>79</v>
      </c>
      <c r="IL50" s="47">
        <v>85.3</v>
      </c>
      <c r="IM50" s="47">
        <v>0</v>
      </c>
      <c r="IN50" s="47">
        <v>87</v>
      </c>
      <c r="IO50" s="47">
        <v>89.9</v>
      </c>
      <c r="IP50" s="47">
        <v>2</v>
      </c>
    </row>
    <row r="51" spans="1:250" s="47" customFormat="1" x14ac:dyDescent="0.3">
      <c r="A51" s="47" t="s">
        <v>759</v>
      </c>
      <c r="B51" s="47" t="s">
        <v>760</v>
      </c>
      <c r="D51" s="47" t="s">
        <v>761</v>
      </c>
      <c r="E51" s="47">
        <v>161</v>
      </c>
      <c r="H51" s="80"/>
      <c r="I51" s="47" t="s">
        <v>621</v>
      </c>
      <c r="J51" s="47">
        <v>10</v>
      </c>
      <c r="K51" s="47">
        <v>3</v>
      </c>
      <c r="S51" s="47" t="s">
        <v>657</v>
      </c>
      <c r="AC51" s="47">
        <v>9</v>
      </c>
      <c r="AD51" s="47">
        <v>9.6999999999999993</v>
      </c>
      <c r="AE51" s="47">
        <v>0</v>
      </c>
      <c r="AF51" s="47">
        <v>9</v>
      </c>
      <c r="AG51" s="47">
        <v>9</v>
      </c>
      <c r="AH51" s="47">
        <v>0</v>
      </c>
      <c r="AI51" s="47">
        <v>9</v>
      </c>
      <c r="AJ51" s="47">
        <v>9.1</v>
      </c>
      <c r="AK51" s="47">
        <v>0</v>
      </c>
      <c r="AL51" s="47">
        <v>10</v>
      </c>
      <c r="AM51" s="47">
        <v>10</v>
      </c>
      <c r="AN51" s="47">
        <v>0</v>
      </c>
      <c r="AO51" s="47">
        <v>10</v>
      </c>
      <c r="AP51" s="47">
        <v>10.199999999999999</v>
      </c>
      <c r="AQ51" s="47">
        <v>1</v>
      </c>
      <c r="AR51" s="47">
        <v>4</v>
      </c>
      <c r="AS51" s="47">
        <v>4.9000000000000004</v>
      </c>
      <c r="AT51" s="47">
        <v>0</v>
      </c>
      <c r="AU51" s="47">
        <v>8</v>
      </c>
      <c r="AV51" s="47">
        <v>8.4</v>
      </c>
      <c r="AW51" s="47">
        <v>0</v>
      </c>
      <c r="AX51" s="47">
        <v>8</v>
      </c>
      <c r="AY51" s="47">
        <v>8.1999999999999993</v>
      </c>
      <c r="AZ51" s="47">
        <v>0</v>
      </c>
      <c r="BA51" s="47">
        <v>7</v>
      </c>
      <c r="BB51" s="47">
        <v>7.4</v>
      </c>
      <c r="BC51" s="47">
        <v>0</v>
      </c>
      <c r="BD51" s="47">
        <v>8</v>
      </c>
      <c r="BE51" s="47">
        <v>8.6</v>
      </c>
      <c r="BF51" s="47">
        <v>0</v>
      </c>
      <c r="BG51" s="47">
        <v>8</v>
      </c>
      <c r="BH51" s="47">
        <v>8.1</v>
      </c>
      <c r="BI51" s="47">
        <v>0</v>
      </c>
      <c r="BJ51" s="47">
        <v>8</v>
      </c>
      <c r="BK51" s="47">
        <v>8.6999999999999993</v>
      </c>
      <c r="BL51" s="47">
        <v>0</v>
      </c>
      <c r="BM51" s="47">
        <v>10</v>
      </c>
      <c r="BN51" s="47">
        <v>10.1</v>
      </c>
      <c r="BO51" s="47">
        <v>0</v>
      </c>
      <c r="BP51" s="47">
        <v>9</v>
      </c>
      <c r="BQ51" s="47">
        <v>9.1999999999999993</v>
      </c>
      <c r="BR51" s="47">
        <v>0</v>
      </c>
      <c r="BS51" s="47">
        <v>8</v>
      </c>
      <c r="BT51" s="47">
        <v>8.3000000000000007</v>
      </c>
      <c r="BU51" s="47">
        <v>0</v>
      </c>
      <c r="BV51" s="47">
        <v>8</v>
      </c>
      <c r="BW51" s="47">
        <v>8.3000000000000007</v>
      </c>
      <c r="BX51" s="47">
        <v>0</v>
      </c>
      <c r="BY51" s="47">
        <v>8</v>
      </c>
      <c r="BZ51" s="47">
        <v>8.1</v>
      </c>
      <c r="CA51" s="47">
        <v>0</v>
      </c>
      <c r="CB51" s="47">
        <v>9</v>
      </c>
      <c r="CC51" s="47">
        <v>9.6999999999999993</v>
      </c>
      <c r="CD51" s="47">
        <v>0</v>
      </c>
      <c r="CE51" s="47">
        <v>8</v>
      </c>
      <c r="CF51" s="47">
        <v>8.1999999999999993</v>
      </c>
      <c r="CG51" s="47">
        <v>0</v>
      </c>
      <c r="CH51" s="47">
        <v>9</v>
      </c>
      <c r="CI51" s="47">
        <v>9.1</v>
      </c>
      <c r="CJ51" s="47">
        <v>0</v>
      </c>
      <c r="CK51" s="47">
        <v>9</v>
      </c>
      <c r="CL51" s="47">
        <v>9.9</v>
      </c>
      <c r="CM51" s="47">
        <v>0</v>
      </c>
      <c r="CN51" s="47">
        <v>9</v>
      </c>
      <c r="CO51" s="47">
        <v>9.6</v>
      </c>
      <c r="CP51" s="47">
        <v>0</v>
      </c>
      <c r="CQ51" s="47">
        <v>8</v>
      </c>
      <c r="CR51" s="47">
        <v>8.8000000000000007</v>
      </c>
      <c r="CS51" s="47">
        <v>0</v>
      </c>
      <c r="CT51" s="47">
        <v>9</v>
      </c>
      <c r="CU51" s="47">
        <v>9.6999999999999993</v>
      </c>
      <c r="CV51" s="47">
        <v>0</v>
      </c>
      <c r="CW51" s="47">
        <v>9</v>
      </c>
      <c r="CX51" s="47">
        <v>9.5</v>
      </c>
      <c r="CY51" s="47">
        <v>0</v>
      </c>
      <c r="CZ51" s="47">
        <v>8</v>
      </c>
      <c r="DA51" s="47">
        <v>8.8000000000000007</v>
      </c>
      <c r="DB51" s="47">
        <v>0</v>
      </c>
      <c r="DC51" s="47">
        <v>8</v>
      </c>
      <c r="DD51" s="47">
        <v>8.6</v>
      </c>
      <c r="DE51" s="47">
        <v>0</v>
      </c>
      <c r="DF51" s="47">
        <v>9</v>
      </c>
      <c r="DG51" s="47">
        <v>9</v>
      </c>
      <c r="DH51" s="47">
        <v>0</v>
      </c>
      <c r="DI51" s="47">
        <v>6</v>
      </c>
      <c r="DJ51" s="47">
        <v>6.9</v>
      </c>
      <c r="DK51" s="47">
        <v>0</v>
      </c>
      <c r="DL51" s="47">
        <v>9</v>
      </c>
      <c r="DM51" s="47">
        <v>9.3000000000000007</v>
      </c>
      <c r="DN51" s="47">
        <v>0</v>
      </c>
      <c r="DO51" s="47">
        <v>9</v>
      </c>
      <c r="DP51" s="47">
        <v>9.6</v>
      </c>
      <c r="DQ51" s="47">
        <v>0</v>
      </c>
      <c r="DR51" s="47">
        <v>9</v>
      </c>
      <c r="DS51" s="47">
        <v>9.6999999999999993</v>
      </c>
      <c r="DT51" s="47">
        <v>0</v>
      </c>
      <c r="DU51" s="47">
        <v>8</v>
      </c>
      <c r="DV51" s="47">
        <v>8.4</v>
      </c>
      <c r="DW51" s="47">
        <v>0</v>
      </c>
      <c r="DX51" s="47">
        <v>7</v>
      </c>
      <c r="DY51" s="47">
        <v>7.5</v>
      </c>
      <c r="DZ51" s="47">
        <v>0</v>
      </c>
      <c r="EA51" s="47">
        <v>8</v>
      </c>
      <c r="EB51" s="47">
        <v>8.6999999999999993</v>
      </c>
      <c r="EC51" s="47">
        <v>0</v>
      </c>
      <c r="ED51" s="47">
        <v>9</v>
      </c>
      <c r="EE51" s="47">
        <v>9</v>
      </c>
      <c r="EF51" s="47">
        <v>0</v>
      </c>
      <c r="EG51" s="47">
        <v>9</v>
      </c>
      <c r="EH51" s="47">
        <v>9.6999999999999993</v>
      </c>
      <c r="EI51" s="47">
        <v>0</v>
      </c>
      <c r="EJ51" s="47">
        <v>8</v>
      </c>
      <c r="EK51" s="47">
        <v>8.1999999999999993</v>
      </c>
      <c r="EL51" s="47">
        <v>0</v>
      </c>
      <c r="EM51" s="47">
        <v>10</v>
      </c>
      <c r="EN51" s="47">
        <v>10.1</v>
      </c>
      <c r="EO51" s="47">
        <v>0</v>
      </c>
      <c r="EP51" s="47">
        <v>8</v>
      </c>
      <c r="EQ51" s="47">
        <v>8.5</v>
      </c>
      <c r="ER51" s="47">
        <v>0</v>
      </c>
      <c r="ES51" s="47">
        <v>7</v>
      </c>
      <c r="ET51" s="47">
        <v>7.4</v>
      </c>
      <c r="EU51" s="47">
        <v>0</v>
      </c>
      <c r="EV51" s="47">
        <v>8</v>
      </c>
      <c r="EW51" s="47">
        <v>8.6999999999999993</v>
      </c>
      <c r="EX51" s="47">
        <v>0</v>
      </c>
      <c r="EY51" s="47">
        <v>9</v>
      </c>
      <c r="EZ51" s="47">
        <v>9.4</v>
      </c>
      <c r="FA51" s="47">
        <v>0</v>
      </c>
      <c r="FB51" s="47">
        <v>7</v>
      </c>
      <c r="FC51" s="47">
        <v>7.1</v>
      </c>
      <c r="FD51" s="47">
        <v>0</v>
      </c>
      <c r="FE51" s="47">
        <v>7</v>
      </c>
      <c r="FF51" s="47">
        <v>7.3</v>
      </c>
      <c r="FG51" s="47">
        <v>0</v>
      </c>
      <c r="FH51" s="47">
        <v>9</v>
      </c>
      <c r="FI51" s="47">
        <v>9.6</v>
      </c>
      <c r="FJ51" s="47">
        <v>0</v>
      </c>
      <c r="FK51" s="47">
        <v>8</v>
      </c>
      <c r="FL51" s="47">
        <v>8.6999999999999993</v>
      </c>
      <c r="FM51" s="47">
        <v>0</v>
      </c>
      <c r="FN51" s="47">
        <v>9</v>
      </c>
      <c r="FO51" s="47">
        <v>9.8000000000000007</v>
      </c>
      <c r="FP51" s="47">
        <v>0</v>
      </c>
      <c r="FQ51" s="47">
        <v>9</v>
      </c>
      <c r="FR51" s="47">
        <v>9.3000000000000007</v>
      </c>
      <c r="FS51" s="47">
        <v>0</v>
      </c>
      <c r="FT51" s="47">
        <v>8</v>
      </c>
      <c r="FU51" s="47">
        <v>8.8000000000000007</v>
      </c>
      <c r="FV51" s="47">
        <v>0</v>
      </c>
      <c r="FW51" s="47">
        <v>8</v>
      </c>
      <c r="FX51" s="47">
        <v>8.6</v>
      </c>
      <c r="FY51" s="47">
        <v>0</v>
      </c>
      <c r="FZ51" s="47">
        <v>7</v>
      </c>
      <c r="GA51" s="47">
        <v>7.7</v>
      </c>
      <c r="GB51" s="47">
        <v>0</v>
      </c>
      <c r="GC51" s="47">
        <v>9</v>
      </c>
      <c r="GD51" s="47">
        <v>9.4</v>
      </c>
      <c r="GE51" s="47">
        <v>0</v>
      </c>
      <c r="GF51" s="47">
        <v>8</v>
      </c>
      <c r="GG51" s="47">
        <v>8.8000000000000007</v>
      </c>
      <c r="GH51" s="47">
        <v>0</v>
      </c>
      <c r="GI51" s="47">
        <v>7</v>
      </c>
      <c r="GJ51" s="47">
        <v>7.3</v>
      </c>
      <c r="GK51" s="47">
        <v>0</v>
      </c>
      <c r="GL51" s="47">
        <v>9</v>
      </c>
      <c r="GM51" s="47">
        <v>9.1999999999999993</v>
      </c>
      <c r="GN51" s="47">
        <v>0</v>
      </c>
      <c r="GO51" s="47">
        <v>8</v>
      </c>
      <c r="GP51" s="47">
        <v>8.4</v>
      </c>
      <c r="GQ51" s="47">
        <v>0</v>
      </c>
      <c r="GR51" s="47">
        <v>4</v>
      </c>
      <c r="GS51" s="47">
        <v>4.7</v>
      </c>
      <c r="GT51" s="47">
        <v>0</v>
      </c>
      <c r="GU51" s="47">
        <v>9</v>
      </c>
      <c r="GV51" s="47">
        <v>9.3000000000000007</v>
      </c>
      <c r="GW51" s="47">
        <v>0</v>
      </c>
      <c r="GX51" s="47">
        <v>7</v>
      </c>
      <c r="GY51" s="47">
        <v>7.6</v>
      </c>
      <c r="GZ51" s="47">
        <v>0</v>
      </c>
      <c r="HA51" s="47">
        <v>493</v>
      </c>
      <c r="HB51" s="47">
        <v>519.9</v>
      </c>
      <c r="HC51" s="47">
        <v>1</v>
      </c>
      <c r="HD51" s="47">
        <v>493</v>
      </c>
      <c r="HE51" s="47">
        <v>519.9</v>
      </c>
      <c r="HF51" s="47">
        <v>1</v>
      </c>
      <c r="HG51" s="47">
        <v>493</v>
      </c>
      <c r="HH51" s="47">
        <v>519.9</v>
      </c>
      <c r="HI51" s="47">
        <v>1</v>
      </c>
      <c r="HJ51" s="47">
        <v>0</v>
      </c>
      <c r="HK51" s="47">
        <v>0</v>
      </c>
      <c r="HL51" s="47">
        <v>0</v>
      </c>
      <c r="HM51" s="47">
        <v>493</v>
      </c>
      <c r="HN51" s="47">
        <v>519.9</v>
      </c>
      <c r="HO51" s="47">
        <v>1</v>
      </c>
      <c r="HP51" s="47">
        <v>0</v>
      </c>
      <c r="HQ51" s="47">
        <v>0</v>
      </c>
      <c r="HR51" s="47">
        <v>0</v>
      </c>
      <c r="HS51" s="47">
        <v>0</v>
      </c>
      <c r="HT51" s="47">
        <v>0</v>
      </c>
      <c r="HU51" s="47">
        <v>0</v>
      </c>
      <c r="HV51" s="47">
        <v>0</v>
      </c>
      <c r="HW51" s="47">
        <v>0</v>
      </c>
      <c r="HX51" s="47">
        <v>0</v>
      </c>
      <c r="HY51" s="47">
        <v>82</v>
      </c>
      <c r="HZ51" s="47">
        <v>85.5</v>
      </c>
      <c r="IA51" s="47">
        <v>1</v>
      </c>
      <c r="IB51" s="47">
        <v>85</v>
      </c>
      <c r="IC51" s="47">
        <v>87.8</v>
      </c>
      <c r="ID51" s="47">
        <v>0</v>
      </c>
      <c r="IE51" s="47">
        <v>84</v>
      </c>
      <c r="IF51" s="47">
        <v>90.1</v>
      </c>
      <c r="IG51" s="47">
        <v>0</v>
      </c>
      <c r="IH51" s="47">
        <v>85</v>
      </c>
      <c r="II51" s="47">
        <v>89.4</v>
      </c>
      <c r="IJ51" s="47">
        <v>0</v>
      </c>
      <c r="IK51" s="47">
        <v>81</v>
      </c>
      <c r="IL51" s="47">
        <v>86.1</v>
      </c>
      <c r="IM51" s="47">
        <v>0</v>
      </c>
      <c r="IN51" s="47">
        <v>76</v>
      </c>
      <c r="IO51" s="47">
        <v>81</v>
      </c>
      <c r="IP51" s="47">
        <v>0</v>
      </c>
    </row>
    <row r="52" spans="1:250" s="47" customFormat="1" x14ac:dyDescent="0.3">
      <c r="A52" s="47" t="s">
        <v>762</v>
      </c>
      <c r="B52" s="47" t="s">
        <v>697</v>
      </c>
      <c r="D52" s="47" t="s">
        <v>763</v>
      </c>
      <c r="E52" s="47">
        <v>162</v>
      </c>
      <c r="H52" s="80"/>
      <c r="I52" s="47" t="s">
        <v>621</v>
      </c>
      <c r="J52" s="47">
        <v>12</v>
      </c>
      <c r="K52" s="47">
        <v>0</v>
      </c>
      <c r="S52" s="47" t="s">
        <v>689</v>
      </c>
      <c r="AC52" s="47">
        <v>8</v>
      </c>
      <c r="AD52" s="47">
        <v>8.6</v>
      </c>
      <c r="AE52" s="47">
        <v>0</v>
      </c>
      <c r="AF52" s="47">
        <v>9</v>
      </c>
      <c r="AG52" s="47">
        <v>9</v>
      </c>
      <c r="AH52" s="47">
        <v>0</v>
      </c>
      <c r="AI52" s="47">
        <v>10</v>
      </c>
      <c r="AJ52" s="47">
        <v>10.199999999999999</v>
      </c>
      <c r="AK52" s="47">
        <v>1</v>
      </c>
      <c r="AL52" s="47">
        <v>10</v>
      </c>
      <c r="AM52" s="47">
        <v>10.199999999999999</v>
      </c>
      <c r="AN52" s="47">
        <v>1</v>
      </c>
      <c r="AO52" s="47">
        <v>10</v>
      </c>
      <c r="AP52" s="47">
        <v>10.3</v>
      </c>
      <c r="AQ52" s="47">
        <v>1</v>
      </c>
      <c r="AR52" s="47">
        <v>6</v>
      </c>
      <c r="AS52" s="47">
        <v>6.6</v>
      </c>
      <c r="AT52" s="47">
        <v>0</v>
      </c>
      <c r="AU52" s="47">
        <v>7</v>
      </c>
      <c r="AV52" s="47">
        <v>7.7</v>
      </c>
      <c r="AW52" s="47">
        <v>0</v>
      </c>
      <c r="AX52" s="47">
        <v>7</v>
      </c>
      <c r="AY52" s="47">
        <v>7.7</v>
      </c>
      <c r="AZ52" s="47">
        <v>0</v>
      </c>
      <c r="BA52" s="47">
        <v>9</v>
      </c>
      <c r="BB52" s="47">
        <v>9.6999999999999993</v>
      </c>
      <c r="BC52" s="47">
        <v>0</v>
      </c>
      <c r="BD52" s="47">
        <v>6</v>
      </c>
      <c r="BE52" s="47">
        <v>6.8</v>
      </c>
      <c r="BF52" s="47">
        <v>0</v>
      </c>
      <c r="BG52" s="47">
        <v>8</v>
      </c>
      <c r="BH52" s="47">
        <v>8.1999999999999993</v>
      </c>
      <c r="BI52" s="47">
        <v>0</v>
      </c>
      <c r="BJ52" s="47">
        <v>5</v>
      </c>
      <c r="BK52" s="47">
        <v>5.3</v>
      </c>
      <c r="BL52" s="47">
        <v>0</v>
      </c>
      <c r="BM52" s="47">
        <v>6</v>
      </c>
      <c r="BN52" s="47">
        <v>6</v>
      </c>
      <c r="BO52" s="47">
        <v>0</v>
      </c>
      <c r="BP52" s="47">
        <v>9</v>
      </c>
      <c r="BQ52" s="47">
        <v>9.6</v>
      </c>
      <c r="BR52" s="47">
        <v>0</v>
      </c>
      <c r="BS52" s="47">
        <v>9</v>
      </c>
      <c r="BT52" s="47">
        <v>9.4</v>
      </c>
      <c r="BU52" s="47">
        <v>0</v>
      </c>
      <c r="BV52" s="47">
        <v>7</v>
      </c>
      <c r="BW52" s="47">
        <v>7.5</v>
      </c>
      <c r="BX52" s="47">
        <v>0</v>
      </c>
      <c r="BY52" s="47">
        <v>8</v>
      </c>
      <c r="BZ52" s="47">
        <v>8</v>
      </c>
      <c r="CA52" s="47">
        <v>0</v>
      </c>
      <c r="CB52" s="47">
        <v>5</v>
      </c>
      <c r="CC52" s="47">
        <v>5.7</v>
      </c>
      <c r="CD52" s="47">
        <v>0</v>
      </c>
      <c r="CE52" s="47">
        <v>6</v>
      </c>
      <c r="CF52" s="47">
        <v>6.1</v>
      </c>
      <c r="CG52" s="47">
        <v>0</v>
      </c>
      <c r="CH52" s="47">
        <v>7</v>
      </c>
      <c r="CI52" s="47">
        <v>7.4</v>
      </c>
      <c r="CJ52" s="47">
        <v>0</v>
      </c>
      <c r="CK52" s="47">
        <v>5</v>
      </c>
      <c r="CL52" s="47">
        <v>5.8</v>
      </c>
      <c r="CM52" s="47">
        <v>0</v>
      </c>
      <c r="CN52" s="47">
        <v>7</v>
      </c>
      <c r="CO52" s="47">
        <v>7.6</v>
      </c>
      <c r="CP52" s="47">
        <v>0</v>
      </c>
      <c r="CQ52" s="47">
        <v>3</v>
      </c>
      <c r="CR52" s="47">
        <v>3.1</v>
      </c>
      <c r="CS52" s="47">
        <v>0</v>
      </c>
      <c r="CT52" s="47">
        <v>8</v>
      </c>
      <c r="CU52" s="47">
        <v>8.9</v>
      </c>
      <c r="CV52" s="47">
        <v>0</v>
      </c>
      <c r="CW52" s="47">
        <v>6</v>
      </c>
      <c r="CX52" s="47">
        <v>6.7</v>
      </c>
      <c r="CY52" s="47">
        <v>0</v>
      </c>
      <c r="CZ52" s="47">
        <v>9</v>
      </c>
      <c r="DA52" s="47">
        <v>9.6999999999999993</v>
      </c>
      <c r="DB52" s="47">
        <v>0</v>
      </c>
      <c r="DC52" s="47">
        <v>7</v>
      </c>
      <c r="DD52" s="47">
        <v>7.7</v>
      </c>
      <c r="DE52" s="47">
        <v>0</v>
      </c>
      <c r="DF52" s="47">
        <v>6</v>
      </c>
      <c r="DG52" s="47">
        <v>6.4</v>
      </c>
      <c r="DH52" s="47">
        <v>0</v>
      </c>
      <c r="DI52" s="47">
        <v>9</v>
      </c>
      <c r="DJ52" s="47">
        <v>9.4</v>
      </c>
      <c r="DK52" s="47">
        <v>0</v>
      </c>
      <c r="DL52" s="47">
        <v>9</v>
      </c>
      <c r="DM52" s="47">
        <v>9.6999999999999993</v>
      </c>
      <c r="DN52" s="47">
        <v>0</v>
      </c>
      <c r="DO52" s="47">
        <v>8</v>
      </c>
      <c r="DP52" s="47">
        <v>8.5</v>
      </c>
      <c r="DQ52" s="47">
        <v>0</v>
      </c>
      <c r="DR52" s="47">
        <v>7</v>
      </c>
      <c r="DS52" s="47">
        <v>7.5</v>
      </c>
      <c r="DT52" s="47">
        <v>0</v>
      </c>
      <c r="DU52" s="47">
        <v>9</v>
      </c>
      <c r="DV52" s="47">
        <v>9.1</v>
      </c>
      <c r="DW52" s="47">
        <v>0</v>
      </c>
      <c r="DX52" s="47">
        <v>7</v>
      </c>
      <c r="DY52" s="47">
        <v>7.5</v>
      </c>
      <c r="DZ52" s="47">
        <v>0</v>
      </c>
      <c r="EA52" s="47">
        <v>10</v>
      </c>
      <c r="EB52" s="47">
        <v>10.7</v>
      </c>
      <c r="EC52" s="47">
        <v>1</v>
      </c>
      <c r="ED52" s="47">
        <v>8</v>
      </c>
      <c r="EE52" s="47">
        <v>8.6999999999999993</v>
      </c>
      <c r="EF52" s="47">
        <v>0</v>
      </c>
      <c r="EG52" s="47">
        <v>9</v>
      </c>
      <c r="EH52" s="47">
        <v>9.6999999999999993</v>
      </c>
      <c r="EI52" s="47">
        <v>0</v>
      </c>
      <c r="EJ52" s="47">
        <v>7</v>
      </c>
      <c r="EK52" s="47">
        <v>7.5</v>
      </c>
      <c r="EL52" s="47">
        <v>0</v>
      </c>
      <c r="EM52" s="47">
        <v>7</v>
      </c>
      <c r="EN52" s="47">
        <v>7.7</v>
      </c>
      <c r="EO52" s="47">
        <v>0</v>
      </c>
      <c r="EP52" s="47">
        <v>6</v>
      </c>
      <c r="EQ52" s="47">
        <v>6.8</v>
      </c>
      <c r="ER52" s="47">
        <v>0</v>
      </c>
      <c r="ES52" s="47">
        <v>7</v>
      </c>
      <c r="ET52" s="47">
        <v>7.2</v>
      </c>
      <c r="EU52" s="47">
        <v>0</v>
      </c>
      <c r="EV52" s="47">
        <v>8</v>
      </c>
      <c r="EW52" s="47">
        <v>8.6999999999999993</v>
      </c>
      <c r="EX52" s="47">
        <v>0</v>
      </c>
      <c r="EY52" s="47">
        <v>7</v>
      </c>
      <c r="EZ52" s="47">
        <v>7.5</v>
      </c>
      <c r="FA52" s="47">
        <v>0</v>
      </c>
      <c r="FB52" s="47">
        <v>6</v>
      </c>
      <c r="FC52" s="47">
        <v>6.5</v>
      </c>
      <c r="FD52" s="47">
        <v>0</v>
      </c>
      <c r="FE52" s="47">
        <v>9</v>
      </c>
      <c r="FF52" s="47">
        <v>9.1999999999999993</v>
      </c>
      <c r="FG52" s="47">
        <v>0</v>
      </c>
      <c r="FH52" s="47">
        <v>6</v>
      </c>
      <c r="FI52" s="47">
        <v>6.6</v>
      </c>
      <c r="FJ52" s="47">
        <v>0</v>
      </c>
      <c r="FK52" s="47">
        <v>7</v>
      </c>
      <c r="FL52" s="47">
        <v>7.1</v>
      </c>
      <c r="FM52" s="47">
        <v>0</v>
      </c>
      <c r="FN52" s="47">
        <v>3</v>
      </c>
      <c r="FO52" s="47">
        <v>3.7</v>
      </c>
      <c r="FP52" s="47">
        <v>0</v>
      </c>
      <c r="FQ52" s="47">
        <v>8</v>
      </c>
      <c r="FR52" s="47">
        <v>8.6</v>
      </c>
      <c r="FS52" s="47">
        <v>0</v>
      </c>
      <c r="FT52" s="47">
        <v>8</v>
      </c>
      <c r="FU52" s="47">
        <v>8.1</v>
      </c>
      <c r="FV52" s="47">
        <v>0</v>
      </c>
      <c r="FW52" s="47">
        <v>10</v>
      </c>
      <c r="FX52" s="47">
        <v>10.7</v>
      </c>
      <c r="FY52" s="47">
        <v>1</v>
      </c>
      <c r="FZ52" s="47">
        <v>9</v>
      </c>
      <c r="GA52" s="47">
        <v>9</v>
      </c>
      <c r="GB52" s="47">
        <v>0</v>
      </c>
      <c r="GC52" s="47">
        <v>7</v>
      </c>
      <c r="GD52" s="47">
        <v>7.4</v>
      </c>
      <c r="GE52" s="47">
        <v>0</v>
      </c>
      <c r="GF52" s="47">
        <v>8</v>
      </c>
      <c r="GG52" s="47">
        <v>8.5</v>
      </c>
      <c r="GH52" s="47">
        <v>0</v>
      </c>
      <c r="GI52" s="47">
        <v>8</v>
      </c>
      <c r="GJ52" s="47">
        <v>8.4</v>
      </c>
      <c r="GK52" s="47">
        <v>0</v>
      </c>
      <c r="GL52" s="47">
        <v>9</v>
      </c>
      <c r="GM52" s="47">
        <v>9</v>
      </c>
      <c r="GN52" s="47">
        <v>0</v>
      </c>
      <c r="GO52" s="47">
        <v>9</v>
      </c>
      <c r="GP52" s="47">
        <v>9.1</v>
      </c>
      <c r="GQ52" s="47">
        <v>0</v>
      </c>
      <c r="GR52" s="47">
        <v>7</v>
      </c>
      <c r="GS52" s="47">
        <v>7.8</v>
      </c>
      <c r="GT52" s="47">
        <v>0</v>
      </c>
      <c r="GU52" s="47">
        <v>9</v>
      </c>
      <c r="GV52" s="47">
        <v>9.5</v>
      </c>
      <c r="GW52" s="47">
        <v>0</v>
      </c>
      <c r="GX52" s="47">
        <v>9</v>
      </c>
      <c r="GY52" s="47">
        <v>9.1</v>
      </c>
      <c r="GZ52" s="47">
        <v>0</v>
      </c>
      <c r="HA52" s="47">
        <v>453</v>
      </c>
      <c r="HB52" s="47">
        <v>480.4</v>
      </c>
      <c r="HC52" s="47">
        <v>5</v>
      </c>
      <c r="HD52" s="47">
        <v>453</v>
      </c>
      <c r="HE52" s="47">
        <v>480.4</v>
      </c>
      <c r="HF52" s="47">
        <v>5</v>
      </c>
      <c r="HG52" s="47">
        <v>453</v>
      </c>
      <c r="HH52" s="47">
        <v>480.4</v>
      </c>
      <c r="HI52" s="47">
        <v>5</v>
      </c>
      <c r="HJ52" s="47">
        <v>0</v>
      </c>
      <c r="HK52" s="47">
        <v>0</v>
      </c>
      <c r="HL52" s="47">
        <v>0</v>
      </c>
      <c r="HM52" s="47">
        <v>453</v>
      </c>
      <c r="HN52" s="47">
        <v>480.4</v>
      </c>
      <c r="HO52" s="47">
        <v>5</v>
      </c>
      <c r="HP52" s="47">
        <v>0</v>
      </c>
      <c r="HQ52" s="47">
        <v>0</v>
      </c>
      <c r="HR52" s="47">
        <v>0</v>
      </c>
      <c r="HS52" s="47">
        <v>0</v>
      </c>
      <c r="HT52" s="47">
        <v>0</v>
      </c>
      <c r="HU52" s="47">
        <v>0</v>
      </c>
      <c r="HV52" s="47">
        <v>0</v>
      </c>
      <c r="HW52" s="47">
        <v>0</v>
      </c>
      <c r="HX52" s="47">
        <v>0</v>
      </c>
      <c r="HY52" s="47">
        <v>82</v>
      </c>
      <c r="HZ52" s="47">
        <v>86.8</v>
      </c>
      <c r="IA52" s="47">
        <v>3</v>
      </c>
      <c r="IB52" s="47">
        <v>70</v>
      </c>
      <c r="IC52" s="47">
        <v>73.2</v>
      </c>
      <c r="ID52" s="47">
        <v>0</v>
      </c>
      <c r="IE52" s="47">
        <v>69</v>
      </c>
      <c r="IF52" s="47">
        <v>75</v>
      </c>
      <c r="IG52" s="47">
        <v>0</v>
      </c>
      <c r="IH52" s="47">
        <v>78</v>
      </c>
      <c r="II52" s="47">
        <v>83.7</v>
      </c>
      <c r="IJ52" s="47">
        <v>1</v>
      </c>
      <c r="IK52" s="47">
        <v>69</v>
      </c>
      <c r="IL52" s="47">
        <v>73.2</v>
      </c>
      <c r="IM52" s="47">
        <v>0</v>
      </c>
      <c r="IN52" s="47">
        <v>85</v>
      </c>
      <c r="IO52" s="47">
        <v>88.5</v>
      </c>
      <c r="IP52" s="47">
        <v>1</v>
      </c>
    </row>
    <row r="53" spans="1:250" s="47" customFormat="1" x14ac:dyDescent="0.3">
      <c r="A53" s="47" t="s">
        <v>764</v>
      </c>
      <c r="B53" s="47" t="s">
        <v>765</v>
      </c>
      <c r="D53" s="47" t="s">
        <v>766</v>
      </c>
      <c r="E53" s="47">
        <v>163</v>
      </c>
      <c r="H53" s="80"/>
      <c r="I53" s="47" t="s">
        <v>621</v>
      </c>
      <c r="J53" s="47">
        <v>12</v>
      </c>
      <c r="K53" s="47">
        <v>7</v>
      </c>
      <c r="S53" s="47" t="s">
        <v>689</v>
      </c>
      <c r="AC53" s="47">
        <v>8</v>
      </c>
      <c r="AD53" s="47">
        <v>8.1</v>
      </c>
      <c r="AE53" s="47">
        <v>0</v>
      </c>
      <c r="AF53" s="47">
        <v>9</v>
      </c>
      <c r="AG53" s="47">
        <v>9.5</v>
      </c>
      <c r="AH53" s="47">
        <v>0</v>
      </c>
      <c r="AI53" s="47">
        <v>5</v>
      </c>
      <c r="AJ53" s="47">
        <v>5.8</v>
      </c>
      <c r="AK53" s="47">
        <v>0</v>
      </c>
      <c r="AL53" s="47">
        <v>7</v>
      </c>
      <c r="AM53" s="47">
        <v>7.2</v>
      </c>
      <c r="AN53" s="47">
        <v>0</v>
      </c>
      <c r="AO53" s="47">
        <v>9</v>
      </c>
      <c r="AP53" s="47">
        <v>9.4</v>
      </c>
      <c r="AQ53" s="47">
        <v>0</v>
      </c>
      <c r="AR53" s="47">
        <v>9</v>
      </c>
      <c r="AS53" s="47">
        <v>9</v>
      </c>
      <c r="AT53" s="47">
        <v>0</v>
      </c>
      <c r="AU53" s="47">
        <v>4</v>
      </c>
      <c r="AV53" s="47">
        <v>4</v>
      </c>
      <c r="AW53" s="47">
        <v>0</v>
      </c>
      <c r="AX53" s="47">
        <v>7</v>
      </c>
      <c r="AY53" s="47">
        <v>7.3</v>
      </c>
      <c r="AZ53" s="47">
        <v>0</v>
      </c>
      <c r="BA53" s="47">
        <v>9</v>
      </c>
      <c r="BB53" s="47">
        <v>9.6999999999999993</v>
      </c>
      <c r="BC53" s="47">
        <v>0</v>
      </c>
      <c r="BD53" s="47">
        <v>7</v>
      </c>
      <c r="BE53" s="47">
        <v>7.9</v>
      </c>
      <c r="BF53" s="47">
        <v>0</v>
      </c>
      <c r="BG53" s="47">
        <v>9</v>
      </c>
      <c r="BH53" s="47">
        <v>9.8000000000000007</v>
      </c>
      <c r="BI53" s="47">
        <v>0</v>
      </c>
      <c r="BJ53" s="47">
        <v>10</v>
      </c>
      <c r="BK53" s="47">
        <v>10.199999999999999</v>
      </c>
      <c r="BL53" s="47">
        <v>1</v>
      </c>
      <c r="BM53" s="47">
        <v>8</v>
      </c>
      <c r="BN53" s="47">
        <v>8.6999999999999993</v>
      </c>
      <c r="BO53" s="47">
        <v>0</v>
      </c>
      <c r="BP53" s="47">
        <v>8</v>
      </c>
      <c r="BQ53" s="47">
        <v>8.1999999999999993</v>
      </c>
      <c r="BR53" s="47">
        <v>0</v>
      </c>
      <c r="BS53" s="47">
        <v>9</v>
      </c>
      <c r="BT53" s="47">
        <v>9.4</v>
      </c>
      <c r="BU53" s="47">
        <v>0</v>
      </c>
      <c r="BV53" s="47">
        <v>9</v>
      </c>
      <c r="BW53" s="47">
        <v>9.1999999999999993</v>
      </c>
      <c r="BX53" s="47">
        <v>0</v>
      </c>
      <c r="BY53" s="47">
        <v>9</v>
      </c>
      <c r="BZ53" s="47">
        <v>9.5</v>
      </c>
      <c r="CA53" s="47">
        <v>0</v>
      </c>
      <c r="CB53" s="47">
        <v>8</v>
      </c>
      <c r="CC53" s="47">
        <v>8.4</v>
      </c>
      <c r="CD53" s="47">
        <v>0</v>
      </c>
      <c r="CE53" s="47">
        <v>9</v>
      </c>
      <c r="CF53" s="47">
        <v>9.4</v>
      </c>
      <c r="CG53" s="47">
        <v>0</v>
      </c>
      <c r="CH53" s="47">
        <v>7</v>
      </c>
      <c r="CI53" s="47">
        <v>7.8</v>
      </c>
      <c r="CJ53" s="47">
        <v>0</v>
      </c>
      <c r="CK53" s="47">
        <v>6</v>
      </c>
      <c r="CL53" s="47">
        <v>6.7</v>
      </c>
      <c r="CM53" s="47">
        <v>0</v>
      </c>
      <c r="CN53" s="47">
        <v>8</v>
      </c>
      <c r="CO53" s="47">
        <v>8.6</v>
      </c>
      <c r="CP53" s="47">
        <v>0</v>
      </c>
      <c r="CQ53" s="47">
        <v>8</v>
      </c>
      <c r="CR53" s="47">
        <v>8.1999999999999993</v>
      </c>
      <c r="CS53" s="47">
        <v>0</v>
      </c>
      <c r="CT53" s="47">
        <v>6</v>
      </c>
      <c r="CU53" s="47">
        <v>6.5</v>
      </c>
      <c r="CV53" s="47">
        <v>0</v>
      </c>
      <c r="CW53" s="47">
        <v>8</v>
      </c>
      <c r="CX53" s="47">
        <v>8.6</v>
      </c>
      <c r="CY53" s="47">
        <v>0</v>
      </c>
      <c r="CZ53" s="47">
        <v>8</v>
      </c>
      <c r="DA53" s="47">
        <v>8.9</v>
      </c>
      <c r="DB53" s="47">
        <v>0</v>
      </c>
      <c r="DC53" s="47">
        <v>6</v>
      </c>
      <c r="DD53" s="47">
        <v>6.7</v>
      </c>
      <c r="DE53" s="47">
        <v>0</v>
      </c>
      <c r="DF53" s="47">
        <v>8</v>
      </c>
      <c r="DG53" s="47">
        <v>8.1999999999999993</v>
      </c>
      <c r="DH53" s="47">
        <v>0</v>
      </c>
      <c r="DI53" s="47">
        <v>5</v>
      </c>
      <c r="DJ53" s="47">
        <v>5.5</v>
      </c>
      <c r="DK53" s="47">
        <v>0</v>
      </c>
      <c r="DL53" s="47">
        <v>10</v>
      </c>
      <c r="DM53" s="47">
        <v>10.1</v>
      </c>
      <c r="DN53" s="47">
        <v>0</v>
      </c>
      <c r="DO53" s="47">
        <v>6</v>
      </c>
      <c r="DP53" s="47">
        <v>6.5</v>
      </c>
      <c r="DQ53" s="47">
        <v>0</v>
      </c>
      <c r="DR53" s="47">
        <v>9</v>
      </c>
      <c r="DS53" s="47">
        <v>9.1</v>
      </c>
      <c r="DT53" s="47">
        <v>0</v>
      </c>
      <c r="DU53" s="47">
        <v>8</v>
      </c>
      <c r="DV53" s="47">
        <v>8.3000000000000007</v>
      </c>
      <c r="DW53" s="47">
        <v>0</v>
      </c>
      <c r="DX53" s="47">
        <v>8</v>
      </c>
      <c r="DY53" s="47">
        <v>8.5</v>
      </c>
      <c r="DZ53" s="47">
        <v>0</v>
      </c>
      <c r="EA53" s="47">
        <v>7</v>
      </c>
      <c r="EB53" s="47">
        <v>7.2</v>
      </c>
      <c r="EC53" s="47">
        <v>0</v>
      </c>
      <c r="ED53" s="47">
        <v>8</v>
      </c>
      <c r="EE53" s="47">
        <v>8.6</v>
      </c>
      <c r="EF53" s="47">
        <v>0</v>
      </c>
      <c r="EG53" s="47">
        <v>7</v>
      </c>
      <c r="EH53" s="47">
        <v>7.9</v>
      </c>
      <c r="EI53" s="47">
        <v>0</v>
      </c>
      <c r="EJ53" s="47">
        <v>9</v>
      </c>
      <c r="EK53" s="47">
        <v>9.1</v>
      </c>
      <c r="EL53" s="47">
        <v>0</v>
      </c>
      <c r="EM53" s="47">
        <v>9</v>
      </c>
      <c r="EN53" s="47">
        <v>9.5</v>
      </c>
      <c r="EO53" s="47">
        <v>0</v>
      </c>
      <c r="EP53" s="47">
        <v>6</v>
      </c>
      <c r="EQ53" s="47">
        <v>6.1</v>
      </c>
      <c r="ER53" s="47">
        <v>0</v>
      </c>
      <c r="ES53" s="47">
        <v>8</v>
      </c>
      <c r="ET53" s="47">
        <v>8.3000000000000007</v>
      </c>
      <c r="EU53" s="47">
        <v>0</v>
      </c>
      <c r="EV53" s="47">
        <v>9</v>
      </c>
      <c r="EW53" s="47">
        <v>9.1999999999999993</v>
      </c>
      <c r="EX53" s="47">
        <v>0</v>
      </c>
      <c r="EY53" s="47">
        <v>10</v>
      </c>
      <c r="EZ53" s="47">
        <v>10</v>
      </c>
      <c r="FA53" s="47">
        <v>0</v>
      </c>
      <c r="FB53" s="47">
        <v>3</v>
      </c>
      <c r="FC53" s="47">
        <v>3.4</v>
      </c>
      <c r="FD53" s="47">
        <v>0</v>
      </c>
      <c r="FE53" s="47">
        <v>5</v>
      </c>
      <c r="FF53" s="47">
        <v>5.4</v>
      </c>
      <c r="FG53" s="47">
        <v>0</v>
      </c>
      <c r="FH53" s="47">
        <v>9</v>
      </c>
      <c r="FI53" s="47">
        <v>9.6</v>
      </c>
      <c r="FJ53" s="47">
        <v>0</v>
      </c>
      <c r="FK53" s="47">
        <v>10</v>
      </c>
      <c r="FL53" s="47">
        <v>10.1</v>
      </c>
      <c r="FM53" s="47">
        <v>0</v>
      </c>
      <c r="FN53" s="47">
        <v>10</v>
      </c>
      <c r="FO53" s="47">
        <v>10.199999999999999</v>
      </c>
      <c r="FP53" s="47">
        <v>1</v>
      </c>
      <c r="FQ53" s="47">
        <v>6</v>
      </c>
      <c r="FR53" s="47">
        <v>6.7</v>
      </c>
      <c r="FS53" s="47">
        <v>0</v>
      </c>
      <c r="FT53" s="47">
        <v>7</v>
      </c>
      <c r="FU53" s="47">
        <v>7.5</v>
      </c>
      <c r="FV53" s="47">
        <v>0</v>
      </c>
      <c r="FW53" s="47">
        <v>8</v>
      </c>
      <c r="FX53" s="47">
        <v>8.1999999999999993</v>
      </c>
      <c r="FY53" s="47">
        <v>0</v>
      </c>
      <c r="FZ53" s="47">
        <v>9</v>
      </c>
      <c r="GA53" s="47">
        <v>9.6999999999999993</v>
      </c>
      <c r="GB53" s="47">
        <v>0</v>
      </c>
      <c r="GC53" s="47">
        <v>7</v>
      </c>
      <c r="GD53" s="47">
        <v>7.9</v>
      </c>
      <c r="GE53" s="47">
        <v>0</v>
      </c>
      <c r="GF53" s="47">
        <v>9</v>
      </c>
      <c r="GG53" s="47">
        <v>9</v>
      </c>
      <c r="GH53" s="47">
        <v>0</v>
      </c>
      <c r="GI53" s="47">
        <v>9</v>
      </c>
      <c r="GJ53" s="47">
        <v>9.4</v>
      </c>
      <c r="GK53" s="47">
        <v>0</v>
      </c>
      <c r="GL53" s="47">
        <v>8</v>
      </c>
      <c r="GM53" s="47">
        <v>8.6999999999999993</v>
      </c>
      <c r="GN53" s="47">
        <v>0</v>
      </c>
      <c r="GO53" s="47">
        <v>8</v>
      </c>
      <c r="GP53" s="47">
        <v>8.5</v>
      </c>
      <c r="GQ53" s="47">
        <v>0</v>
      </c>
      <c r="GR53" s="47">
        <v>6</v>
      </c>
      <c r="GS53" s="47">
        <v>6.9</v>
      </c>
      <c r="GT53" s="47">
        <v>0</v>
      </c>
      <c r="GU53" s="47">
        <v>7</v>
      </c>
      <c r="GV53" s="47">
        <v>7.7</v>
      </c>
      <c r="GW53" s="47">
        <v>0</v>
      </c>
      <c r="GX53" s="47">
        <v>8</v>
      </c>
      <c r="GY53" s="47">
        <v>8.4</v>
      </c>
      <c r="GZ53" s="47">
        <v>0</v>
      </c>
      <c r="HA53" s="47">
        <v>466</v>
      </c>
      <c r="HB53" s="47">
        <v>492.1</v>
      </c>
      <c r="HC53" s="47">
        <v>2</v>
      </c>
      <c r="HD53" s="47">
        <v>466</v>
      </c>
      <c r="HE53" s="47">
        <v>492.1</v>
      </c>
      <c r="HF53" s="47">
        <v>2</v>
      </c>
      <c r="HG53" s="47">
        <v>466</v>
      </c>
      <c r="HH53" s="47">
        <v>492.1</v>
      </c>
      <c r="HI53" s="47">
        <v>2</v>
      </c>
      <c r="HJ53" s="47">
        <v>0</v>
      </c>
      <c r="HK53" s="47">
        <v>0</v>
      </c>
      <c r="HL53" s="47">
        <v>0</v>
      </c>
      <c r="HM53" s="47">
        <v>466</v>
      </c>
      <c r="HN53" s="47">
        <v>492.1</v>
      </c>
      <c r="HO53" s="47">
        <v>2</v>
      </c>
      <c r="HP53" s="47">
        <v>0</v>
      </c>
      <c r="HQ53" s="47">
        <v>0</v>
      </c>
      <c r="HR53" s="47">
        <v>0</v>
      </c>
      <c r="HS53" s="47">
        <v>0</v>
      </c>
      <c r="HT53" s="47">
        <v>0</v>
      </c>
      <c r="HU53" s="47">
        <v>0</v>
      </c>
      <c r="HV53" s="47">
        <v>0</v>
      </c>
      <c r="HW53" s="47">
        <v>0</v>
      </c>
      <c r="HX53" s="47">
        <v>0</v>
      </c>
      <c r="HY53" s="47">
        <v>74</v>
      </c>
      <c r="HZ53" s="47">
        <v>77.900000000000006</v>
      </c>
      <c r="IA53" s="47">
        <v>0</v>
      </c>
      <c r="IB53" s="47">
        <v>86</v>
      </c>
      <c r="IC53" s="47">
        <v>90.6</v>
      </c>
      <c r="ID53" s="47">
        <v>1</v>
      </c>
      <c r="IE53" s="47">
        <v>73</v>
      </c>
      <c r="IF53" s="47">
        <v>78</v>
      </c>
      <c r="IG53" s="47">
        <v>0</v>
      </c>
      <c r="IH53" s="47">
        <v>77</v>
      </c>
      <c r="II53" s="47">
        <v>80.8</v>
      </c>
      <c r="IJ53" s="47">
        <v>0</v>
      </c>
      <c r="IK53" s="47">
        <v>77</v>
      </c>
      <c r="IL53" s="47">
        <v>80.400000000000006</v>
      </c>
      <c r="IM53" s="47">
        <v>1</v>
      </c>
      <c r="IN53" s="47">
        <v>79</v>
      </c>
      <c r="IO53" s="47">
        <v>84.4</v>
      </c>
      <c r="IP53" s="47">
        <v>0</v>
      </c>
    </row>
    <row r="54" spans="1:250" s="47" customFormat="1" x14ac:dyDescent="0.3">
      <c r="A54" s="47" t="s">
        <v>767</v>
      </c>
      <c r="B54" s="47" t="s">
        <v>658</v>
      </c>
      <c r="D54" s="47" t="s">
        <v>768</v>
      </c>
      <c r="E54" s="47">
        <v>164</v>
      </c>
      <c r="H54" s="80"/>
      <c r="I54" s="47" t="s">
        <v>621</v>
      </c>
      <c r="J54" s="47">
        <v>12</v>
      </c>
      <c r="K54" s="47">
        <v>2</v>
      </c>
      <c r="S54" s="47" t="s">
        <v>689</v>
      </c>
      <c r="AC54" s="47">
        <v>6</v>
      </c>
      <c r="AD54" s="47">
        <v>6.7</v>
      </c>
      <c r="AE54" s="47">
        <v>0</v>
      </c>
      <c r="AF54" s="47">
        <v>5</v>
      </c>
      <c r="AG54" s="47">
        <v>5.8</v>
      </c>
      <c r="AH54" s="47">
        <v>0</v>
      </c>
      <c r="AI54" s="47">
        <v>7</v>
      </c>
      <c r="AJ54" s="47">
        <v>7.3</v>
      </c>
      <c r="AK54" s="47">
        <v>0</v>
      </c>
      <c r="AL54" s="47">
        <v>7</v>
      </c>
      <c r="AM54" s="47">
        <v>7.2</v>
      </c>
      <c r="AN54" s="47">
        <v>0</v>
      </c>
      <c r="AO54" s="47">
        <v>8</v>
      </c>
      <c r="AP54" s="47">
        <v>8.8000000000000007</v>
      </c>
      <c r="AQ54" s="47">
        <v>0</v>
      </c>
      <c r="AR54" s="47">
        <v>9</v>
      </c>
      <c r="AS54" s="47">
        <v>9.4</v>
      </c>
      <c r="AT54" s="47">
        <v>0</v>
      </c>
      <c r="AU54" s="47">
        <v>6</v>
      </c>
      <c r="AV54" s="47">
        <v>6.4</v>
      </c>
      <c r="AW54" s="47">
        <v>0</v>
      </c>
      <c r="AX54" s="47">
        <v>7</v>
      </c>
      <c r="AY54" s="47">
        <v>7.8</v>
      </c>
      <c r="AZ54" s="47">
        <v>0</v>
      </c>
      <c r="BA54" s="47">
        <v>8</v>
      </c>
      <c r="BB54" s="47">
        <v>8.6</v>
      </c>
      <c r="BC54" s="47">
        <v>0</v>
      </c>
      <c r="BD54" s="47">
        <v>7</v>
      </c>
      <c r="BE54" s="47">
        <v>7.2</v>
      </c>
      <c r="BF54" s="47">
        <v>0</v>
      </c>
      <c r="BG54" s="47">
        <v>8</v>
      </c>
      <c r="BH54" s="47">
        <v>8.8000000000000007</v>
      </c>
      <c r="BI54" s="47">
        <v>0</v>
      </c>
      <c r="BJ54" s="47">
        <v>7</v>
      </c>
      <c r="BK54" s="47">
        <v>7.8</v>
      </c>
      <c r="BL54" s="47">
        <v>0</v>
      </c>
      <c r="BM54" s="47">
        <v>8</v>
      </c>
      <c r="BN54" s="47">
        <v>8.9</v>
      </c>
      <c r="BO54" s="47">
        <v>0</v>
      </c>
      <c r="BP54" s="47">
        <v>8</v>
      </c>
      <c r="BQ54" s="47">
        <v>8.1</v>
      </c>
      <c r="BR54" s="47">
        <v>0</v>
      </c>
      <c r="BS54" s="47">
        <v>10</v>
      </c>
      <c r="BT54" s="47">
        <v>10.7</v>
      </c>
      <c r="BU54" s="47">
        <v>1</v>
      </c>
      <c r="BV54" s="47">
        <v>9</v>
      </c>
      <c r="BW54" s="47">
        <v>9.8000000000000007</v>
      </c>
      <c r="BX54" s="47">
        <v>0</v>
      </c>
      <c r="BY54" s="47">
        <v>8</v>
      </c>
      <c r="BZ54" s="47">
        <v>8.5</v>
      </c>
      <c r="CA54" s="47">
        <v>0</v>
      </c>
      <c r="CB54" s="47">
        <v>7</v>
      </c>
      <c r="CC54" s="47">
        <v>7.5</v>
      </c>
      <c r="CD54" s="47">
        <v>0</v>
      </c>
      <c r="CE54" s="47">
        <v>7</v>
      </c>
      <c r="CF54" s="47">
        <v>7.5</v>
      </c>
      <c r="CG54" s="47">
        <v>0</v>
      </c>
      <c r="CH54" s="47">
        <v>9</v>
      </c>
      <c r="CI54" s="47">
        <v>9.3000000000000007</v>
      </c>
      <c r="CJ54" s="47">
        <v>0</v>
      </c>
      <c r="CK54" s="47">
        <v>8</v>
      </c>
      <c r="CL54" s="47">
        <v>8.8000000000000007</v>
      </c>
      <c r="CM54" s="47">
        <v>0</v>
      </c>
      <c r="CN54" s="47">
        <v>8</v>
      </c>
      <c r="CO54" s="47">
        <v>8.8000000000000007</v>
      </c>
      <c r="CP54" s="47">
        <v>0</v>
      </c>
      <c r="CQ54" s="47">
        <v>4</v>
      </c>
      <c r="CR54" s="47">
        <v>4.0999999999999996</v>
      </c>
      <c r="CS54" s="47">
        <v>0</v>
      </c>
      <c r="CT54" s="47">
        <v>7</v>
      </c>
      <c r="CU54" s="47">
        <v>7.8</v>
      </c>
      <c r="CV54" s="47">
        <v>0</v>
      </c>
      <c r="CW54" s="47">
        <v>8</v>
      </c>
      <c r="CX54" s="47">
        <v>8.3000000000000007</v>
      </c>
      <c r="CY54" s="47">
        <v>0</v>
      </c>
      <c r="CZ54" s="47">
        <v>9</v>
      </c>
      <c r="DA54" s="47">
        <v>9.1999999999999993</v>
      </c>
      <c r="DB54" s="47">
        <v>0</v>
      </c>
      <c r="DC54" s="47">
        <v>8</v>
      </c>
      <c r="DD54" s="47">
        <v>8.3000000000000007</v>
      </c>
      <c r="DE54" s="47">
        <v>0</v>
      </c>
      <c r="DF54" s="47">
        <v>3</v>
      </c>
      <c r="DG54" s="47">
        <v>3.5</v>
      </c>
      <c r="DH54" s="47">
        <v>0</v>
      </c>
      <c r="DI54" s="47">
        <v>9</v>
      </c>
      <c r="DJ54" s="47">
        <v>9.6999999999999993</v>
      </c>
      <c r="DK54" s="47">
        <v>0</v>
      </c>
      <c r="DL54" s="47">
        <v>5</v>
      </c>
      <c r="DM54" s="47">
        <v>5.3</v>
      </c>
      <c r="DN54" s="47">
        <v>0</v>
      </c>
      <c r="DO54" s="47">
        <v>8</v>
      </c>
      <c r="DP54" s="47">
        <v>8.1</v>
      </c>
      <c r="DQ54" s="47">
        <v>0</v>
      </c>
      <c r="DR54" s="47">
        <v>8</v>
      </c>
      <c r="DS54" s="47">
        <v>8.6</v>
      </c>
      <c r="DT54" s="47">
        <v>0</v>
      </c>
      <c r="DU54" s="47">
        <v>8</v>
      </c>
      <c r="DV54" s="47">
        <v>8.6</v>
      </c>
      <c r="DW54" s="47">
        <v>0</v>
      </c>
      <c r="DX54" s="47">
        <v>9</v>
      </c>
      <c r="DY54" s="47">
        <v>9.1999999999999993</v>
      </c>
      <c r="DZ54" s="47">
        <v>0</v>
      </c>
      <c r="EA54" s="47">
        <v>7</v>
      </c>
      <c r="EB54" s="47">
        <v>7.7</v>
      </c>
      <c r="EC54" s="47">
        <v>0</v>
      </c>
      <c r="ED54" s="47">
        <v>6</v>
      </c>
      <c r="EE54" s="47">
        <v>6.7</v>
      </c>
      <c r="EF54" s="47">
        <v>0</v>
      </c>
      <c r="EG54" s="47">
        <v>7</v>
      </c>
      <c r="EH54" s="47">
        <v>7.5</v>
      </c>
      <c r="EI54" s="47">
        <v>0</v>
      </c>
      <c r="EJ54" s="47">
        <v>6</v>
      </c>
      <c r="EK54" s="47">
        <v>6.6</v>
      </c>
      <c r="EL54" s="47">
        <v>0</v>
      </c>
      <c r="EM54" s="47">
        <v>7</v>
      </c>
      <c r="EN54" s="47">
        <v>7.5</v>
      </c>
      <c r="EO54" s="47">
        <v>0</v>
      </c>
      <c r="EP54" s="47">
        <v>9</v>
      </c>
      <c r="EQ54" s="47">
        <v>9.8000000000000007</v>
      </c>
      <c r="ER54" s="47">
        <v>0</v>
      </c>
      <c r="ES54" s="47">
        <v>4</v>
      </c>
      <c r="ET54" s="47">
        <v>4.3</v>
      </c>
      <c r="EU54" s="47">
        <v>0</v>
      </c>
      <c r="EV54" s="47">
        <v>7</v>
      </c>
      <c r="EW54" s="47">
        <v>7.2</v>
      </c>
      <c r="EX54" s="47">
        <v>0</v>
      </c>
      <c r="EY54" s="47">
        <v>8</v>
      </c>
      <c r="EZ54" s="47">
        <v>8.8000000000000007</v>
      </c>
      <c r="FA54" s="47">
        <v>0</v>
      </c>
      <c r="FB54" s="47">
        <v>10</v>
      </c>
      <c r="FC54" s="47">
        <v>10.199999999999999</v>
      </c>
      <c r="FD54" s="47">
        <v>1</v>
      </c>
      <c r="FE54" s="47">
        <v>9</v>
      </c>
      <c r="FF54" s="47">
        <v>9.4</v>
      </c>
      <c r="FG54" s="47">
        <v>0</v>
      </c>
      <c r="FH54" s="47">
        <v>9</v>
      </c>
      <c r="FI54" s="47">
        <v>9.1999999999999993</v>
      </c>
      <c r="FJ54" s="47">
        <v>0</v>
      </c>
      <c r="FK54" s="47">
        <v>5</v>
      </c>
      <c r="FL54" s="47">
        <v>5.2</v>
      </c>
      <c r="FM54" s="47">
        <v>0</v>
      </c>
      <c r="FN54" s="47">
        <v>8</v>
      </c>
      <c r="FO54" s="47">
        <v>8.3000000000000007</v>
      </c>
      <c r="FP54" s="47">
        <v>0</v>
      </c>
      <c r="FQ54" s="47">
        <v>8</v>
      </c>
      <c r="FR54" s="47">
        <v>8.4</v>
      </c>
      <c r="FS54" s="47">
        <v>0</v>
      </c>
      <c r="FT54" s="47">
        <v>9</v>
      </c>
      <c r="FU54" s="47">
        <v>9</v>
      </c>
      <c r="FV54" s="47">
        <v>0</v>
      </c>
      <c r="FW54" s="47">
        <v>8</v>
      </c>
      <c r="FX54" s="47">
        <v>8.1999999999999993</v>
      </c>
      <c r="FY54" s="47">
        <v>0</v>
      </c>
      <c r="FZ54" s="47">
        <v>9</v>
      </c>
      <c r="GA54" s="47">
        <v>9</v>
      </c>
      <c r="GB54" s="47">
        <v>0</v>
      </c>
      <c r="GC54" s="47">
        <v>10</v>
      </c>
      <c r="GD54" s="47">
        <v>10.7</v>
      </c>
      <c r="GE54" s="47">
        <v>1</v>
      </c>
      <c r="GF54" s="47">
        <v>7</v>
      </c>
      <c r="GG54" s="47">
        <v>7.4</v>
      </c>
      <c r="GH54" s="47">
        <v>0</v>
      </c>
      <c r="GI54" s="47">
        <v>8</v>
      </c>
      <c r="GJ54" s="47">
        <v>8.1</v>
      </c>
      <c r="GK54" s="47">
        <v>0</v>
      </c>
      <c r="GL54" s="47">
        <v>7</v>
      </c>
      <c r="GM54" s="47">
        <v>7.8</v>
      </c>
      <c r="GN54" s="47">
        <v>0</v>
      </c>
      <c r="GO54" s="47">
        <v>10</v>
      </c>
      <c r="GP54" s="47">
        <v>10.1</v>
      </c>
      <c r="GQ54" s="47">
        <v>0</v>
      </c>
      <c r="GR54" s="47">
        <v>9</v>
      </c>
      <c r="GS54" s="47">
        <v>9.8000000000000007</v>
      </c>
      <c r="GT54" s="47">
        <v>0</v>
      </c>
      <c r="GU54" s="47">
        <v>10</v>
      </c>
      <c r="GV54" s="47">
        <v>10.4</v>
      </c>
      <c r="GW54" s="47">
        <v>1</v>
      </c>
      <c r="GX54" s="47">
        <v>4</v>
      </c>
      <c r="GY54" s="47">
        <v>4.2</v>
      </c>
      <c r="GZ54" s="47">
        <v>0</v>
      </c>
      <c r="HA54" s="47">
        <v>454</v>
      </c>
      <c r="HB54" s="47">
        <v>481.9</v>
      </c>
      <c r="HC54" s="47">
        <v>4</v>
      </c>
      <c r="HD54" s="47">
        <v>454</v>
      </c>
      <c r="HE54" s="47">
        <v>481.9</v>
      </c>
      <c r="HF54" s="47">
        <v>4</v>
      </c>
      <c r="HG54" s="47">
        <v>454</v>
      </c>
      <c r="HH54" s="47">
        <v>481.9</v>
      </c>
      <c r="HI54" s="47">
        <v>4</v>
      </c>
      <c r="HJ54" s="47">
        <v>0</v>
      </c>
      <c r="HK54" s="47">
        <v>0</v>
      </c>
      <c r="HL54" s="47">
        <v>0</v>
      </c>
      <c r="HM54" s="47">
        <v>454</v>
      </c>
      <c r="HN54" s="47">
        <v>481.9</v>
      </c>
      <c r="HO54" s="47">
        <v>4</v>
      </c>
      <c r="HP54" s="47">
        <v>0</v>
      </c>
      <c r="HQ54" s="47">
        <v>0</v>
      </c>
      <c r="HR54" s="47">
        <v>0</v>
      </c>
      <c r="HS54" s="47">
        <v>0</v>
      </c>
      <c r="HT54" s="47">
        <v>0</v>
      </c>
      <c r="HU54" s="47">
        <v>0</v>
      </c>
      <c r="HV54" s="47">
        <v>0</v>
      </c>
      <c r="HW54" s="47">
        <v>0</v>
      </c>
      <c r="HX54" s="47">
        <v>0</v>
      </c>
      <c r="HY54" s="47">
        <v>70</v>
      </c>
      <c r="HZ54" s="47">
        <v>75.2</v>
      </c>
      <c r="IA54" s="47">
        <v>0</v>
      </c>
      <c r="IB54" s="47">
        <v>81</v>
      </c>
      <c r="IC54" s="47">
        <v>86.9</v>
      </c>
      <c r="ID54" s="47">
        <v>1</v>
      </c>
      <c r="IE54" s="47">
        <v>69</v>
      </c>
      <c r="IF54" s="47">
        <v>73.8</v>
      </c>
      <c r="IG54" s="47">
        <v>0</v>
      </c>
      <c r="IH54" s="47">
        <v>75</v>
      </c>
      <c r="II54" s="47">
        <v>80.3</v>
      </c>
      <c r="IJ54" s="47">
        <v>0</v>
      </c>
      <c r="IK54" s="47">
        <v>77</v>
      </c>
      <c r="IL54" s="47">
        <v>80</v>
      </c>
      <c r="IM54" s="47">
        <v>1</v>
      </c>
      <c r="IN54" s="47">
        <v>82</v>
      </c>
      <c r="IO54" s="47">
        <v>85.7</v>
      </c>
      <c r="IP54" s="47">
        <v>2</v>
      </c>
    </row>
    <row r="55" spans="1:250" s="47" customFormat="1" x14ac:dyDescent="0.3">
      <c r="A55" s="47" t="s">
        <v>769</v>
      </c>
      <c r="B55" s="47" t="s">
        <v>770</v>
      </c>
      <c r="D55" s="47" t="s">
        <v>771</v>
      </c>
      <c r="E55" s="47">
        <v>180</v>
      </c>
      <c r="H55" s="80"/>
      <c r="I55" s="47" t="s">
        <v>625</v>
      </c>
      <c r="J55" s="47">
        <v>6</v>
      </c>
      <c r="K55" s="47">
        <v>8</v>
      </c>
      <c r="S55" s="47" t="s">
        <v>657</v>
      </c>
      <c r="AC55" s="47">
        <v>10</v>
      </c>
      <c r="AD55" s="47">
        <v>10.1</v>
      </c>
      <c r="AE55" s="47">
        <v>0</v>
      </c>
      <c r="AF55" s="47">
        <v>10</v>
      </c>
      <c r="AG55" s="47">
        <v>10</v>
      </c>
      <c r="AH55" s="47">
        <v>0</v>
      </c>
      <c r="AI55" s="47">
        <v>9</v>
      </c>
      <c r="AJ55" s="47">
        <v>9.9</v>
      </c>
      <c r="AK55" s="47">
        <v>0</v>
      </c>
      <c r="AL55" s="47">
        <v>8</v>
      </c>
      <c r="AM55" s="47">
        <v>8.8000000000000007</v>
      </c>
      <c r="AN55" s="47">
        <v>0</v>
      </c>
      <c r="AO55" s="47">
        <v>9</v>
      </c>
      <c r="AP55" s="47">
        <v>9</v>
      </c>
      <c r="AQ55" s="47">
        <v>0</v>
      </c>
      <c r="AR55" s="47">
        <v>10</v>
      </c>
      <c r="AS55" s="47">
        <v>10.4</v>
      </c>
      <c r="AT55" s="47">
        <v>1</v>
      </c>
      <c r="AU55" s="47">
        <v>10</v>
      </c>
      <c r="AV55" s="47">
        <v>10</v>
      </c>
      <c r="AW55" s="47">
        <v>0</v>
      </c>
      <c r="AX55" s="47">
        <v>8</v>
      </c>
      <c r="AY55" s="47">
        <v>8.4</v>
      </c>
      <c r="AZ55" s="47">
        <v>0</v>
      </c>
      <c r="BA55" s="47">
        <v>10</v>
      </c>
      <c r="BB55" s="47">
        <v>10.1</v>
      </c>
      <c r="BC55" s="47">
        <v>0</v>
      </c>
      <c r="BD55" s="47">
        <v>10</v>
      </c>
      <c r="BE55" s="47">
        <v>10</v>
      </c>
      <c r="BF55" s="47">
        <v>0</v>
      </c>
      <c r="BG55" s="47">
        <v>9</v>
      </c>
      <c r="BH55" s="47">
        <v>9.8000000000000007</v>
      </c>
      <c r="BI55" s="47">
        <v>0</v>
      </c>
      <c r="BJ55" s="47">
        <v>10</v>
      </c>
      <c r="BK55" s="47">
        <v>10.4</v>
      </c>
      <c r="BL55" s="47">
        <v>1</v>
      </c>
      <c r="BM55" s="47">
        <v>9</v>
      </c>
      <c r="BN55" s="47">
        <v>9.9</v>
      </c>
      <c r="BO55" s="47">
        <v>0</v>
      </c>
      <c r="BP55" s="47">
        <v>10</v>
      </c>
      <c r="BQ55" s="47">
        <v>10.4</v>
      </c>
      <c r="BR55" s="47">
        <v>1</v>
      </c>
      <c r="BS55" s="47">
        <v>9</v>
      </c>
      <c r="BT55" s="47">
        <v>9.8000000000000007</v>
      </c>
      <c r="BU55" s="47">
        <v>0</v>
      </c>
      <c r="BV55" s="47">
        <v>10</v>
      </c>
      <c r="BW55" s="47">
        <v>10.1</v>
      </c>
      <c r="BX55" s="47">
        <v>0</v>
      </c>
      <c r="BY55" s="47">
        <v>8</v>
      </c>
      <c r="BZ55" s="47">
        <v>8.9</v>
      </c>
      <c r="CA55" s="47">
        <v>0</v>
      </c>
      <c r="CB55" s="47">
        <v>9</v>
      </c>
      <c r="CC55" s="47">
        <v>9.6</v>
      </c>
      <c r="CD55" s="47">
        <v>0</v>
      </c>
      <c r="CE55" s="47">
        <v>10</v>
      </c>
      <c r="CF55" s="47">
        <v>10.5</v>
      </c>
      <c r="CG55" s="47">
        <v>1</v>
      </c>
      <c r="CH55" s="47">
        <v>10</v>
      </c>
      <c r="CI55" s="47">
        <v>10.4</v>
      </c>
      <c r="CJ55" s="47">
        <v>1</v>
      </c>
      <c r="CK55" s="47">
        <v>9</v>
      </c>
      <c r="CL55" s="47">
        <v>9.8000000000000007</v>
      </c>
      <c r="CM55" s="47">
        <v>0</v>
      </c>
      <c r="CN55" s="47">
        <v>9</v>
      </c>
      <c r="CO55" s="47">
        <v>9.1999999999999993</v>
      </c>
      <c r="CP55" s="47">
        <v>0</v>
      </c>
      <c r="CQ55" s="47">
        <v>10</v>
      </c>
      <c r="CR55" s="47">
        <v>10.7</v>
      </c>
      <c r="CS55" s="47">
        <v>1</v>
      </c>
      <c r="CT55" s="47">
        <v>9</v>
      </c>
      <c r="CU55" s="47">
        <v>9.3000000000000007</v>
      </c>
      <c r="CV55" s="47">
        <v>0</v>
      </c>
      <c r="CW55" s="47">
        <v>10</v>
      </c>
      <c r="CX55" s="47">
        <v>10.199999999999999</v>
      </c>
      <c r="CY55" s="47">
        <v>1</v>
      </c>
      <c r="CZ55" s="47">
        <v>9</v>
      </c>
      <c r="DA55" s="47">
        <v>9.4</v>
      </c>
      <c r="DB55" s="47">
        <v>0</v>
      </c>
      <c r="DC55" s="47">
        <v>10</v>
      </c>
      <c r="DD55" s="47">
        <v>10.1</v>
      </c>
      <c r="DE55" s="47">
        <v>0</v>
      </c>
      <c r="DF55" s="47">
        <v>8</v>
      </c>
      <c r="DG55" s="47">
        <v>8.6</v>
      </c>
      <c r="DH55" s="47">
        <v>0</v>
      </c>
      <c r="DI55" s="47">
        <v>10</v>
      </c>
      <c r="DJ55" s="47">
        <v>10.199999999999999</v>
      </c>
      <c r="DK55" s="47">
        <v>1</v>
      </c>
      <c r="DL55" s="47">
        <v>10</v>
      </c>
      <c r="DM55" s="47">
        <v>10.1</v>
      </c>
      <c r="DN55" s="47">
        <v>0</v>
      </c>
      <c r="DO55" s="47">
        <v>9</v>
      </c>
      <c r="DP55" s="47">
        <v>9.3000000000000007</v>
      </c>
      <c r="DQ55" s="47">
        <v>0</v>
      </c>
      <c r="DR55" s="47">
        <v>9</v>
      </c>
      <c r="DS55" s="47">
        <v>9.4</v>
      </c>
      <c r="DT55" s="47">
        <v>0</v>
      </c>
      <c r="DU55" s="47">
        <v>10</v>
      </c>
      <c r="DV55" s="47">
        <v>10.4</v>
      </c>
      <c r="DW55" s="47">
        <v>1</v>
      </c>
      <c r="DX55" s="47">
        <v>10</v>
      </c>
      <c r="DY55" s="47">
        <v>10.7</v>
      </c>
      <c r="DZ55" s="47">
        <v>1</v>
      </c>
      <c r="EA55" s="47">
        <v>9</v>
      </c>
      <c r="EB55" s="47">
        <v>9.5</v>
      </c>
      <c r="EC55" s="47">
        <v>0</v>
      </c>
      <c r="ED55" s="47">
        <v>10</v>
      </c>
      <c r="EE55" s="47">
        <v>10.8</v>
      </c>
      <c r="EF55" s="47">
        <v>1</v>
      </c>
      <c r="EG55" s="47">
        <v>10</v>
      </c>
      <c r="EH55" s="47">
        <v>10.4</v>
      </c>
      <c r="EI55" s="47">
        <v>1</v>
      </c>
      <c r="EJ55" s="47">
        <v>10</v>
      </c>
      <c r="EK55" s="47">
        <v>10.199999999999999</v>
      </c>
      <c r="EL55" s="47">
        <v>1</v>
      </c>
      <c r="EM55" s="47">
        <v>9</v>
      </c>
      <c r="EN55" s="47">
        <v>9.6999999999999993</v>
      </c>
      <c r="EO55" s="47">
        <v>0</v>
      </c>
      <c r="EP55" s="47">
        <v>10</v>
      </c>
      <c r="EQ55" s="47">
        <v>10.8</v>
      </c>
      <c r="ER55" s="47">
        <v>1</v>
      </c>
      <c r="ES55" s="47">
        <v>9</v>
      </c>
      <c r="ET55" s="47">
        <v>9.6999999999999993</v>
      </c>
      <c r="EU55" s="47">
        <v>0</v>
      </c>
      <c r="EV55" s="47">
        <v>9</v>
      </c>
      <c r="EW55" s="47">
        <v>9.4</v>
      </c>
      <c r="EX55" s="47">
        <v>0</v>
      </c>
      <c r="EY55" s="47">
        <v>10</v>
      </c>
      <c r="EZ55" s="47">
        <v>10.4</v>
      </c>
      <c r="FA55" s="47">
        <v>1</v>
      </c>
      <c r="FB55" s="47">
        <v>10</v>
      </c>
      <c r="FC55" s="47">
        <v>10.5</v>
      </c>
      <c r="FD55" s="47">
        <v>1</v>
      </c>
      <c r="FE55" s="47">
        <v>10</v>
      </c>
      <c r="FF55" s="47">
        <v>10</v>
      </c>
      <c r="FG55" s="47">
        <v>0</v>
      </c>
      <c r="FH55" s="47">
        <v>10</v>
      </c>
      <c r="FI55" s="47">
        <v>10.7</v>
      </c>
      <c r="FJ55" s="47">
        <v>1</v>
      </c>
      <c r="FK55" s="47">
        <v>10</v>
      </c>
      <c r="FL55" s="47">
        <v>10</v>
      </c>
      <c r="FM55" s="47">
        <v>0</v>
      </c>
      <c r="FN55" s="47">
        <v>9</v>
      </c>
      <c r="FO55" s="47">
        <v>9.5</v>
      </c>
      <c r="FP55" s="47">
        <v>0</v>
      </c>
      <c r="FQ55" s="47">
        <v>9</v>
      </c>
      <c r="FR55" s="47">
        <v>9.6999999999999993</v>
      </c>
      <c r="FS55" s="47">
        <v>0</v>
      </c>
      <c r="FT55" s="47">
        <v>10</v>
      </c>
      <c r="FU55" s="47">
        <v>10.4</v>
      </c>
      <c r="FV55" s="47">
        <v>1</v>
      </c>
      <c r="FW55" s="47">
        <v>10</v>
      </c>
      <c r="FX55" s="47">
        <v>10.1</v>
      </c>
      <c r="FY55" s="47">
        <v>0</v>
      </c>
      <c r="FZ55" s="47">
        <v>10</v>
      </c>
      <c r="GA55" s="47">
        <v>10.7</v>
      </c>
      <c r="GB55" s="47">
        <v>1</v>
      </c>
      <c r="GC55" s="47">
        <v>10</v>
      </c>
      <c r="GD55" s="47">
        <v>10</v>
      </c>
      <c r="GE55" s="47">
        <v>0</v>
      </c>
      <c r="GF55" s="47">
        <v>10</v>
      </c>
      <c r="GG55" s="47">
        <v>10.6</v>
      </c>
      <c r="GH55" s="47">
        <v>1</v>
      </c>
      <c r="GI55" s="47">
        <v>9</v>
      </c>
      <c r="GJ55" s="47">
        <v>9.6</v>
      </c>
      <c r="GK55" s="47">
        <v>0</v>
      </c>
      <c r="GL55" s="47">
        <v>10</v>
      </c>
      <c r="GM55" s="47">
        <v>10.3</v>
      </c>
      <c r="GN55" s="47">
        <v>1</v>
      </c>
      <c r="GO55" s="47">
        <v>9</v>
      </c>
      <c r="GP55" s="47">
        <v>9.6999999999999993</v>
      </c>
      <c r="GQ55" s="47">
        <v>0</v>
      </c>
      <c r="GR55" s="47">
        <v>9</v>
      </c>
      <c r="GS55" s="47">
        <v>9.9</v>
      </c>
      <c r="GT55" s="47">
        <v>0</v>
      </c>
      <c r="GU55" s="47">
        <v>8</v>
      </c>
      <c r="GV55" s="47">
        <v>8.9</v>
      </c>
      <c r="GW55" s="47">
        <v>0</v>
      </c>
      <c r="GX55" s="47">
        <v>9</v>
      </c>
      <c r="GY55" s="47">
        <v>9.6</v>
      </c>
      <c r="GZ55" s="47">
        <v>0</v>
      </c>
      <c r="HA55" s="47">
        <v>568</v>
      </c>
      <c r="HB55" s="47">
        <v>595</v>
      </c>
      <c r="HC55" s="47">
        <v>21</v>
      </c>
      <c r="HD55" s="47">
        <v>568</v>
      </c>
      <c r="HE55" s="47">
        <v>595</v>
      </c>
      <c r="HF55" s="47">
        <v>21</v>
      </c>
      <c r="HG55" s="47">
        <v>568</v>
      </c>
      <c r="HH55" s="47">
        <v>595</v>
      </c>
      <c r="HI55" s="47">
        <v>21</v>
      </c>
      <c r="HJ55" s="47">
        <v>0</v>
      </c>
      <c r="HK55" s="47">
        <v>0</v>
      </c>
      <c r="HL55" s="47">
        <v>0</v>
      </c>
      <c r="HM55" s="47">
        <v>568</v>
      </c>
      <c r="HN55" s="47">
        <v>595</v>
      </c>
      <c r="HO55" s="47">
        <v>21</v>
      </c>
      <c r="HP55" s="47">
        <v>0</v>
      </c>
      <c r="HQ55" s="47">
        <v>0</v>
      </c>
      <c r="HR55" s="47">
        <v>0</v>
      </c>
      <c r="HS55" s="47">
        <v>0</v>
      </c>
      <c r="HT55" s="47">
        <v>0</v>
      </c>
      <c r="HU55" s="47">
        <v>0</v>
      </c>
      <c r="HV55" s="47">
        <v>0</v>
      </c>
      <c r="HW55" s="47">
        <v>0</v>
      </c>
      <c r="HX55" s="47">
        <v>0</v>
      </c>
      <c r="HY55" s="47">
        <v>94</v>
      </c>
      <c r="HZ55" s="47">
        <v>96.7</v>
      </c>
      <c r="IA55" s="47">
        <v>1</v>
      </c>
      <c r="IB55" s="47">
        <v>94</v>
      </c>
      <c r="IC55" s="47">
        <v>99.8</v>
      </c>
      <c r="ID55" s="47">
        <v>4</v>
      </c>
      <c r="IE55" s="47">
        <v>94</v>
      </c>
      <c r="IF55" s="47">
        <v>97.6</v>
      </c>
      <c r="IG55" s="47">
        <v>3</v>
      </c>
      <c r="IH55" s="47">
        <v>96</v>
      </c>
      <c r="II55" s="47">
        <v>101.2</v>
      </c>
      <c r="IJ55" s="47">
        <v>6</v>
      </c>
      <c r="IK55" s="47">
        <v>96</v>
      </c>
      <c r="IL55" s="47">
        <v>100.3</v>
      </c>
      <c r="IM55" s="47">
        <v>4</v>
      </c>
      <c r="IN55" s="47">
        <v>94</v>
      </c>
      <c r="IO55" s="47">
        <v>99.4</v>
      </c>
      <c r="IP55" s="47">
        <v>3</v>
      </c>
    </row>
    <row r="56" spans="1:250" s="47" customFormat="1" x14ac:dyDescent="0.3">
      <c r="A56" s="47" t="s">
        <v>658</v>
      </c>
      <c r="B56" s="47" t="s">
        <v>772</v>
      </c>
      <c r="D56" s="47" t="s">
        <v>773</v>
      </c>
      <c r="E56" s="47">
        <v>165</v>
      </c>
      <c r="H56" s="80"/>
      <c r="I56" s="47" t="s">
        <v>621</v>
      </c>
      <c r="J56" s="47">
        <v>6</v>
      </c>
      <c r="K56" s="47">
        <v>1</v>
      </c>
      <c r="S56" s="47" t="s">
        <v>774</v>
      </c>
      <c r="AC56" s="47">
        <v>9</v>
      </c>
      <c r="AD56" s="47">
        <v>9.6</v>
      </c>
      <c r="AE56" s="47">
        <v>0</v>
      </c>
      <c r="AF56" s="47">
        <v>10</v>
      </c>
      <c r="AG56" s="47">
        <v>10.3</v>
      </c>
      <c r="AH56" s="47">
        <v>1</v>
      </c>
      <c r="AI56" s="47">
        <v>10</v>
      </c>
      <c r="AJ56" s="47">
        <v>10</v>
      </c>
      <c r="AK56" s="47">
        <v>0</v>
      </c>
      <c r="AL56" s="47">
        <v>9</v>
      </c>
      <c r="AM56" s="47">
        <v>9.9</v>
      </c>
      <c r="AN56" s="47">
        <v>0</v>
      </c>
      <c r="AO56" s="47">
        <v>10</v>
      </c>
      <c r="AP56" s="47">
        <v>10.1</v>
      </c>
      <c r="AQ56" s="47">
        <v>0</v>
      </c>
      <c r="AR56" s="47">
        <v>10</v>
      </c>
      <c r="AS56" s="47">
        <v>10.6</v>
      </c>
      <c r="AT56" s="47">
        <v>1</v>
      </c>
      <c r="AU56" s="47">
        <v>10</v>
      </c>
      <c r="AV56" s="47">
        <v>10.3</v>
      </c>
      <c r="AW56" s="47">
        <v>1</v>
      </c>
      <c r="AX56" s="47">
        <v>10</v>
      </c>
      <c r="AY56" s="47">
        <v>10.7</v>
      </c>
      <c r="AZ56" s="47">
        <v>1</v>
      </c>
      <c r="BA56" s="47">
        <v>10</v>
      </c>
      <c r="BB56" s="47">
        <v>10.4</v>
      </c>
      <c r="BC56" s="47">
        <v>1</v>
      </c>
      <c r="BD56" s="47">
        <v>8</v>
      </c>
      <c r="BE56" s="47">
        <v>8.6999999999999993</v>
      </c>
      <c r="BF56" s="47">
        <v>0</v>
      </c>
      <c r="BG56" s="47">
        <v>9</v>
      </c>
      <c r="BH56" s="47">
        <v>9.1999999999999993</v>
      </c>
      <c r="BI56" s="47">
        <v>0</v>
      </c>
      <c r="BJ56" s="47">
        <v>9</v>
      </c>
      <c r="BK56" s="47">
        <v>9.1999999999999993</v>
      </c>
      <c r="BL56" s="47">
        <v>0</v>
      </c>
      <c r="BM56" s="47">
        <v>10</v>
      </c>
      <c r="BN56" s="47">
        <v>10.5</v>
      </c>
      <c r="BO56" s="47">
        <v>1</v>
      </c>
      <c r="BP56" s="47">
        <v>9</v>
      </c>
      <c r="BQ56" s="47">
        <v>9.3000000000000007</v>
      </c>
      <c r="BR56" s="47">
        <v>0</v>
      </c>
      <c r="BS56" s="47">
        <v>10</v>
      </c>
      <c r="BT56" s="47">
        <v>10.6</v>
      </c>
      <c r="BU56" s="47">
        <v>1</v>
      </c>
      <c r="BV56" s="47">
        <v>9</v>
      </c>
      <c r="BW56" s="47">
        <v>9.1999999999999993</v>
      </c>
      <c r="BX56" s="47">
        <v>0</v>
      </c>
      <c r="BY56" s="47">
        <v>10</v>
      </c>
      <c r="BZ56" s="47">
        <v>10.7</v>
      </c>
      <c r="CA56" s="47">
        <v>1</v>
      </c>
      <c r="CB56" s="47">
        <v>10</v>
      </c>
      <c r="CC56" s="47">
        <v>10.9</v>
      </c>
      <c r="CD56" s="47">
        <v>1</v>
      </c>
      <c r="CE56" s="47">
        <v>10</v>
      </c>
      <c r="CF56" s="47">
        <v>10.199999999999999</v>
      </c>
      <c r="CG56" s="47">
        <v>1</v>
      </c>
      <c r="CH56" s="47">
        <v>10</v>
      </c>
      <c r="CI56" s="47">
        <v>10.5</v>
      </c>
      <c r="CJ56" s="47">
        <v>1</v>
      </c>
      <c r="CK56" s="47">
        <v>9</v>
      </c>
      <c r="CL56" s="47">
        <v>9.8000000000000007</v>
      </c>
      <c r="CM56" s="47">
        <v>0</v>
      </c>
      <c r="CN56" s="47">
        <v>10</v>
      </c>
      <c r="CO56" s="47">
        <v>10.6</v>
      </c>
      <c r="CP56" s="47">
        <v>1</v>
      </c>
      <c r="CQ56" s="47">
        <v>10</v>
      </c>
      <c r="CR56" s="47">
        <v>10.1</v>
      </c>
      <c r="CS56" s="47">
        <v>0</v>
      </c>
      <c r="CT56" s="47">
        <v>9</v>
      </c>
      <c r="CU56" s="47">
        <v>9.8000000000000007</v>
      </c>
      <c r="CV56" s="47">
        <v>0</v>
      </c>
      <c r="CW56" s="47">
        <v>10</v>
      </c>
      <c r="CX56" s="47">
        <v>10.5</v>
      </c>
      <c r="CY56" s="47">
        <v>1</v>
      </c>
      <c r="CZ56" s="47">
        <v>9</v>
      </c>
      <c r="DA56" s="47">
        <v>9.4</v>
      </c>
      <c r="DB56" s="47">
        <v>0</v>
      </c>
      <c r="DC56" s="47">
        <v>9</v>
      </c>
      <c r="DD56" s="47">
        <v>9.6999999999999993</v>
      </c>
      <c r="DE56" s="47">
        <v>0</v>
      </c>
      <c r="DF56" s="47">
        <v>10</v>
      </c>
      <c r="DG56" s="47">
        <v>10.4</v>
      </c>
      <c r="DH56" s="47">
        <v>1</v>
      </c>
      <c r="DI56" s="47">
        <v>9</v>
      </c>
      <c r="DJ56" s="47">
        <v>9.9</v>
      </c>
      <c r="DK56" s="47">
        <v>0</v>
      </c>
      <c r="DL56" s="47">
        <v>10</v>
      </c>
      <c r="DM56" s="47">
        <v>10.8</v>
      </c>
      <c r="DN56" s="47">
        <v>1</v>
      </c>
      <c r="DO56" s="47">
        <v>9</v>
      </c>
      <c r="DP56" s="47">
        <v>9.8000000000000007</v>
      </c>
      <c r="DQ56" s="47">
        <v>0</v>
      </c>
      <c r="DR56" s="47">
        <v>10</v>
      </c>
      <c r="DS56" s="47">
        <v>10.199999999999999</v>
      </c>
      <c r="DT56" s="47">
        <v>1</v>
      </c>
      <c r="DU56" s="47">
        <v>10</v>
      </c>
      <c r="DV56" s="47">
        <v>10.1</v>
      </c>
      <c r="DW56" s="47">
        <v>0</v>
      </c>
      <c r="DX56" s="47">
        <v>10</v>
      </c>
      <c r="DY56" s="47">
        <v>10</v>
      </c>
      <c r="DZ56" s="47">
        <v>0</v>
      </c>
      <c r="EA56" s="47">
        <v>9</v>
      </c>
      <c r="EB56" s="47">
        <v>9.8000000000000007</v>
      </c>
      <c r="EC56" s="47">
        <v>0</v>
      </c>
      <c r="ED56" s="47">
        <v>10</v>
      </c>
      <c r="EE56" s="47">
        <v>10</v>
      </c>
      <c r="EF56" s="47">
        <v>0</v>
      </c>
      <c r="EG56" s="47">
        <v>9</v>
      </c>
      <c r="EH56" s="47">
        <v>9.1999999999999993</v>
      </c>
      <c r="EI56" s="47">
        <v>0</v>
      </c>
      <c r="EJ56" s="47">
        <v>9</v>
      </c>
      <c r="EK56" s="47">
        <v>9.6</v>
      </c>
      <c r="EL56" s="47">
        <v>0</v>
      </c>
      <c r="EM56" s="47">
        <v>10</v>
      </c>
      <c r="EN56" s="47">
        <v>10.6</v>
      </c>
      <c r="EO56" s="47">
        <v>1</v>
      </c>
      <c r="EP56" s="47">
        <v>10</v>
      </c>
      <c r="EQ56" s="47">
        <v>10.1</v>
      </c>
      <c r="ER56" s="47">
        <v>0</v>
      </c>
      <c r="ES56" s="47">
        <v>10</v>
      </c>
      <c r="ET56" s="47">
        <v>10.4</v>
      </c>
      <c r="EU56" s="47">
        <v>1</v>
      </c>
      <c r="EV56" s="47">
        <v>9</v>
      </c>
      <c r="EW56" s="47">
        <v>9.6999999999999993</v>
      </c>
      <c r="EX56" s="47">
        <v>0</v>
      </c>
      <c r="EY56" s="47">
        <v>9</v>
      </c>
      <c r="EZ56" s="47">
        <v>9.8000000000000007</v>
      </c>
      <c r="FA56" s="47">
        <v>0</v>
      </c>
      <c r="FB56" s="47">
        <v>10</v>
      </c>
      <c r="FC56" s="47">
        <v>10.7</v>
      </c>
      <c r="FD56" s="47">
        <v>1</v>
      </c>
      <c r="FE56" s="47">
        <v>10</v>
      </c>
      <c r="FF56" s="47">
        <v>10.199999999999999</v>
      </c>
      <c r="FG56" s="47">
        <v>1</v>
      </c>
      <c r="FH56" s="47">
        <v>10</v>
      </c>
      <c r="FI56" s="47">
        <v>10.1</v>
      </c>
      <c r="FJ56" s="47">
        <v>0</v>
      </c>
      <c r="FK56" s="47">
        <v>10</v>
      </c>
      <c r="FL56" s="47">
        <v>10.8</v>
      </c>
      <c r="FM56" s="47">
        <v>1</v>
      </c>
      <c r="FN56" s="47">
        <v>10</v>
      </c>
      <c r="FO56" s="47">
        <v>10.4</v>
      </c>
      <c r="FP56" s="47">
        <v>1</v>
      </c>
      <c r="FQ56" s="47">
        <v>10</v>
      </c>
      <c r="FR56" s="47">
        <v>10.3</v>
      </c>
      <c r="FS56" s="47">
        <v>1</v>
      </c>
      <c r="FT56" s="47">
        <v>10</v>
      </c>
      <c r="FU56" s="47">
        <v>10</v>
      </c>
      <c r="FV56" s="47">
        <v>0</v>
      </c>
      <c r="FW56" s="47">
        <v>9</v>
      </c>
      <c r="FX56" s="47">
        <v>9.3000000000000007</v>
      </c>
      <c r="FY56" s="47">
        <v>0</v>
      </c>
      <c r="FZ56" s="47">
        <v>10</v>
      </c>
      <c r="GA56" s="47">
        <v>10.6</v>
      </c>
      <c r="GB56" s="47">
        <v>1</v>
      </c>
      <c r="GC56" s="47">
        <v>10</v>
      </c>
      <c r="GD56" s="47">
        <v>10.5</v>
      </c>
      <c r="GE56" s="47">
        <v>1</v>
      </c>
      <c r="GF56" s="47">
        <v>9</v>
      </c>
      <c r="GG56" s="47">
        <v>9.8000000000000007</v>
      </c>
      <c r="GH56" s="47">
        <v>0</v>
      </c>
      <c r="GI56" s="47">
        <v>10</v>
      </c>
      <c r="GJ56" s="47">
        <v>10.5</v>
      </c>
      <c r="GK56" s="47">
        <v>1</v>
      </c>
      <c r="GL56" s="47">
        <v>10</v>
      </c>
      <c r="GM56" s="47">
        <v>10</v>
      </c>
      <c r="GN56" s="47">
        <v>0</v>
      </c>
      <c r="GO56" s="47">
        <v>10</v>
      </c>
      <c r="GP56" s="47">
        <v>10.5</v>
      </c>
      <c r="GQ56" s="47">
        <v>1</v>
      </c>
      <c r="GR56" s="47">
        <v>10</v>
      </c>
      <c r="GS56" s="47">
        <v>10.199999999999999</v>
      </c>
      <c r="GT56" s="47">
        <v>1</v>
      </c>
      <c r="GU56" s="47">
        <v>10</v>
      </c>
      <c r="GV56" s="47">
        <v>10.8</v>
      </c>
      <c r="GW56" s="47">
        <v>1</v>
      </c>
      <c r="GX56" s="47">
        <v>10</v>
      </c>
      <c r="GY56" s="47">
        <v>10.8</v>
      </c>
      <c r="GZ56" s="47">
        <v>1</v>
      </c>
      <c r="HA56" s="47">
        <v>579</v>
      </c>
      <c r="HB56" s="47">
        <v>606.70000000000005</v>
      </c>
      <c r="HC56" s="47">
        <v>30</v>
      </c>
      <c r="HD56" s="47">
        <v>579</v>
      </c>
      <c r="HE56" s="47">
        <v>606.70000000000005</v>
      </c>
      <c r="HF56" s="47">
        <v>30</v>
      </c>
      <c r="HG56" s="47">
        <v>579</v>
      </c>
      <c r="HH56" s="47">
        <v>606.70000000000005</v>
      </c>
      <c r="HI56" s="47">
        <v>30</v>
      </c>
      <c r="HJ56" s="47">
        <v>0</v>
      </c>
      <c r="HK56" s="47">
        <v>0</v>
      </c>
      <c r="HL56" s="47">
        <v>0</v>
      </c>
      <c r="HM56" s="47">
        <v>579</v>
      </c>
      <c r="HN56" s="47">
        <v>606.70000000000005</v>
      </c>
      <c r="HO56" s="47">
        <v>30</v>
      </c>
      <c r="HP56" s="47">
        <v>0</v>
      </c>
      <c r="HQ56" s="47">
        <v>0</v>
      </c>
      <c r="HR56" s="47">
        <v>0</v>
      </c>
      <c r="HS56" s="47">
        <v>0</v>
      </c>
      <c r="HT56" s="47">
        <v>0</v>
      </c>
      <c r="HU56" s="47">
        <v>0</v>
      </c>
      <c r="HV56" s="47">
        <v>0</v>
      </c>
      <c r="HW56" s="47">
        <v>0</v>
      </c>
      <c r="HX56" s="47">
        <v>0</v>
      </c>
      <c r="HY56" s="47">
        <v>96</v>
      </c>
      <c r="HZ56" s="47">
        <v>100.6</v>
      </c>
      <c r="IA56" s="47">
        <v>5</v>
      </c>
      <c r="IB56" s="47">
        <v>96</v>
      </c>
      <c r="IC56" s="47">
        <v>100.3</v>
      </c>
      <c r="ID56" s="47">
        <v>6</v>
      </c>
      <c r="IE56" s="47">
        <v>95</v>
      </c>
      <c r="IF56" s="47">
        <v>101</v>
      </c>
      <c r="IG56" s="47">
        <v>4</v>
      </c>
      <c r="IH56" s="47">
        <v>96</v>
      </c>
      <c r="II56" s="47">
        <v>99.4</v>
      </c>
      <c r="IJ56" s="47">
        <v>2</v>
      </c>
      <c r="IK56" s="47">
        <v>98</v>
      </c>
      <c r="IL56" s="47">
        <v>102.4</v>
      </c>
      <c r="IM56" s="47">
        <v>6</v>
      </c>
      <c r="IN56" s="47">
        <v>98</v>
      </c>
      <c r="IO56" s="47">
        <v>103</v>
      </c>
      <c r="IP56" s="47">
        <v>7</v>
      </c>
    </row>
    <row r="57" spans="1:250" s="47" customFormat="1" x14ac:dyDescent="0.3">
      <c r="A57" s="47" t="s">
        <v>775</v>
      </c>
      <c r="B57" s="47" t="s">
        <v>776</v>
      </c>
      <c r="D57" s="47" t="s">
        <v>777</v>
      </c>
      <c r="E57" s="47">
        <v>166</v>
      </c>
      <c r="H57" s="80"/>
      <c r="I57" s="47" t="s">
        <v>625</v>
      </c>
      <c r="J57" s="47">
        <v>6</v>
      </c>
      <c r="K57" s="47">
        <v>2</v>
      </c>
      <c r="S57" s="47" t="s">
        <v>774</v>
      </c>
      <c r="AC57" s="47">
        <v>9</v>
      </c>
      <c r="AD57" s="47">
        <v>9.8000000000000007</v>
      </c>
      <c r="AE57" s="47">
        <v>0</v>
      </c>
      <c r="AF57" s="47">
        <v>9</v>
      </c>
      <c r="AG57" s="47">
        <v>9.9</v>
      </c>
      <c r="AH57" s="47">
        <v>0</v>
      </c>
      <c r="AI57" s="47">
        <v>10</v>
      </c>
      <c r="AJ57" s="47">
        <v>10</v>
      </c>
      <c r="AK57" s="47">
        <v>0</v>
      </c>
      <c r="AL57" s="47">
        <v>10</v>
      </c>
      <c r="AM57" s="47">
        <v>10.1</v>
      </c>
      <c r="AN57" s="47">
        <v>0</v>
      </c>
      <c r="AO57" s="47">
        <v>10</v>
      </c>
      <c r="AP57" s="47">
        <v>10.1</v>
      </c>
      <c r="AQ57" s="47">
        <v>0</v>
      </c>
      <c r="AR57" s="47">
        <v>10</v>
      </c>
      <c r="AS57" s="47">
        <v>10.199999999999999</v>
      </c>
      <c r="AT57" s="47">
        <v>1</v>
      </c>
      <c r="AU57" s="47">
        <v>10</v>
      </c>
      <c r="AV57" s="47">
        <v>10.199999999999999</v>
      </c>
      <c r="AW57" s="47">
        <v>1</v>
      </c>
      <c r="AX57" s="47">
        <v>9</v>
      </c>
      <c r="AY57" s="47">
        <v>9.8000000000000007</v>
      </c>
      <c r="AZ57" s="47">
        <v>0</v>
      </c>
      <c r="BA57" s="47">
        <v>10</v>
      </c>
      <c r="BB57" s="47">
        <v>10.4</v>
      </c>
      <c r="BC57" s="47">
        <v>1</v>
      </c>
      <c r="BD57" s="47">
        <v>9</v>
      </c>
      <c r="BE57" s="47">
        <v>9.4</v>
      </c>
      <c r="BF57" s="47">
        <v>0</v>
      </c>
      <c r="BG57" s="47">
        <v>10</v>
      </c>
      <c r="BH57" s="47">
        <v>10</v>
      </c>
      <c r="BI57" s="47">
        <v>0</v>
      </c>
      <c r="BJ57" s="47">
        <v>10</v>
      </c>
      <c r="BK57" s="47">
        <v>10.5</v>
      </c>
      <c r="BL57" s="47">
        <v>1</v>
      </c>
      <c r="BM57" s="47">
        <v>9</v>
      </c>
      <c r="BN57" s="47">
        <v>9.4</v>
      </c>
      <c r="BO57" s="47">
        <v>0</v>
      </c>
      <c r="BP57" s="47">
        <v>10</v>
      </c>
      <c r="BQ57" s="47">
        <v>10.199999999999999</v>
      </c>
      <c r="BR57" s="47">
        <v>1</v>
      </c>
      <c r="BS57" s="47">
        <v>9</v>
      </c>
      <c r="BT57" s="47">
        <v>9.6999999999999993</v>
      </c>
      <c r="BU57" s="47">
        <v>0</v>
      </c>
      <c r="BV57" s="47">
        <v>10</v>
      </c>
      <c r="BW57" s="47">
        <v>10.4</v>
      </c>
      <c r="BX57" s="47">
        <v>1</v>
      </c>
      <c r="BY57" s="47">
        <v>10</v>
      </c>
      <c r="BZ57" s="47">
        <v>10.6</v>
      </c>
      <c r="CA57" s="47">
        <v>1</v>
      </c>
      <c r="CB57" s="47">
        <v>10</v>
      </c>
      <c r="CC57" s="47">
        <v>10.5</v>
      </c>
      <c r="CD57" s="47">
        <v>1</v>
      </c>
      <c r="CE57" s="47">
        <v>10</v>
      </c>
      <c r="CF57" s="47">
        <v>10.199999999999999</v>
      </c>
      <c r="CG57" s="47">
        <v>1</v>
      </c>
      <c r="CH57" s="47">
        <v>10</v>
      </c>
      <c r="CI57" s="47">
        <v>10.1</v>
      </c>
      <c r="CJ57" s="47">
        <v>0</v>
      </c>
      <c r="CK57" s="47">
        <v>10</v>
      </c>
      <c r="CL57" s="47">
        <v>10.3</v>
      </c>
      <c r="CM57" s="47">
        <v>1</v>
      </c>
      <c r="CN57" s="47">
        <v>10</v>
      </c>
      <c r="CO57" s="47">
        <v>10.1</v>
      </c>
      <c r="CP57" s="47">
        <v>0</v>
      </c>
      <c r="CQ57" s="47">
        <v>10</v>
      </c>
      <c r="CR57" s="47">
        <v>10.7</v>
      </c>
      <c r="CS57" s="47">
        <v>1</v>
      </c>
      <c r="CT57" s="47">
        <v>10</v>
      </c>
      <c r="CU57" s="47">
        <v>10.3</v>
      </c>
      <c r="CV57" s="47">
        <v>1</v>
      </c>
      <c r="CW57" s="47">
        <v>10</v>
      </c>
      <c r="CX57" s="47">
        <v>10.4</v>
      </c>
      <c r="CY57" s="47">
        <v>1</v>
      </c>
      <c r="CZ57" s="47">
        <v>10</v>
      </c>
      <c r="DA57" s="47">
        <v>10</v>
      </c>
      <c r="DB57" s="47">
        <v>0</v>
      </c>
      <c r="DC57" s="47">
        <v>9</v>
      </c>
      <c r="DD57" s="47">
        <v>9.1</v>
      </c>
      <c r="DE57" s="47">
        <v>0</v>
      </c>
      <c r="DF57" s="47">
        <v>10</v>
      </c>
      <c r="DG57" s="47">
        <v>10.199999999999999</v>
      </c>
      <c r="DH57" s="47">
        <v>1</v>
      </c>
      <c r="DI57" s="47">
        <v>10</v>
      </c>
      <c r="DJ57" s="47">
        <v>10.3</v>
      </c>
      <c r="DK57" s="47">
        <v>1</v>
      </c>
      <c r="DL57" s="47">
        <v>10</v>
      </c>
      <c r="DM57" s="47">
        <v>10.6</v>
      </c>
      <c r="DN57" s="47">
        <v>1</v>
      </c>
      <c r="DO57" s="47">
        <v>9</v>
      </c>
      <c r="DP57" s="47">
        <v>9.8000000000000007</v>
      </c>
      <c r="DQ57" s="47">
        <v>0</v>
      </c>
      <c r="DR57" s="47">
        <v>9</v>
      </c>
      <c r="DS57" s="47">
        <v>9.6999999999999993</v>
      </c>
      <c r="DT57" s="47">
        <v>0</v>
      </c>
      <c r="DU57" s="47">
        <v>9</v>
      </c>
      <c r="DV57" s="47">
        <v>9.9</v>
      </c>
      <c r="DW57" s="47">
        <v>0</v>
      </c>
      <c r="DX57" s="47">
        <v>9</v>
      </c>
      <c r="DY57" s="47">
        <v>9.1</v>
      </c>
      <c r="DZ57" s="47">
        <v>0</v>
      </c>
      <c r="EA57" s="47">
        <v>9</v>
      </c>
      <c r="EB57" s="47">
        <v>9.1999999999999993</v>
      </c>
      <c r="EC57" s="47">
        <v>0</v>
      </c>
      <c r="ED57" s="47">
        <v>10</v>
      </c>
      <c r="EE57" s="47">
        <v>10.199999999999999</v>
      </c>
      <c r="EF57" s="47">
        <v>1</v>
      </c>
      <c r="EG57" s="47">
        <v>9</v>
      </c>
      <c r="EH57" s="47">
        <v>9.3000000000000007</v>
      </c>
      <c r="EI57" s="47">
        <v>0</v>
      </c>
      <c r="EJ57" s="47">
        <v>10</v>
      </c>
      <c r="EK57" s="47">
        <v>10</v>
      </c>
      <c r="EL57" s="47">
        <v>0</v>
      </c>
      <c r="EM57" s="47">
        <v>10</v>
      </c>
      <c r="EN57" s="47">
        <v>10.7</v>
      </c>
      <c r="EO57" s="47">
        <v>1</v>
      </c>
      <c r="EP57" s="47">
        <v>10</v>
      </c>
      <c r="EQ57" s="47">
        <v>10.199999999999999</v>
      </c>
      <c r="ER57" s="47">
        <v>1</v>
      </c>
      <c r="ES57" s="47">
        <v>10</v>
      </c>
      <c r="ET57" s="47">
        <v>10</v>
      </c>
      <c r="EU57" s="47">
        <v>0</v>
      </c>
      <c r="EV57" s="47">
        <v>9</v>
      </c>
      <c r="EW57" s="47">
        <v>9.5</v>
      </c>
      <c r="EX57" s="47">
        <v>0</v>
      </c>
      <c r="EY57" s="47">
        <v>10</v>
      </c>
      <c r="EZ57" s="47">
        <v>10</v>
      </c>
      <c r="FA57" s="47">
        <v>0</v>
      </c>
      <c r="FB57" s="47">
        <v>10</v>
      </c>
      <c r="FC57" s="47">
        <v>10.199999999999999</v>
      </c>
      <c r="FD57" s="47">
        <v>1</v>
      </c>
      <c r="FE57" s="47">
        <v>10</v>
      </c>
      <c r="FF57" s="47">
        <v>10.7</v>
      </c>
      <c r="FG57" s="47">
        <v>1</v>
      </c>
      <c r="FH57" s="47">
        <v>9</v>
      </c>
      <c r="FI57" s="47">
        <v>9.8000000000000007</v>
      </c>
      <c r="FJ57" s="47">
        <v>0</v>
      </c>
      <c r="FK57" s="47">
        <v>9</v>
      </c>
      <c r="FL57" s="47">
        <v>9.9</v>
      </c>
      <c r="FM57" s="47">
        <v>0</v>
      </c>
      <c r="FN57" s="47">
        <v>9</v>
      </c>
      <c r="FO57" s="47">
        <v>9.9</v>
      </c>
      <c r="FP57" s="47">
        <v>0</v>
      </c>
      <c r="FQ57" s="47">
        <v>10</v>
      </c>
      <c r="FR57" s="47">
        <v>10.4</v>
      </c>
      <c r="FS57" s="47">
        <v>1</v>
      </c>
      <c r="FT57" s="47">
        <v>9</v>
      </c>
      <c r="FU57" s="47">
        <v>9.6</v>
      </c>
      <c r="FV57" s="47">
        <v>0</v>
      </c>
      <c r="FW57" s="47">
        <v>10</v>
      </c>
      <c r="FX57" s="47">
        <v>10.4</v>
      </c>
      <c r="FY57" s="47">
        <v>1</v>
      </c>
      <c r="FZ57" s="47">
        <v>10</v>
      </c>
      <c r="GA57" s="47">
        <v>10.1</v>
      </c>
      <c r="GB57" s="47">
        <v>0</v>
      </c>
      <c r="GC57" s="47">
        <v>10</v>
      </c>
      <c r="GD57" s="47">
        <v>10</v>
      </c>
      <c r="GE57" s="47">
        <v>0</v>
      </c>
      <c r="GF57" s="47">
        <v>10</v>
      </c>
      <c r="GG57" s="47">
        <v>10.4</v>
      </c>
      <c r="GH57" s="47">
        <v>1</v>
      </c>
      <c r="GI57" s="47">
        <v>9</v>
      </c>
      <c r="GJ57" s="47">
        <v>9.9</v>
      </c>
      <c r="GK57" s="47">
        <v>0</v>
      </c>
      <c r="GL57" s="47">
        <v>10</v>
      </c>
      <c r="GM57" s="47">
        <v>10.7</v>
      </c>
      <c r="GN57" s="47">
        <v>1</v>
      </c>
      <c r="GO57" s="47">
        <v>9</v>
      </c>
      <c r="GP57" s="47">
        <v>9.8000000000000007</v>
      </c>
      <c r="GQ57" s="47">
        <v>0</v>
      </c>
      <c r="GR57" s="47">
        <v>9</v>
      </c>
      <c r="GS57" s="47">
        <v>9.9</v>
      </c>
      <c r="GT57" s="47">
        <v>0</v>
      </c>
      <c r="GU57" s="47">
        <v>9</v>
      </c>
      <c r="GV57" s="47">
        <v>9.6999999999999993</v>
      </c>
      <c r="GW57" s="47">
        <v>0</v>
      </c>
      <c r="GX57" s="47">
        <v>10</v>
      </c>
      <c r="GY57" s="47">
        <v>10.7</v>
      </c>
      <c r="GZ57" s="47">
        <v>1</v>
      </c>
      <c r="HA57" s="47">
        <v>578</v>
      </c>
      <c r="HB57" s="47">
        <v>603.20000000000005</v>
      </c>
      <c r="HC57" s="47">
        <v>26</v>
      </c>
      <c r="HD57" s="47">
        <v>578</v>
      </c>
      <c r="HE57" s="47">
        <v>603.20000000000005</v>
      </c>
      <c r="HF57" s="47">
        <v>26</v>
      </c>
      <c r="HG57" s="47">
        <v>578</v>
      </c>
      <c r="HH57" s="47">
        <v>603.20000000000005</v>
      </c>
      <c r="HI57" s="47">
        <v>26</v>
      </c>
      <c r="HJ57" s="47">
        <v>0</v>
      </c>
      <c r="HK57" s="47">
        <v>0</v>
      </c>
      <c r="HL57" s="47">
        <v>0</v>
      </c>
      <c r="HM57" s="47">
        <v>578</v>
      </c>
      <c r="HN57" s="47">
        <v>603.20000000000005</v>
      </c>
      <c r="HO57" s="47">
        <v>26</v>
      </c>
      <c r="HP57" s="47">
        <v>0</v>
      </c>
      <c r="HQ57" s="47">
        <v>0</v>
      </c>
      <c r="HR57" s="47">
        <v>0</v>
      </c>
      <c r="HS57" s="47">
        <v>0</v>
      </c>
      <c r="HT57" s="47">
        <v>0</v>
      </c>
      <c r="HU57" s="47">
        <v>0</v>
      </c>
      <c r="HV57" s="47">
        <v>0</v>
      </c>
      <c r="HW57" s="47">
        <v>0</v>
      </c>
      <c r="HX57" s="47">
        <v>0</v>
      </c>
      <c r="HY57" s="47">
        <v>96</v>
      </c>
      <c r="HZ57" s="47">
        <v>99.9</v>
      </c>
      <c r="IA57" s="47">
        <v>3</v>
      </c>
      <c r="IB57" s="47">
        <v>98</v>
      </c>
      <c r="IC57" s="47">
        <v>101.6</v>
      </c>
      <c r="ID57" s="47">
        <v>6</v>
      </c>
      <c r="IE57" s="47">
        <v>99</v>
      </c>
      <c r="IF57" s="47">
        <v>102</v>
      </c>
      <c r="IG57" s="47">
        <v>7</v>
      </c>
      <c r="IH57" s="47">
        <v>94</v>
      </c>
      <c r="II57" s="47">
        <v>98.1</v>
      </c>
      <c r="IJ57" s="47">
        <v>3</v>
      </c>
      <c r="IK57" s="47">
        <v>95</v>
      </c>
      <c r="IL57" s="47">
        <v>100</v>
      </c>
      <c r="IM57" s="47">
        <v>3</v>
      </c>
      <c r="IN57" s="47">
        <v>96</v>
      </c>
      <c r="IO57" s="47">
        <v>101.6</v>
      </c>
      <c r="IP57" s="47">
        <v>4</v>
      </c>
    </row>
    <row r="58" spans="1:250" s="47" customFormat="1" x14ac:dyDescent="0.3">
      <c r="A58" s="47" t="s">
        <v>778</v>
      </c>
      <c r="B58" s="47" t="s">
        <v>676</v>
      </c>
      <c r="D58" s="47" t="s">
        <v>779</v>
      </c>
      <c r="E58" s="47">
        <v>168</v>
      </c>
      <c r="H58" s="80"/>
      <c r="I58" s="47" t="s">
        <v>621</v>
      </c>
      <c r="J58" s="47">
        <v>10</v>
      </c>
      <c r="K58" s="47">
        <v>10</v>
      </c>
      <c r="S58" s="47" t="s">
        <v>117</v>
      </c>
      <c r="AC58" s="47">
        <v>10</v>
      </c>
      <c r="AD58" s="47">
        <v>10</v>
      </c>
      <c r="AE58" s="47">
        <v>0</v>
      </c>
      <c r="AF58" s="47">
        <v>10</v>
      </c>
      <c r="AG58" s="47">
        <v>10.3</v>
      </c>
      <c r="AH58" s="47">
        <v>1</v>
      </c>
      <c r="AI58" s="47">
        <v>9</v>
      </c>
      <c r="AJ58" s="47">
        <v>9.1</v>
      </c>
      <c r="AK58" s="47">
        <v>0</v>
      </c>
      <c r="AL58" s="47">
        <v>9</v>
      </c>
      <c r="AM58" s="47">
        <v>9.3000000000000007</v>
      </c>
      <c r="AN58" s="47">
        <v>0</v>
      </c>
      <c r="AO58" s="47">
        <v>7</v>
      </c>
      <c r="AP58" s="47">
        <v>7.9</v>
      </c>
      <c r="AQ58" s="47">
        <v>0</v>
      </c>
      <c r="AR58" s="47">
        <v>10</v>
      </c>
      <c r="AS58" s="47">
        <v>10.1</v>
      </c>
      <c r="AT58" s="47">
        <v>0</v>
      </c>
      <c r="AU58" s="47">
        <v>10</v>
      </c>
      <c r="AV58" s="47">
        <v>10.3</v>
      </c>
      <c r="AW58" s="47">
        <v>1</v>
      </c>
      <c r="AX58" s="47">
        <v>9</v>
      </c>
      <c r="AY58" s="47">
        <v>9.3000000000000007</v>
      </c>
      <c r="AZ58" s="47">
        <v>0</v>
      </c>
      <c r="BA58" s="47">
        <v>10</v>
      </c>
      <c r="BB58" s="47">
        <v>10.6</v>
      </c>
      <c r="BC58" s="47">
        <v>1</v>
      </c>
      <c r="BD58" s="47">
        <v>8</v>
      </c>
      <c r="BE58" s="47">
        <v>8.6999999999999993</v>
      </c>
      <c r="BF58" s="47">
        <v>0</v>
      </c>
      <c r="BG58" s="47">
        <v>10</v>
      </c>
      <c r="BH58" s="47">
        <v>10.6</v>
      </c>
      <c r="BI58" s="47">
        <v>1</v>
      </c>
      <c r="BJ58" s="47">
        <v>8</v>
      </c>
      <c r="BK58" s="47">
        <v>8.8000000000000007</v>
      </c>
      <c r="BL58" s="47">
        <v>0</v>
      </c>
      <c r="BM58" s="47">
        <v>10</v>
      </c>
      <c r="BN58" s="47">
        <v>10.6</v>
      </c>
      <c r="BO58" s="47">
        <v>1</v>
      </c>
      <c r="BP58" s="47">
        <v>9</v>
      </c>
      <c r="BQ58" s="47">
        <v>9.1</v>
      </c>
      <c r="BR58" s="47">
        <v>0</v>
      </c>
      <c r="BS58" s="47">
        <v>9</v>
      </c>
      <c r="BT58" s="47">
        <v>9.6999999999999993</v>
      </c>
      <c r="BU58" s="47">
        <v>0</v>
      </c>
      <c r="BV58" s="47">
        <v>10</v>
      </c>
      <c r="BW58" s="47">
        <v>10</v>
      </c>
      <c r="BX58" s="47">
        <v>0</v>
      </c>
      <c r="BY58" s="47">
        <v>10</v>
      </c>
      <c r="BZ58" s="47">
        <v>10.8</v>
      </c>
      <c r="CA58" s="47">
        <v>1</v>
      </c>
      <c r="CB58" s="47">
        <v>8</v>
      </c>
      <c r="CC58" s="47">
        <v>8.9</v>
      </c>
      <c r="CD58" s="47">
        <v>0</v>
      </c>
      <c r="CE58" s="47">
        <v>8</v>
      </c>
      <c r="CF58" s="47">
        <v>8.9</v>
      </c>
      <c r="CG58" s="47">
        <v>0</v>
      </c>
      <c r="CH58" s="47">
        <v>7</v>
      </c>
      <c r="CI58" s="47">
        <v>7.6</v>
      </c>
      <c r="CJ58" s="47">
        <v>0</v>
      </c>
      <c r="CK58" s="47">
        <v>9</v>
      </c>
      <c r="CL58" s="47">
        <v>9.3000000000000007</v>
      </c>
      <c r="CM58" s="47">
        <v>0</v>
      </c>
      <c r="CN58" s="47">
        <v>8</v>
      </c>
      <c r="CO58" s="47">
        <v>8.8000000000000007</v>
      </c>
      <c r="CP58" s="47">
        <v>0</v>
      </c>
      <c r="CQ58" s="47">
        <v>9</v>
      </c>
      <c r="CR58" s="47">
        <v>9.4</v>
      </c>
      <c r="CS58" s="47">
        <v>0</v>
      </c>
      <c r="CT58" s="47">
        <v>9</v>
      </c>
      <c r="CU58" s="47">
        <v>9.6999999999999993</v>
      </c>
      <c r="CV58" s="47">
        <v>0</v>
      </c>
      <c r="CW58" s="47">
        <v>10</v>
      </c>
      <c r="CX58" s="47">
        <v>10.3</v>
      </c>
      <c r="CY58" s="47">
        <v>1</v>
      </c>
      <c r="CZ58" s="47">
        <v>9</v>
      </c>
      <c r="DA58" s="47">
        <v>9.3000000000000007</v>
      </c>
      <c r="DB58" s="47">
        <v>0</v>
      </c>
      <c r="DC58" s="47">
        <v>10</v>
      </c>
      <c r="DD58" s="47">
        <v>10</v>
      </c>
      <c r="DE58" s="47">
        <v>0</v>
      </c>
      <c r="DF58" s="47">
        <v>9</v>
      </c>
      <c r="DG58" s="47">
        <v>9.8000000000000007</v>
      </c>
      <c r="DH58" s="47">
        <v>0</v>
      </c>
      <c r="DI58" s="47">
        <v>9</v>
      </c>
      <c r="DJ58" s="47">
        <v>9.4</v>
      </c>
      <c r="DK58" s="47">
        <v>0</v>
      </c>
      <c r="DL58" s="47">
        <v>7</v>
      </c>
      <c r="DM58" s="47">
        <v>7.3</v>
      </c>
      <c r="DN58" s="47">
        <v>0</v>
      </c>
      <c r="DO58" s="47">
        <v>8</v>
      </c>
      <c r="DP58" s="47">
        <v>8.6</v>
      </c>
      <c r="DQ58" s="47">
        <v>0</v>
      </c>
      <c r="DR58" s="47">
        <v>9</v>
      </c>
      <c r="DS58" s="47">
        <v>9.1</v>
      </c>
      <c r="DT58" s="47">
        <v>0</v>
      </c>
      <c r="DU58" s="47">
        <v>9</v>
      </c>
      <c r="DV58" s="47">
        <v>9.1</v>
      </c>
      <c r="DW58" s="47">
        <v>0</v>
      </c>
      <c r="DX58" s="47">
        <v>10</v>
      </c>
      <c r="DY58" s="47">
        <v>10.3</v>
      </c>
      <c r="DZ58" s="47">
        <v>1</v>
      </c>
      <c r="EA58" s="47">
        <v>9</v>
      </c>
      <c r="EB58" s="47">
        <v>9.9</v>
      </c>
      <c r="EC58" s="47">
        <v>0</v>
      </c>
      <c r="ED58" s="47">
        <v>10</v>
      </c>
      <c r="EE58" s="47">
        <v>10.5</v>
      </c>
      <c r="EF58" s="47">
        <v>1</v>
      </c>
      <c r="EG58" s="47">
        <v>10</v>
      </c>
      <c r="EH58" s="47">
        <v>10.3</v>
      </c>
      <c r="EI58" s="47">
        <v>1</v>
      </c>
      <c r="EJ58" s="47">
        <v>9</v>
      </c>
      <c r="EK58" s="47">
        <v>9.6</v>
      </c>
      <c r="EL58" s="47">
        <v>0</v>
      </c>
      <c r="EM58" s="47">
        <v>8</v>
      </c>
      <c r="EN58" s="47">
        <v>8.6999999999999993</v>
      </c>
      <c r="EO58" s="47">
        <v>0</v>
      </c>
      <c r="EP58" s="47">
        <v>10</v>
      </c>
      <c r="EQ58" s="47">
        <v>10.7</v>
      </c>
      <c r="ER58" s="47">
        <v>1</v>
      </c>
      <c r="ES58" s="47">
        <v>9</v>
      </c>
      <c r="ET58" s="47">
        <v>9.6</v>
      </c>
      <c r="EU58" s="47">
        <v>0</v>
      </c>
      <c r="EV58" s="47">
        <v>8</v>
      </c>
      <c r="EW58" s="47">
        <v>8.8000000000000007</v>
      </c>
      <c r="EX58" s="47">
        <v>0</v>
      </c>
      <c r="EY58" s="47">
        <v>8</v>
      </c>
      <c r="EZ58" s="47">
        <v>8.4</v>
      </c>
      <c r="FA58" s="47">
        <v>0</v>
      </c>
      <c r="FB58" s="47">
        <v>10</v>
      </c>
      <c r="FC58" s="47">
        <v>10.8</v>
      </c>
      <c r="FD58" s="47">
        <v>1</v>
      </c>
      <c r="FE58" s="47">
        <v>8</v>
      </c>
      <c r="FF58" s="47">
        <v>8.8000000000000007</v>
      </c>
      <c r="FG58" s="47">
        <v>0</v>
      </c>
      <c r="FH58" s="47">
        <v>9</v>
      </c>
      <c r="FI58" s="47">
        <v>9.6999999999999993</v>
      </c>
      <c r="FJ58" s="47">
        <v>0</v>
      </c>
      <c r="FK58" s="47">
        <v>9</v>
      </c>
      <c r="FL58" s="47">
        <v>9.3000000000000007</v>
      </c>
      <c r="FM58" s="47">
        <v>0</v>
      </c>
      <c r="FN58" s="47">
        <v>10</v>
      </c>
      <c r="FO58" s="47">
        <v>10.1</v>
      </c>
      <c r="FP58" s="47">
        <v>0</v>
      </c>
      <c r="FQ58" s="47">
        <v>9</v>
      </c>
      <c r="FR58" s="47">
        <v>9.5</v>
      </c>
      <c r="FS58" s="47">
        <v>0</v>
      </c>
      <c r="FT58" s="47">
        <v>9</v>
      </c>
      <c r="FU58" s="47">
        <v>9.6</v>
      </c>
      <c r="FV58" s="47">
        <v>0</v>
      </c>
      <c r="FW58" s="47">
        <v>10</v>
      </c>
      <c r="FX58" s="47">
        <v>10</v>
      </c>
      <c r="FY58" s="47">
        <v>0</v>
      </c>
      <c r="FZ58" s="47">
        <v>9</v>
      </c>
      <c r="GA58" s="47">
        <v>9.8000000000000007</v>
      </c>
      <c r="GB58" s="47">
        <v>0</v>
      </c>
      <c r="GC58" s="47">
        <v>10</v>
      </c>
      <c r="GD58" s="47">
        <v>10</v>
      </c>
      <c r="GE58" s="47">
        <v>0</v>
      </c>
      <c r="GF58" s="47">
        <v>10</v>
      </c>
      <c r="GG58" s="47">
        <v>10.199999999999999</v>
      </c>
      <c r="GH58" s="47">
        <v>1</v>
      </c>
      <c r="GI58" s="47">
        <v>9</v>
      </c>
      <c r="GJ58" s="47">
        <v>9.8000000000000007</v>
      </c>
      <c r="GK58" s="47">
        <v>0</v>
      </c>
      <c r="GL58" s="47">
        <v>9</v>
      </c>
      <c r="GM58" s="47">
        <v>9.4</v>
      </c>
      <c r="GN58" s="47">
        <v>0</v>
      </c>
      <c r="GO58" s="47">
        <v>9</v>
      </c>
      <c r="GP58" s="47">
        <v>9.6</v>
      </c>
      <c r="GQ58" s="47">
        <v>0</v>
      </c>
      <c r="GR58" s="47">
        <v>9</v>
      </c>
      <c r="GS58" s="47">
        <v>9.9</v>
      </c>
      <c r="GT58" s="47">
        <v>0</v>
      </c>
      <c r="GU58" s="47">
        <v>9</v>
      </c>
      <c r="GV58" s="47">
        <v>9.6</v>
      </c>
      <c r="GW58" s="47">
        <v>0</v>
      </c>
      <c r="GX58" s="47">
        <v>9</v>
      </c>
      <c r="GY58" s="47">
        <v>9.1999999999999993</v>
      </c>
      <c r="GZ58" s="47">
        <v>0</v>
      </c>
      <c r="HA58" s="47">
        <v>544</v>
      </c>
      <c r="HB58" s="47">
        <v>572.79999999999995</v>
      </c>
      <c r="HC58" s="47">
        <v>13</v>
      </c>
      <c r="HD58" s="47">
        <v>544</v>
      </c>
      <c r="HE58" s="47">
        <v>572.79999999999995</v>
      </c>
      <c r="HF58" s="47">
        <v>13</v>
      </c>
      <c r="HG58" s="47">
        <v>544</v>
      </c>
      <c r="HH58" s="47">
        <v>572.79999999999995</v>
      </c>
      <c r="HI58" s="47">
        <v>13</v>
      </c>
      <c r="HJ58" s="47">
        <v>0</v>
      </c>
      <c r="HK58" s="47">
        <v>0</v>
      </c>
      <c r="HL58" s="47">
        <v>0</v>
      </c>
      <c r="HM58" s="47">
        <v>544</v>
      </c>
      <c r="HN58" s="47">
        <v>572.79999999999995</v>
      </c>
      <c r="HO58" s="47">
        <v>13</v>
      </c>
      <c r="HP58" s="47">
        <v>0</v>
      </c>
      <c r="HQ58" s="47">
        <v>0</v>
      </c>
      <c r="HR58" s="47">
        <v>0</v>
      </c>
      <c r="HS58" s="47">
        <v>0</v>
      </c>
      <c r="HT58" s="47">
        <v>0</v>
      </c>
      <c r="HU58" s="47">
        <v>0</v>
      </c>
      <c r="HV58" s="47">
        <v>0</v>
      </c>
      <c r="HW58" s="47">
        <v>0</v>
      </c>
      <c r="HX58" s="47">
        <v>0</v>
      </c>
      <c r="HY58" s="47">
        <v>92</v>
      </c>
      <c r="HZ58" s="47">
        <v>95.6</v>
      </c>
      <c r="IA58" s="47">
        <v>3</v>
      </c>
      <c r="IB58" s="47">
        <v>89</v>
      </c>
      <c r="IC58" s="47">
        <v>95</v>
      </c>
      <c r="ID58" s="47">
        <v>3</v>
      </c>
      <c r="IE58" s="47">
        <v>89</v>
      </c>
      <c r="IF58" s="47">
        <v>93.3</v>
      </c>
      <c r="IG58" s="47">
        <v>1</v>
      </c>
      <c r="IH58" s="47">
        <v>92</v>
      </c>
      <c r="II58" s="47">
        <v>96.8</v>
      </c>
      <c r="IJ58" s="47">
        <v>4</v>
      </c>
      <c r="IK58" s="47">
        <v>89</v>
      </c>
      <c r="IL58" s="47">
        <v>94.6</v>
      </c>
      <c r="IM58" s="47">
        <v>1</v>
      </c>
      <c r="IN58" s="47">
        <v>93</v>
      </c>
      <c r="IO58" s="47">
        <v>97.5</v>
      </c>
      <c r="IP58" s="47">
        <v>1</v>
      </c>
    </row>
    <row r="59" spans="1:250" s="47" customFormat="1" x14ac:dyDescent="0.3">
      <c r="A59" s="47" t="s">
        <v>780</v>
      </c>
      <c r="B59" s="47" t="s">
        <v>781</v>
      </c>
      <c r="D59" s="47" t="s">
        <v>782</v>
      </c>
      <c r="E59" s="47">
        <v>169</v>
      </c>
      <c r="H59" s="80"/>
      <c r="I59" s="47" t="s">
        <v>625</v>
      </c>
      <c r="J59" s="47">
        <v>6</v>
      </c>
      <c r="K59" s="47">
        <v>3</v>
      </c>
      <c r="S59" s="47" t="s">
        <v>774</v>
      </c>
      <c r="AC59" s="47">
        <v>10</v>
      </c>
      <c r="AD59" s="47">
        <v>10.199999999999999</v>
      </c>
      <c r="AE59" s="47">
        <v>1</v>
      </c>
      <c r="AF59" s="47">
        <v>9</v>
      </c>
      <c r="AG59" s="47">
        <v>9.8000000000000007</v>
      </c>
      <c r="AH59" s="47">
        <v>0</v>
      </c>
      <c r="AI59" s="47">
        <v>10</v>
      </c>
      <c r="AJ59" s="47">
        <v>10</v>
      </c>
      <c r="AK59" s="47">
        <v>0</v>
      </c>
      <c r="AL59" s="47">
        <v>6</v>
      </c>
      <c r="AM59" s="47">
        <v>6.7</v>
      </c>
      <c r="AN59" s="47">
        <v>0</v>
      </c>
      <c r="AO59" s="47">
        <v>8</v>
      </c>
      <c r="AP59" s="47">
        <v>8.6</v>
      </c>
      <c r="AQ59" s="47">
        <v>0</v>
      </c>
      <c r="AR59" s="47">
        <v>9</v>
      </c>
      <c r="AS59" s="47">
        <v>9.6999999999999993</v>
      </c>
      <c r="AT59" s="47">
        <v>0</v>
      </c>
      <c r="AU59" s="47">
        <v>10</v>
      </c>
      <c r="AV59" s="47">
        <v>10.199999999999999</v>
      </c>
      <c r="AW59" s="47">
        <v>1</v>
      </c>
      <c r="AX59" s="47">
        <v>9</v>
      </c>
      <c r="AY59" s="47">
        <v>9.8000000000000007</v>
      </c>
      <c r="AZ59" s="47">
        <v>0</v>
      </c>
      <c r="BA59" s="47">
        <v>8</v>
      </c>
      <c r="BB59" s="47">
        <v>8.8000000000000007</v>
      </c>
      <c r="BC59" s="47">
        <v>0</v>
      </c>
      <c r="BD59" s="47">
        <v>10</v>
      </c>
      <c r="BE59" s="47">
        <v>10</v>
      </c>
      <c r="BF59" s="47">
        <v>0</v>
      </c>
      <c r="BG59" s="47">
        <v>10</v>
      </c>
      <c r="BH59" s="47">
        <v>10.1</v>
      </c>
      <c r="BI59" s="47">
        <v>0</v>
      </c>
      <c r="BJ59" s="47">
        <v>9</v>
      </c>
      <c r="BK59" s="47">
        <v>9.6</v>
      </c>
      <c r="BL59" s="47">
        <v>0</v>
      </c>
      <c r="BM59" s="47">
        <v>9</v>
      </c>
      <c r="BN59" s="47">
        <v>9.6</v>
      </c>
      <c r="BO59" s="47">
        <v>0</v>
      </c>
      <c r="BP59" s="47">
        <v>10</v>
      </c>
      <c r="BQ59" s="47">
        <v>10.1</v>
      </c>
      <c r="BR59" s="47">
        <v>0</v>
      </c>
      <c r="BS59" s="47">
        <v>9</v>
      </c>
      <c r="BT59" s="47">
        <v>9.6999999999999993</v>
      </c>
      <c r="BU59" s="47">
        <v>0</v>
      </c>
      <c r="BV59" s="47">
        <v>8</v>
      </c>
      <c r="BW59" s="47">
        <v>8.9</v>
      </c>
      <c r="BX59" s="47">
        <v>0</v>
      </c>
      <c r="BY59" s="47">
        <v>9</v>
      </c>
      <c r="BZ59" s="47">
        <v>9.6</v>
      </c>
      <c r="CA59" s="47">
        <v>0</v>
      </c>
      <c r="CB59" s="47">
        <v>9</v>
      </c>
      <c r="CC59" s="47">
        <v>9.1999999999999993</v>
      </c>
      <c r="CD59" s="47">
        <v>0</v>
      </c>
      <c r="CE59" s="47">
        <v>8</v>
      </c>
      <c r="CF59" s="47">
        <v>8.9</v>
      </c>
      <c r="CG59" s="47">
        <v>0</v>
      </c>
      <c r="CH59" s="47">
        <v>8</v>
      </c>
      <c r="CI59" s="47">
        <v>8.9</v>
      </c>
      <c r="CJ59" s="47">
        <v>0</v>
      </c>
      <c r="CK59" s="47">
        <v>10</v>
      </c>
      <c r="CL59" s="47">
        <v>10.1</v>
      </c>
      <c r="CM59" s="47">
        <v>0</v>
      </c>
      <c r="CN59" s="47">
        <v>9</v>
      </c>
      <c r="CO59" s="47">
        <v>9.1999999999999993</v>
      </c>
      <c r="CP59" s="47">
        <v>0</v>
      </c>
      <c r="CQ59" s="47">
        <v>9</v>
      </c>
      <c r="CR59" s="47">
        <v>9.8000000000000007</v>
      </c>
      <c r="CS59" s="47">
        <v>0</v>
      </c>
      <c r="CT59" s="47">
        <v>9</v>
      </c>
      <c r="CU59" s="47">
        <v>9.4</v>
      </c>
      <c r="CV59" s="47">
        <v>0</v>
      </c>
      <c r="CW59" s="47">
        <v>8</v>
      </c>
      <c r="CX59" s="47">
        <v>8.1999999999999993</v>
      </c>
      <c r="CY59" s="47">
        <v>0</v>
      </c>
      <c r="CZ59" s="47">
        <v>10</v>
      </c>
      <c r="DA59" s="47">
        <v>10.199999999999999</v>
      </c>
      <c r="DB59" s="47">
        <v>1</v>
      </c>
      <c r="DC59" s="47">
        <v>9</v>
      </c>
      <c r="DD59" s="47">
        <v>9.1999999999999993</v>
      </c>
      <c r="DE59" s="47">
        <v>0</v>
      </c>
      <c r="DF59" s="47">
        <v>9</v>
      </c>
      <c r="DG59" s="47">
        <v>9.9</v>
      </c>
      <c r="DH59" s="47">
        <v>0</v>
      </c>
      <c r="DI59" s="47">
        <v>8</v>
      </c>
      <c r="DJ59" s="47">
        <v>8.5</v>
      </c>
      <c r="DK59" s="47">
        <v>0</v>
      </c>
      <c r="DL59" s="47">
        <v>9</v>
      </c>
      <c r="DM59" s="47">
        <v>9.9</v>
      </c>
      <c r="DN59" s="47">
        <v>0</v>
      </c>
      <c r="DO59" s="47">
        <v>9</v>
      </c>
      <c r="DP59" s="47">
        <v>9.3000000000000007</v>
      </c>
      <c r="DQ59" s="47">
        <v>0</v>
      </c>
      <c r="DR59" s="47">
        <v>7</v>
      </c>
      <c r="DS59" s="47">
        <v>7.7</v>
      </c>
      <c r="DT59" s="47">
        <v>0</v>
      </c>
      <c r="DU59" s="47">
        <v>9</v>
      </c>
      <c r="DV59" s="47">
        <v>9.6999999999999993</v>
      </c>
      <c r="DW59" s="47">
        <v>0</v>
      </c>
      <c r="DX59" s="47">
        <v>10</v>
      </c>
      <c r="DY59" s="47">
        <v>10.6</v>
      </c>
      <c r="DZ59" s="47">
        <v>1</v>
      </c>
      <c r="EA59" s="47">
        <v>10</v>
      </c>
      <c r="EB59" s="47">
        <v>10.4</v>
      </c>
      <c r="EC59" s="47">
        <v>1</v>
      </c>
      <c r="ED59" s="47">
        <v>8</v>
      </c>
      <c r="EE59" s="47">
        <v>8.6</v>
      </c>
      <c r="EF59" s="47">
        <v>0</v>
      </c>
      <c r="EG59" s="47">
        <v>9</v>
      </c>
      <c r="EH59" s="47">
        <v>9.8000000000000007</v>
      </c>
      <c r="EI59" s="47">
        <v>0</v>
      </c>
      <c r="EJ59" s="47">
        <v>9</v>
      </c>
      <c r="EK59" s="47">
        <v>9.5</v>
      </c>
      <c r="EL59" s="47">
        <v>0</v>
      </c>
      <c r="EM59" s="47">
        <v>9</v>
      </c>
      <c r="EN59" s="47">
        <v>9</v>
      </c>
      <c r="EO59" s="47">
        <v>0</v>
      </c>
      <c r="EP59" s="47">
        <v>10</v>
      </c>
      <c r="EQ59" s="47">
        <v>10.5</v>
      </c>
      <c r="ER59" s="47">
        <v>1</v>
      </c>
      <c r="ES59" s="47">
        <v>9</v>
      </c>
      <c r="ET59" s="47">
        <v>9.6999999999999993</v>
      </c>
      <c r="EU59" s="47">
        <v>0</v>
      </c>
      <c r="EV59" s="47">
        <v>9</v>
      </c>
      <c r="EW59" s="47">
        <v>9.4</v>
      </c>
      <c r="EX59" s="47">
        <v>0</v>
      </c>
      <c r="EY59" s="47">
        <v>9</v>
      </c>
      <c r="EZ59" s="47">
        <v>9.8000000000000007</v>
      </c>
      <c r="FA59" s="47">
        <v>0</v>
      </c>
      <c r="FB59" s="47">
        <v>10</v>
      </c>
      <c r="FC59" s="47">
        <v>10.1</v>
      </c>
      <c r="FD59" s="47">
        <v>0</v>
      </c>
      <c r="FE59" s="47">
        <v>9</v>
      </c>
      <c r="FF59" s="47">
        <v>9.3000000000000007</v>
      </c>
      <c r="FG59" s="47">
        <v>0</v>
      </c>
      <c r="FH59" s="47">
        <v>10</v>
      </c>
      <c r="FI59" s="47">
        <v>10.4</v>
      </c>
      <c r="FJ59" s="47">
        <v>1</v>
      </c>
      <c r="FK59" s="47">
        <v>10</v>
      </c>
      <c r="FL59" s="47">
        <v>10.1</v>
      </c>
      <c r="FM59" s="47">
        <v>0</v>
      </c>
      <c r="FN59" s="47">
        <v>9</v>
      </c>
      <c r="FO59" s="47">
        <v>9.4</v>
      </c>
      <c r="FP59" s="47">
        <v>0</v>
      </c>
      <c r="FQ59" s="47">
        <v>9</v>
      </c>
      <c r="FR59" s="47">
        <v>9.5</v>
      </c>
      <c r="FS59" s="47">
        <v>0</v>
      </c>
      <c r="FT59" s="47">
        <v>8</v>
      </c>
      <c r="FU59" s="47">
        <v>8.6999999999999993</v>
      </c>
      <c r="FV59" s="47">
        <v>0</v>
      </c>
      <c r="FW59" s="47">
        <v>8</v>
      </c>
      <c r="FX59" s="47">
        <v>8.8000000000000007</v>
      </c>
      <c r="FY59" s="47">
        <v>0</v>
      </c>
      <c r="FZ59" s="47">
        <v>9</v>
      </c>
      <c r="GA59" s="47">
        <v>9.9</v>
      </c>
      <c r="GB59" s="47">
        <v>0</v>
      </c>
      <c r="GC59" s="47">
        <v>10</v>
      </c>
      <c r="GD59" s="47">
        <v>10.1</v>
      </c>
      <c r="GE59" s="47">
        <v>0</v>
      </c>
      <c r="GF59" s="47">
        <v>9</v>
      </c>
      <c r="GG59" s="47">
        <v>9.8000000000000007</v>
      </c>
      <c r="GH59" s="47">
        <v>0</v>
      </c>
      <c r="GI59" s="47">
        <v>10</v>
      </c>
      <c r="GJ59" s="47">
        <v>10.6</v>
      </c>
      <c r="GK59" s="47">
        <v>1</v>
      </c>
      <c r="GL59" s="47">
        <v>9</v>
      </c>
      <c r="GM59" s="47">
        <v>9</v>
      </c>
      <c r="GN59" s="47">
        <v>0</v>
      </c>
      <c r="GO59" s="47">
        <v>8</v>
      </c>
      <c r="GP59" s="47">
        <v>8.5</v>
      </c>
      <c r="GQ59" s="47">
        <v>0</v>
      </c>
      <c r="GR59" s="47">
        <v>10</v>
      </c>
      <c r="GS59" s="47">
        <v>10.199999999999999</v>
      </c>
      <c r="GT59" s="47">
        <v>1</v>
      </c>
      <c r="GU59" s="47">
        <v>10</v>
      </c>
      <c r="GV59" s="47">
        <v>10.5</v>
      </c>
      <c r="GW59" s="47">
        <v>1</v>
      </c>
      <c r="GX59" s="47">
        <v>9</v>
      </c>
      <c r="GY59" s="47">
        <v>9.8000000000000007</v>
      </c>
      <c r="GZ59" s="47">
        <v>0</v>
      </c>
      <c r="HA59" s="47">
        <v>542</v>
      </c>
      <c r="HB59" s="47">
        <v>571.5</v>
      </c>
      <c r="HC59" s="47">
        <v>10</v>
      </c>
      <c r="HD59" s="47">
        <v>542</v>
      </c>
      <c r="HE59" s="47">
        <v>571.5</v>
      </c>
      <c r="HF59" s="47">
        <v>10</v>
      </c>
      <c r="HG59" s="47">
        <v>542</v>
      </c>
      <c r="HH59" s="47">
        <v>571.5</v>
      </c>
      <c r="HI59" s="47">
        <v>10</v>
      </c>
      <c r="HJ59" s="47">
        <v>0</v>
      </c>
      <c r="HK59" s="47">
        <v>0</v>
      </c>
      <c r="HL59" s="47">
        <v>0</v>
      </c>
      <c r="HM59" s="47">
        <v>542</v>
      </c>
      <c r="HN59" s="47">
        <v>571.5</v>
      </c>
      <c r="HO59" s="47">
        <v>10</v>
      </c>
      <c r="HP59" s="47">
        <v>0</v>
      </c>
      <c r="HQ59" s="47">
        <v>0</v>
      </c>
      <c r="HR59" s="47">
        <v>0</v>
      </c>
      <c r="HS59" s="47">
        <v>0</v>
      </c>
      <c r="HT59" s="47">
        <v>0</v>
      </c>
      <c r="HU59" s="47">
        <v>0</v>
      </c>
      <c r="HV59" s="47">
        <v>0</v>
      </c>
      <c r="HW59" s="47">
        <v>0</v>
      </c>
      <c r="HX59" s="47">
        <v>0</v>
      </c>
      <c r="HY59" s="47">
        <v>89</v>
      </c>
      <c r="HZ59" s="47">
        <v>93.8</v>
      </c>
      <c r="IA59" s="47">
        <v>2</v>
      </c>
      <c r="IB59" s="47">
        <v>89</v>
      </c>
      <c r="IC59" s="47">
        <v>94.6</v>
      </c>
      <c r="ID59" s="47">
        <v>0</v>
      </c>
      <c r="IE59" s="47">
        <v>90</v>
      </c>
      <c r="IF59" s="47">
        <v>94.4</v>
      </c>
      <c r="IG59" s="47">
        <v>1</v>
      </c>
      <c r="IH59" s="47">
        <v>90</v>
      </c>
      <c r="II59" s="47">
        <v>95.1</v>
      </c>
      <c r="IJ59" s="47">
        <v>3</v>
      </c>
      <c r="IK59" s="47">
        <v>92</v>
      </c>
      <c r="IL59" s="47">
        <v>96.4</v>
      </c>
      <c r="IM59" s="47">
        <v>1</v>
      </c>
      <c r="IN59" s="47">
        <v>92</v>
      </c>
      <c r="IO59" s="47">
        <v>97.2</v>
      </c>
      <c r="IP59" s="47">
        <v>3</v>
      </c>
    </row>
    <row r="60" spans="1:250" s="47" customFormat="1" x14ac:dyDescent="0.3">
      <c r="A60" s="47" t="s">
        <v>783</v>
      </c>
      <c r="B60" s="47" t="s">
        <v>784</v>
      </c>
      <c r="D60" s="47" t="s">
        <v>785</v>
      </c>
      <c r="E60" s="47">
        <v>170</v>
      </c>
      <c r="H60" s="80"/>
      <c r="I60" s="47" t="s">
        <v>621</v>
      </c>
      <c r="J60" s="47">
        <v>6</v>
      </c>
      <c r="K60" s="47">
        <v>4</v>
      </c>
      <c r="S60" s="47" t="s">
        <v>774</v>
      </c>
      <c r="AC60" s="47">
        <v>10</v>
      </c>
      <c r="AD60" s="47">
        <v>10.1</v>
      </c>
      <c r="AE60" s="47">
        <v>0</v>
      </c>
      <c r="AF60" s="47">
        <v>9</v>
      </c>
      <c r="AG60" s="47">
        <v>9.9</v>
      </c>
      <c r="AH60" s="47">
        <v>0</v>
      </c>
      <c r="AI60" s="47">
        <v>9</v>
      </c>
      <c r="AJ60" s="47">
        <v>9.1999999999999993</v>
      </c>
      <c r="AK60" s="47">
        <v>0</v>
      </c>
      <c r="AL60" s="47">
        <v>8</v>
      </c>
      <c r="AM60" s="47">
        <v>8</v>
      </c>
      <c r="AN60" s="47">
        <v>0</v>
      </c>
      <c r="AO60" s="47">
        <v>8</v>
      </c>
      <c r="AP60" s="47">
        <v>8.1999999999999993</v>
      </c>
      <c r="AQ60" s="47">
        <v>0</v>
      </c>
      <c r="AR60" s="47">
        <v>9</v>
      </c>
      <c r="AS60" s="47">
        <v>9.6999999999999993</v>
      </c>
      <c r="AT60" s="47">
        <v>0</v>
      </c>
      <c r="AU60" s="47">
        <v>9</v>
      </c>
      <c r="AV60" s="47">
        <v>9.5</v>
      </c>
      <c r="AW60" s="47">
        <v>0</v>
      </c>
      <c r="AX60" s="47">
        <v>9</v>
      </c>
      <c r="AY60" s="47">
        <v>9</v>
      </c>
      <c r="AZ60" s="47">
        <v>0</v>
      </c>
      <c r="BA60" s="47">
        <v>6</v>
      </c>
      <c r="BB60" s="47">
        <v>6.6</v>
      </c>
      <c r="BC60" s="47">
        <v>0</v>
      </c>
      <c r="BD60" s="47">
        <v>8</v>
      </c>
      <c r="BE60" s="47">
        <v>8.4</v>
      </c>
      <c r="BF60" s="47">
        <v>0</v>
      </c>
      <c r="BG60" s="47">
        <v>10</v>
      </c>
      <c r="BH60" s="47">
        <v>10.4</v>
      </c>
      <c r="BI60" s="47">
        <v>1</v>
      </c>
      <c r="BJ60" s="47">
        <v>9</v>
      </c>
      <c r="BK60" s="47">
        <v>9.1</v>
      </c>
      <c r="BL60" s="47">
        <v>0</v>
      </c>
      <c r="BM60" s="47">
        <v>9</v>
      </c>
      <c r="BN60" s="47">
        <v>9.3000000000000007</v>
      </c>
      <c r="BO60" s="47">
        <v>0</v>
      </c>
      <c r="BP60" s="47">
        <v>9</v>
      </c>
      <c r="BQ60" s="47">
        <v>9.1</v>
      </c>
      <c r="BR60" s="47">
        <v>0</v>
      </c>
      <c r="BS60" s="47">
        <v>10</v>
      </c>
      <c r="BT60" s="47">
        <v>10.6</v>
      </c>
      <c r="BU60" s="47">
        <v>1</v>
      </c>
      <c r="BV60" s="47">
        <v>8</v>
      </c>
      <c r="BW60" s="47">
        <v>8.6</v>
      </c>
      <c r="BX60" s="47">
        <v>0</v>
      </c>
      <c r="BY60" s="47">
        <v>10</v>
      </c>
      <c r="BZ60" s="47">
        <v>10</v>
      </c>
      <c r="CA60" s="47">
        <v>0</v>
      </c>
      <c r="CB60" s="47">
        <v>7</v>
      </c>
      <c r="CC60" s="47">
        <v>7.5</v>
      </c>
      <c r="CD60" s="47">
        <v>0</v>
      </c>
      <c r="CE60" s="47">
        <v>9</v>
      </c>
      <c r="CF60" s="47">
        <v>9.4</v>
      </c>
      <c r="CG60" s="47">
        <v>0</v>
      </c>
      <c r="CH60" s="47">
        <v>10</v>
      </c>
      <c r="CI60" s="47">
        <v>10.199999999999999</v>
      </c>
      <c r="CJ60" s="47">
        <v>1</v>
      </c>
      <c r="CK60" s="47">
        <v>8</v>
      </c>
      <c r="CL60" s="47">
        <v>8</v>
      </c>
      <c r="CM60" s="47">
        <v>0</v>
      </c>
      <c r="CN60" s="47">
        <v>9</v>
      </c>
      <c r="CO60" s="47">
        <v>9.9</v>
      </c>
      <c r="CP60" s="47">
        <v>0</v>
      </c>
      <c r="CQ60" s="47">
        <v>9</v>
      </c>
      <c r="CR60" s="47">
        <v>9.6</v>
      </c>
      <c r="CS60" s="47">
        <v>0</v>
      </c>
      <c r="CT60" s="47">
        <v>10</v>
      </c>
      <c r="CU60" s="47">
        <v>10</v>
      </c>
      <c r="CV60" s="47">
        <v>0</v>
      </c>
      <c r="CW60" s="47">
        <v>10</v>
      </c>
      <c r="CX60" s="47">
        <v>10.5</v>
      </c>
      <c r="CY60" s="47">
        <v>1</v>
      </c>
      <c r="CZ60" s="47">
        <v>9</v>
      </c>
      <c r="DA60" s="47">
        <v>9.4</v>
      </c>
      <c r="DB60" s="47">
        <v>0</v>
      </c>
      <c r="DC60" s="47">
        <v>10</v>
      </c>
      <c r="DD60" s="47">
        <v>10</v>
      </c>
      <c r="DE60" s="47">
        <v>0</v>
      </c>
      <c r="DF60" s="47">
        <v>10</v>
      </c>
      <c r="DG60" s="47">
        <v>10.6</v>
      </c>
      <c r="DH60" s="47">
        <v>1</v>
      </c>
      <c r="DI60" s="47">
        <v>7</v>
      </c>
      <c r="DJ60" s="47">
        <v>7</v>
      </c>
      <c r="DK60" s="47">
        <v>0</v>
      </c>
      <c r="DL60" s="47">
        <v>8</v>
      </c>
      <c r="DM60" s="47">
        <v>8.6999999999999993</v>
      </c>
      <c r="DN60" s="47">
        <v>0</v>
      </c>
      <c r="DO60" s="47">
        <v>10</v>
      </c>
      <c r="DP60" s="47">
        <v>10.5</v>
      </c>
      <c r="DQ60" s="47">
        <v>1</v>
      </c>
      <c r="DR60" s="47">
        <v>9</v>
      </c>
      <c r="DS60" s="47">
        <v>9.1999999999999993</v>
      </c>
      <c r="DT60" s="47">
        <v>0</v>
      </c>
      <c r="DU60" s="47">
        <v>9</v>
      </c>
      <c r="DV60" s="47">
        <v>9.6</v>
      </c>
      <c r="DW60" s="47">
        <v>0</v>
      </c>
      <c r="DX60" s="47">
        <v>9</v>
      </c>
      <c r="DY60" s="47">
        <v>9.9</v>
      </c>
      <c r="DZ60" s="47">
        <v>0</v>
      </c>
      <c r="EA60" s="47">
        <v>9</v>
      </c>
      <c r="EB60" s="47">
        <v>9.8000000000000007</v>
      </c>
      <c r="EC60" s="47">
        <v>0</v>
      </c>
      <c r="ED60" s="47">
        <v>9</v>
      </c>
      <c r="EE60" s="47">
        <v>9.8000000000000007</v>
      </c>
      <c r="EF60" s="47">
        <v>0</v>
      </c>
      <c r="EG60" s="47">
        <v>9</v>
      </c>
      <c r="EH60" s="47">
        <v>9.6</v>
      </c>
      <c r="EI60" s="47">
        <v>0</v>
      </c>
      <c r="EJ60" s="47">
        <v>8</v>
      </c>
      <c r="EK60" s="47">
        <v>8.9</v>
      </c>
      <c r="EL60" s="47">
        <v>0</v>
      </c>
      <c r="EM60" s="47">
        <v>8</v>
      </c>
      <c r="EN60" s="47">
        <v>8.8000000000000007</v>
      </c>
      <c r="EO60" s="47">
        <v>0</v>
      </c>
      <c r="EP60" s="47">
        <v>5</v>
      </c>
      <c r="EQ60" s="47">
        <v>5.3</v>
      </c>
      <c r="ER60" s="47">
        <v>0</v>
      </c>
      <c r="ES60" s="47">
        <v>9</v>
      </c>
      <c r="ET60" s="47">
        <v>9.1999999999999993</v>
      </c>
      <c r="EU60" s="47">
        <v>0</v>
      </c>
      <c r="EV60" s="47">
        <v>9</v>
      </c>
      <c r="EW60" s="47">
        <v>9.9</v>
      </c>
      <c r="EX60" s="47">
        <v>0</v>
      </c>
      <c r="EY60" s="47">
        <v>10</v>
      </c>
      <c r="EZ60" s="47">
        <v>10.199999999999999</v>
      </c>
      <c r="FA60" s="47">
        <v>1</v>
      </c>
      <c r="FB60" s="47">
        <v>9</v>
      </c>
      <c r="FC60" s="47">
        <v>9.8000000000000007</v>
      </c>
      <c r="FD60" s="47">
        <v>0</v>
      </c>
      <c r="FE60" s="47">
        <v>7</v>
      </c>
      <c r="FF60" s="47">
        <v>7.1</v>
      </c>
      <c r="FG60" s="47">
        <v>0</v>
      </c>
      <c r="FH60" s="47">
        <v>9</v>
      </c>
      <c r="FI60" s="47">
        <v>9.5</v>
      </c>
      <c r="FJ60" s="47">
        <v>0</v>
      </c>
      <c r="FK60" s="47">
        <v>10</v>
      </c>
      <c r="FL60" s="47">
        <v>10.1</v>
      </c>
      <c r="FM60" s="47">
        <v>0</v>
      </c>
      <c r="FN60" s="47">
        <v>8</v>
      </c>
      <c r="FO60" s="47">
        <v>8.1999999999999993</v>
      </c>
      <c r="FP60" s="47">
        <v>0</v>
      </c>
      <c r="FQ60" s="47">
        <v>10</v>
      </c>
      <c r="FR60" s="47">
        <v>10.1</v>
      </c>
      <c r="FS60" s="47">
        <v>0</v>
      </c>
      <c r="FT60" s="47">
        <v>10</v>
      </c>
      <c r="FU60" s="47">
        <v>10.4</v>
      </c>
      <c r="FV60" s="47">
        <v>1</v>
      </c>
      <c r="FW60" s="47">
        <v>10</v>
      </c>
      <c r="FX60" s="47">
        <v>10.1</v>
      </c>
      <c r="FY60" s="47">
        <v>0</v>
      </c>
      <c r="FZ60" s="47">
        <v>9</v>
      </c>
      <c r="GA60" s="47">
        <v>9.4</v>
      </c>
      <c r="GB60" s="47">
        <v>0</v>
      </c>
      <c r="GC60" s="47">
        <v>8</v>
      </c>
      <c r="GD60" s="47">
        <v>8.9</v>
      </c>
      <c r="GE60" s="47">
        <v>0</v>
      </c>
      <c r="GF60" s="47">
        <v>5</v>
      </c>
      <c r="GG60" s="47">
        <v>5.7</v>
      </c>
      <c r="GH60" s="47">
        <v>0</v>
      </c>
      <c r="GI60" s="47">
        <v>9</v>
      </c>
      <c r="GJ60" s="47">
        <v>9</v>
      </c>
      <c r="GK60" s="47">
        <v>0</v>
      </c>
      <c r="GL60" s="47">
        <v>8</v>
      </c>
      <c r="GM60" s="47">
        <v>8.4</v>
      </c>
      <c r="GN60" s="47">
        <v>0</v>
      </c>
      <c r="GO60" s="47">
        <v>9</v>
      </c>
      <c r="GP60" s="47">
        <v>9.4</v>
      </c>
      <c r="GQ60" s="47">
        <v>0</v>
      </c>
      <c r="GR60" s="47">
        <v>9</v>
      </c>
      <c r="GS60" s="47">
        <v>9.8000000000000007</v>
      </c>
      <c r="GT60" s="47">
        <v>0</v>
      </c>
      <c r="GU60" s="47">
        <v>9</v>
      </c>
      <c r="GV60" s="47">
        <v>9.3000000000000007</v>
      </c>
      <c r="GW60" s="47">
        <v>0</v>
      </c>
      <c r="GX60" s="47">
        <v>10</v>
      </c>
      <c r="GY60" s="47">
        <v>10.7</v>
      </c>
      <c r="GZ60" s="47">
        <v>1</v>
      </c>
      <c r="HA60" s="47">
        <v>528</v>
      </c>
      <c r="HB60" s="47">
        <v>553.1</v>
      </c>
      <c r="HC60" s="47">
        <v>9</v>
      </c>
      <c r="HD60" s="47">
        <v>528</v>
      </c>
      <c r="HE60" s="47">
        <v>553.1</v>
      </c>
      <c r="HF60" s="47">
        <v>9</v>
      </c>
      <c r="HG60" s="47">
        <v>528</v>
      </c>
      <c r="HH60" s="47">
        <v>553.1</v>
      </c>
      <c r="HI60" s="47">
        <v>9</v>
      </c>
      <c r="HJ60" s="47">
        <v>0</v>
      </c>
      <c r="HK60" s="47">
        <v>0</v>
      </c>
      <c r="HL60" s="47">
        <v>0</v>
      </c>
      <c r="HM60" s="47">
        <v>528</v>
      </c>
      <c r="HN60" s="47">
        <v>553.1</v>
      </c>
      <c r="HO60" s="47">
        <v>9</v>
      </c>
      <c r="HP60" s="47">
        <v>0</v>
      </c>
      <c r="HQ60" s="47">
        <v>0</v>
      </c>
      <c r="HR60" s="47">
        <v>0</v>
      </c>
      <c r="HS60" s="47">
        <v>0</v>
      </c>
      <c r="HT60" s="47">
        <v>0</v>
      </c>
      <c r="HU60" s="47">
        <v>0</v>
      </c>
      <c r="HV60" s="47">
        <v>0</v>
      </c>
      <c r="HW60" s="47">
        <v>0</v>
      </c>
      <c r="HX60" s="47">
        <v>0</v>
      </c>
      <c r="HY60" s="47">
        <v>85</v>
      </c>
      <c r="HZ60" s="47">
        <v>88.6</v>
      </c>
      <c r="IA60" s="47">
        <v>0</v>
      </c>
      <c r="IB60" s="47">
        <v>91</v>
      </c>
      <c r="IC60" s="47">
        <v>94.2</v>
      </c>
      <c r="ID60" s="47">
        <v>3</v>
      </c>
      <c r="IE60" s="47">
        <v>90</v>
      </c>
      <c r="IF60" s="47">
        <v>93.7</v>
      </c>
      <c r="IG60" s="47">
        <v>2</v>
      </c>
      <c r="IH60" s="47">
        <v>85</v>
      </c>
      <c r="II60" s="47">
        <v>91.4</v>
      </c>
      <c r="IJ60" s="47">
        <v>1</v>
      </c>
      <c r="IK60" s="47">
        <v>91</v>
      </c>
      <c r="IL60" s="47">
        <v>94.5</v>
      </c>
      <c r="IM60" s="47">
        <v>2</v>
      </c>
      <c r="IN60" s="47">
        <v>86</v>
      </c>
      <c r="IO60" s="47">
        <v>90.7</v>
      </c>
      <c r="IP60" s="47">
        <v>1</v>
      </c>
    </row>
    <row r="61" spans="1:250" s="47" customFormat="1" x14ac:dyDescent="0.3">
      <c r="A61" s="47" t="s">
        <v>824</v>
      </c>
      <c r="B61" s="47" t="s">
        <v>618</v>
      </c>
      <c r="D61" s="47" t="s">
        <v>825</v>
      </c>
      <c r="E61" s="47">
        <v>171</v>
      </c>
      <c r="H61" s="80"/>
      <c r="I61" s="47" t="s">
        <v>621</v>
      </c>
      <c r="J61" s="47">
        <v>6</v>
      </c>
      <c r="K61" s="47">
        <v>5</v>
      </c>
      <c r="S61" s="47" t="s">
        <v>774</v>
      </c>
      <c r="AC61" s="47">
        <v>10</v>
      </c>
      <c r="AD61" s="47">
        <v>10.199999999999999</v>
      </c>
      <c r="AE61" s="47">
        <v>1</v>
      </c>
      <c r="AF61" s="47">
        <v>10</v>
      </c>
      <c r="AG61" s="47">
        <v>10.1</v>
      </c>
      <c r="AH61" s="47">
        <v>0</v>
      </c>
      <c r="AI61" s="47">
        <v>9</v>
      </c>
      <c r="AJ61" s="47">
        <v>9.1</v>
      </c>
      <c r="AK61" s="47">
        <v>0</v>
      </c>
      <c r="AL61" s="47">
        <v>9</v>
      </c>
      <c r="AM61" s="47">
        <v>9.1999999999999993</v>
      </c>
      <c r="AN61" s="47">
        <v>0</v>
      </c>
      <c r="AO61" s="47">
        <v>10</v>
      </c>
      <c r="AP61" s="47">
        <v>10.199999999999999</v>
      </c>
      <c r="AQ61" s="47">
        <v>1</v>
      </c>
      <c r="AR61" s="47">
        <v>10</v>
      </c>
      <c r="AS61" s="47">
        <v>10.5</v>
      </c>
      <c r="AT61" s="47">
        <v>1</v>
      </c>
      <c r="AU61" s="47">
        <v>10</v>
      </c>
      <c r="AV61" s="47">
        <v>10.6</v>
      </c>
      <c r="AW61" s="47">
        <v>1</v>
      </c>
      <c r="AX61" s="47">
        <v>10</v>
      </c>
      <c r="AY61" s="47">
        <v>10.5</v>
      </c>
      <c r="AZ61" s="47">
        <v>1</v>
      </c>
      <c r="BA61" s="47">
        <v>9</v>
      </c>
      <c r="BB61" s="47">
        <v>9.6</v>
      </c>
      <c r="BC61" s="47">
        <v>0</v>
      </c>
      <c r="BD61" s="47">
        <v>9</v>
      </c>
      <c r="BE61" s="47">
        <v>9.1</v>
      </c>
      <c r="BF61" s="47">
        <v>0</v>
      </c>
      <c r="BG61" s="47">
        <v>9</v>
      </c>
      <c r="BH61" s="47">
        <v>9.1999999999999993</v>
      </c>
      <c r="BI61" s="47">
        <v>0</v>
      </c>
      <c r="BJ61" s="47">
        <v>10</v>
      </c>
      <c r="BK61" s="47">
        <v>10.1</v>
      </c>
      <c r="BL61" s="47">
        <v>0</v>
      </c>
      <c r="BM61" s="47">
        <v>8</v>
      </c>
      <c r="BN61" s="47">
        <v>8.8000000000000007</v>
      </c>
      <c r="BO61" s="47">
        <v>0</v>
      </c>
      <c r="BP61" s="47">
        <v>10</v>
      </c>
      <c r="BQ61" s="47">
        <v>10.199999999999999</v>
      </c>
      <c r="BR61" s="47">
        <v>1</v>
      </c>
      <c r="BS61" s="47">
        <v>10</v>
      </c>
      <c r="BT61" s="47">
        <v>10.199999999999999</v>
      </c>
      <c r="BU61" s="47">
        <v>1</v>
      </c>
      <c r="BV61" s="47">
        <v>9</v>
      </c>
      <c r="BW61" s="47">
        <v>9.6999999999999993</v>
      </c>
      <c r="BX61" s="47">
        <v>0</v>
      </c>
      <c r="BY61" s="47">
        <v>9</v>
      </c>
      <c r="BZ61" s="47">
        <v>9.6</v>
      </c>
      <c r="CA61" s="47">
        <v>0</v>
      </c>
      <c r="CB61" s="47">
        <v>10</v>
      </c>
      <c r="CC61" s="47">
        <v>10.5</v>
      </c>
      <c r="CD61" s="47">
        <v>1</v>
      </c>
      <c r="CE61" s="47">
        <v>9</v>
      </c>
      <c r="CF61" s="47">
        <v>9.6</v>
      </c>
      <c r="CG61" s="47">
        <v>0</v>
      </c>
      <c r="CH61" s="47">
        <v>8</v>
      </c>
      <c r="CI61" s="47">
        <v>8.9</v>
      </c>
      <c r="CJ61" s="47">
        <v>0</v>
      </c>
      <c r="CK61" s="47">
        <v>10</v>
      </c>
      <c r="CL61" s="47">
        <v>10.199999999999999</v>
      </c>
      <c r="CM61" s="47">
        <v>1</v>
      </c>
      <c r="CN61" s="47">
        <v>9</v>
      </c>
      <c r="CO61" s="47">
        <v>9.8000000000000007</v>
      </c>
      <c r="CP61" s="47">
        <v>0</v>
      </c>
      <c r="CQ61" s="47">
        <v>9</v>
      </c>
      <c r="CR61" s="47">
        <v>9.1999999999999993</v>
      </c>
      <c r="CS61" s="47">
        <v>0</v>
      </c>
      <c r="CT61" s="47">
        <v>10</v>
      </c>
      <c r="CU61" s="47">
        <v>10.3</v>
      </c>
      <c r="CV61" s="47">
        <v>1</v>
      </c>
      <c r="CW61" s="47">
        <v>9</v>
      </c>
      <c r="CX61" s="47">
        <v>9.3000000000000007</v>
      </c>
      <c r="CY61" s="47">
        <v>0</v>
      </c>
      <c r="CZ61" s="47">
        <v>7</v>
      </c>
      <c r="DA61" s="47">
        <v>7.9</v>
      </c>
      <c r="DB61" s="47">
        <v>0</v>
      </c>
      <c r="DC61" s="47">
        <v>10</v>
      </c>
      <c r="DD61" s="47">
        <v>10.4</v>
      </c>
      <c r="DE61" s="47">
        <v>1</v>
      </c>
      <c r="DF61" s="47">
        <v>8</v>
      </c>
      <c r="DG61" s="47">
        <v>8.9</v>
      </c>
      <c r="DH61" s="47">
        <v>0</v>
      </c>
      <c r="DI61" s="47">
        <v>10</v>
      </c>
      <c r="DJ61" s="47">
        <v>10.1</v>
      </c>
      <c r="DK61" s="47">
        <v>0</v>
      </c>
      <c r="DL61" s="47">
        <v>9</v>
      </c>
      <c r="DM61" s="47">
        <v>9.5</v>
      </c>
      <c r="DN61" s="47">
        <v>0</v>
      </c>
      <c r="DO61" s="47">
        <v>10</v>
      </c>
      <c r="DP61" s="47">
        <v>10.1</v>
      </c>
      <c r="DQ61" s="47">
        <v>0</v>
      </c>
      <c r="DR61" s="47">
        <v>9</v>
      </c>
      <c r="DS61" s="47">
        <v>9.8000000000000007</v>
      </c>
      <c r="DT61" s="47">
        <v>0</v>
      </c>
      <c r="DU61" s="47">
        <v>8</v>
      </c>
      <c r="DV61" s="47">
        <v>8.6999999999999993</v>
      </c>
      <c r="DW61" s="47">
        <v>0</v>
      </c>
      <c r="DX61" s="47">
        <v>10</v>
      </c>
      <c r="DY61" s="47">
        <v>10.3</v>
      </c>
      <c r="DZ61" s="47">
        <v>1</v>
      </c>
      <c r="EA61" s="47">
        <v>9</v>
      </c>
      <c r="EB61" s="47">
        <v>9.1</v>
      </c>
      <c r="EC61" s="47">
        <v>0</v>
      </c>
      <c r="ED61" s="47">
        <v>10</v>
      </c>
      <c r="EE61" s="47">
        <v>10.5</v>
      </c>
      <c r="EF61" s="47">
        <v>1</v>
      </c>
      <c r="EG61" s="47">
        <v>10</v>
      </c>
      <c r="EH61" s="47">
        <v>10.8</v>
      </c>
      <c r="EI61" s="47">
        <v>1</v>
      </c>
      <c r="EJ61" s="47">
        <v>10</v>
      </c>
      <c r="EK61" s="47">
        <v>10</v>
      </c>
      <c r="EL61" s="47">
        <v>0</v>
      </c>
      <c r="EM61" s="47">
        <v>9</v>
      </c>
      <c r="EN61" s="47">
        <v>9.5</v>
      </c>
      <c r="EO61" s="47">
        <v>0</v>
      </c>
      <c r="EP61" s="47">
        <v>9</v>
      </c>
      <c r="EQ61" s="47">
        <v>9.6999999999999993</v>
      </c>
      <c r="ER61" s="47">
        <v>0</v>
      </c>
      <c r="ES61" s="47">
        <v>10</v>
      </c>
      <c r="ET61" s="47">
        <v>10.7</v>
      </c>
      <c r="EU61" s="47">
        <v>1</v>
      </c>
      <c r="EV61" s="47">
        <v>9</v>
      </c>
      <c r="EW61" s="47">
        <v>9.3000000000000007</v>
      </c>
      <c r="EX61" s="47">
        <v>0</v>
      </c>
      <c r="EY61" s="47">
        <v>10</v>
      </c>
      <c r="EZ61" s="47">
        <v>10.3</v>
      </c>
      <c r="FA61" s="47">
        <v>1</v>
      </c>
      <c r="FB61" s="47">
        <v>10</v>
      </c>
      <c r="FC61" s="47">
        <v>10.199999999999999</v>
      </c>
      <c r="FD61" s="47">
        <v>1</v>
      </c>
      <c r="FE61" s="47">
        <v>10</v>
      </c>
      <c r="FF61" s="47">
        <v>10.199999999999999</v>
      </c>
      <c r="FG61" s="47">
        <v>1</v>
      </c>
      <c r="FH61" s="47">
        <v>9</v>
      </c>
      <c r="FI61" s="47">
        <v>9.1999999999999993</v>
      </c>
      <c r="FJ61" s="47">
        <v>0</v>
      </c>
      <c r="FK61" s="47">
        <v>10</v>
      </c>
      <c r="FL61" s="47">
        <v>10.1</v>
      </c>
      <c r="FM61" s="47">
        <v>0</v>
      </c>
      <c r="FN61" s="47">
        <v>9</v>
      </c>
      <c r="FO61" s="47">
        <v>9.4</v>
      </c>
      <c r="FP61" s="47">
        <v>0</v>
      </c>
      <c r="FQ61" s="47">
        <v>9</v>
      </c>
      <c r="FR61" s="47">
        <v>9.5</v>
      </c>
      <c r="FS61" s="47">
        <v>0</v>
      </c>
      <c r="FT61" s="47">
        <v>8</v>
      </c>
      <c r="FU61" s="47">
        <v>8.3000000000000007</v>
      </c>
      <c r="FV61" s="47">
        <v>0</v>
      </c>
      <c r="FW61" s="47">
        <v>9</v>
      </c>
      <c r="FX61" s="47">
        <v>9.6</v>
      </c>
      <c r="FY61" s="47">
        <v>0</v>
      </c>
      <c r="FZ61" s="47">
        <v>9</v>
      </c>
      <c r="GA61" s="47">
        <v>9.8000000000000007</v>
      </c>
      <c r="GB61" s="47">
        <v>0</v>
      </c>
      <c r="GC61" s="47">
        <v>10</v>
      </c>
      <c r="GD61" s="47">
        <v>10.9</v>
      </c>
      <c r="GE61" s="47">
        <v>1</v>
      </c>
      <c r="GF61" s="47">
        <v>8</v>
      </c>
      <c r="GG61" s="47">
        <v>8.9</v>
      </c>
      <c r="GH61" s="47">
        <v>0</v>
      </c>
      <c r="GI61" s="47">
        <v>9</v>
      </c>
      <c r="GJ61" s="47">
        <v>9.3000000000000007</v>
      </c>
      <c r="GK61" s="47">
        <v>0</v>
      </c>
      <c r="GL61" s="47">
        <v>8</v>
      </c>
      <c r="GM61" s="47">
        <v>8.6999999999999993</v>
      </c>
      <c r="GN61" s="47">
        <v>0</v>
      </c>
      <c r="GO61" s="47">
        <v>9</v>
      </c>
      <c r="GP61" s="47">
        <v>9.3000000000000007</v>
      </c>
      <c r="GQ61" s="47">
        <v>0</v>
      </c>
      <c r="GR61" s="47">
        <v>10</v>
      </c>
      <c r="GS61" s="47">
        <v>10.1</v>
      </c>
      <c r="GT61" s="47">
        <v>0</v>
      </c>
      <c r="GU61" s="47">
        <v>10</v>
      </c>
      <c r="GV61" s="47">
        <v>10.5</v>
      </c>
      <c r="GW61" s="47">
        <v>1</v>
      </c>
      <c r="GX61" s="47">
        <v>10</v>
      </c>
      <c r="GY61" s="47">
        <v>10</v>
      </c>
      <c r="GZ61" s="47">
        <v>0</v>
      </c>
      <c r="HA61" s="47">
        <v>559</v>
      </c>
      <c r="HB61" s="47">
        <v>584.29999999999995</v>
      </c>
      <c r="HC61" s="47">
        <v>20</v>
      </c>
      <c r="HD61" s="47">
        <v>559</v>
      </c>
      <c r="HE61" s="47">
        <v>584.29999999999995</v>
      </c>
      <c r="HF61" s="47">
        <v>20</v>
      </c>
      <c r="HG61" s="47">
        <v>559</v>
      </c>
      <c r="HH61" s="47">
        <v>584.29999999999995</v>
      </c>
      <c r="HI61" s="47">
        <v>20</v>
      </c>
      <c r="HJ61" s="47">
        <v>0</v>
      </c>
      <c r="HK61" s="47">
        <v>0</v>
      </c>
      <c r="HL61" s="47">
        <v>0</v>
      </c>
      <c r="HM61" s="47">
        <v>559</v>
      </c>
      <c r="HN61" s="47">
        <v>584.29999999999995</v>
      </c>
      <c r="HO61" s="47">
        <v>20</v>
      </c>
      <c r="HP61" s="47">
        <v>0</v>
      </c>
      <c r="HQ61" s="47">
        <v>0</v>
      </c>
      <c r="HR61" s="47">
        <v>0</v>
      </c>
      <c r="HS61" s="47">
        <v>0</v>
      </c>
      <c r="HT61" s="47">
        <v>0</v>
      </c>
      <c r="HU61" s="47">
        <v>0</v>
      </c>
      <c r="HV61" s="47">
        <v>0</v>
      </c>
      <c r="HW61" s="47">
        <v>0</v>
      </c>
      <c r="HX61" s="47">
        <v>0</v>
      </c>
      <c r="HY61" s="47">
        <v>96</v>
      </c>
      <c r="HZ61" s="47">
        <v>99.1</v>
      </c>
      <c r="IA61" s="47">
        <v>5</v>
      </c>
      <c r="IB61" s="47">
        <v>92</v>
      </c>
      <c r="IC61" s="47">
        <v>96.8</v>
      </c>
      <c r="ID61" s="47">
        <v>3</v>
      </c>
      <c r="IE61" s="47">
        <v>91</v>
      </c>
      <c r="IF61" s="47">
        <v>95.6</v>
      </c>
      <c r="IG61" s="47">
        <v>3</v>
      </c>
      <c r="IH61" s="47">
        <v>94</v>
      </c>
      <c r="II61" s="47">
        <v>98.5</v>
      </c>
      <c r="IJ61" s="47">
        <v>3</v>
      </c>
      <c r="IK61" s="47">
        <v>94</v>
      </c>
      <c r="IL61" s="47">
        <v>97.2</v>
      </c>
      <c r="IM61" s="47">
        <v>4</v>
      </c>
      <c r="IN61" s="47">
        <v>92</v>
      </c>
      <c r="IO61" s="47">
        <v>97.1</v>
      </c>
      <c r="IP61" s="47">
        <v>2</v>
      </c>
    </row>
    <row r="62" spans="1:250" s="47" customFormat="1" x14ac:dyDescent="0.3">
      <c r="A62" s="47" t="s">
        <v>786</v>
      </c>
      <c r="B62" s="47" t="s">
        <v>697</v>
      </c>
      <c r="D62" s="47" t="s">
        <v>787</v>
      </c>
      <c r="E62" s="47">
        <v>172</v>
      </c>
      <c r="H62" s="80"/>
      <c r="I62" s="47" t="s">
        <v>621</v>
      </c>
      <c r="J62" s="47">
        <v>6</v>
      </c>
      <c r="K62" s="47">
        <v>6</v>
      </c>
      <c r="S62" s="47" t="s">
        <v>774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>
        <v>0</v>
      </c>
      <c r="AM62" s="47">
        <v>0</v>
      </c>
      <c r="AN62" s="47">
        <v>0</v>
      </c>
      <c r="AO62" s="47">
        <v>0</v>
      </c>
      <c r="AP62" s="47">
        <v>0</v>
      </c>
      <c r="AQ62" s="47">
        <v>0</v>
      </c>
      <c r="AR62" s="47">
        <v>0</v>
      </c>
      <c r="AS62" s="47">
        <v>0</v>
      </c>
      <c r="AT62" s="47">
        <v>0</v>
      </c>
      <c r="AU62" s="47">
        <v>0</v>
      </c>
      <c r="AV62" s="47">
        <v>0</v>
      </c>
      <c r="AW62" s="47">
        <v>0</v>
      </c>
      <c r="AX62" s="47">
        <v>0</v>
      </c>
      <c r="AY62" s="47">
        <v>0</v>
      </c>
      <c r="AZ62" s="47">
        <v>0</v>
      </c>
      <c r="BA62" s="47">
        <v>0</v>
      </c>
      <c r="BB62" s="47">
        <v>0</v>
      </c>
      <c r="BC62" s="47">
        <v>0</v>
      </c>
      <c r="BD62" s="47">
        <v>0</v>
      </c>
      <c r="BE62" s="47">
        <v>0</v>
      </c>
      <c r="BF62" s="47">
        <v>0</v>
      </c>
      <c r="BG62" s="47">
        <v>0</v>
      </c>
      <c r="BH62" s="47">
        <v>0</v>
      </c>
      <c r="BI62" s="47">
        <v>0</v>
      </c>
      <c r="BJ62" s="47">
        <v>0</v>
      </c>
      <c r="BK62" s="47">
        <v>0</v>
      </c>
      <c r="BL62" s="47">
        <v>0</v>
      </c>
      <c r="BM62" s="47">
        <v>0</v>
      </c>
      <c r="BN62" s="47">
        <v>0</v>
      </c>
      <c r="BO62" s="47">
        <v>0</v>
      </c>
      <c r="BP62" s="47">
        <v>0</v>
      </c>
      <c r="BQ62" s="47">
        <v>0</v>
      </c>
      <c r="BR62" s="47">
        <v>0</v>
      </c>
      <c r="BS62" s="47">
        <v>0</v>
      </c>
      <c r="BT62" s="47">
        <v>0</v>
      </c>
      <c r="BU62" s="47">
        <v>0</v>
      </c>
      <c r="BV62" s="47">
        <v>0</v>
      </c>
      <c r="BW62" s="47">
        <v>0</v>
      </c>
      <c r="BX62" s="47">
        <v>0</v>
      </c>
      <c r="BY62" s="47">
        <v>0</v>
      </c>
      <c r="BZ62" s="47">
        <v>0</v>
      </c>
      <c r="CA62" s="47">
        <v>0</v>
      </c>
      <c r="CB62" s="47">
        <v>0</v>
      </c>
      <c r="CC62" s="47">
        <v>0</v>
      </c>
      <c r="CD62" s="47">
        <v>0</v>
      </c>
      <c r="CE62" s="47">
        <v>0</v>
      </c>
      <c r="CF62" s="47">
        <v>0</v>
      </c>
      <c r="CG62" s="47">
        <v>0</v>
      </c>
      <c r="CH62" s="47">
        <v>0</v>
      </c>
      <c r="CI62" s="47">
        <v>0</v>
      </c>
      <c r="CJ62" s="47">
        <v>0</v>
      </c>
      <c r="CK62" s="47">
        <v>0</v>
      </c>
      <c r="CL62" s="47">
        <v>0</v>
      </c>
      <c r="CM62" s="47">
        <v>0</v>
      </c>
      <c r="CN62" s="47">
        <v>0</v>
      </c>
      <c r="CO62" s="47">
        <v>0</v>
      </c>
      <c r="CP62" s="47">
        <v>0</v>
      </c>
      <c r="CQ62" s="47">
        <v>0</v>
      </c>
      <c r="CR62" s="47">
        <v>0</v>
      </c>
      <c r="CS62" s="47">
        <v>0</v>
      </c>
      <c r="CT62" s="47">
        <v>0</v>
      </c>
      <c r="CU62" s="47">
        <v>0</v>
      </c>
      <c r="CV62" s="47">
        <v>0</v>
      </c>
      <c r="CW62" s="47">
        <v>0</v>
      </c>
      <c r="CX62" s="47">
        <v>0</v>
      </c>
      <c r="CY62" s="47">
        <v>0</v>
      </c>
      <c r="CZ62" s="47">
        <v>0</v>
      </c>
      <c r="DA62" s="47">
        <v>0</v>
      </c>
      <c r="DB62" s="47">
        <v>0</v>
      </c>
      <c r="DC62" s="47">
        <v>0</v>
      </c>
      <c r="DD62" s="47">
        <v>0</v>
      </c>
      <c r="DE62" s="47">
        <v>0</v>
      </c>
      <c r="DF62" s="47">
        <v>0</v>
      </c>
      <c r="DG62" s="47">
        <v>0</v>
      </c>
      <c r="DH62" s="47">
        <v>0</v>
      </c>
      <c r="DI62" s="47">
        <v>0</v>
      </c>
      <c r="DJ62" s="47">
        <v>0</v>
      </c>
      <c r="DK62" s="47">
        <v>0</v>
      </c>
      <c r="DL62" s="47">
        <v>0</v>
      </c>
      <c r="DM62" s="47">
        <v>0</v>
      </c>
      <c r="DN62" s="47">
        <v>0</v>
      </c>
      <c r="DO62" s="47">
        <v>0</v>
      </c>
      <c r="DP62" s="47">
        <v>0</v>
      </c>
      <c r="DQ62" s="47">
        <v>0</v>
      </c>
      <c r="DR62" s="47">
        <v>0</v>
      </c>
      <c r="DS62" s="47">
        <v>0</v>
      </c>
      <c r="DT62" s="47">
        <v>0</v>
      </c>
      <c r="DU62" s="47">
        <v>0</v>
      </c>
      <c r="DV62" s="47">
        <v>0</v>
      </c>
      <c r="DW62" s="47">
        <v>0</v>
      </c>
      <c r="DX62" s="47">
        <v>0</v>
      </c>
      <c r="DY62" s="47">
        <v>0</v>
      </c>
      <c r="DZ62" s="47">
        <v>0</v>
      </c>
      <c r="EA62" s="47">
        <v>0</v>
      </c>
      <c r="EB62" s="47">
        <v>0</v>
      </c>
      <c r="EC62" s="47">
        <v>0</v>
      </c>
      <c r="ED62" s="47">
        <v>0</v>
      </c>
      <c r="EE62" s="47">
        <v>0</v>
      </c>
      <c r="EF62" s="47">
        <v>0</v>
      </c>
      <c r="EG62" s="47">
        <v>0</v>
      </c>
      <c r="EH62" s="47">
        <v>0</v>
      </c>
      <c r="EI62" s="47">
        <v>0</v>
      </c>
      <c r="EJ62" s="47">
        <v>0</v>
      </c>
      <c r="EK62" s="47">
        <v>0</v>
      </c>
      <c r="EL62" s="47">
        <v>0</v>
      </c>
      <c r="EM62" s="47">
        <v>0</v>
      </c>
      <c r="EN62" s="47">
        <v>0</v>
      </c>
      <c r="EO62" s="47">
        <v>0</v>
      </c>
      <c r="EP62" s="47">
        <v>0</v>
      </c>
      <c r="EQ62" s="47">
        <v>0</v>
      </c>
      <c r="ER62" s="47">
        <v>0</v>
      </c>
      <c r="ES62" s="47">
        <v>0</v>
      </c>
      <c r="ET62" s="47">
        <v>0</v>
      </c>
      <c r="EU62" s="47">
        <v>0</v>
      </c>
      <c r="EV62" s="47">
        <v>0</v>
      </c>
      <c r="EW62" s="47">
        <v>0</v>
      </c>
      <c r="EX62" s="47">
        <v>0</v>
      </c>
      <c r="EY62" s="47">
        <v>0</v>
      </c>
      <c r="EZ62" s="47">
        <v>0</v>
      </c>
      <c r="FA62" s="47">
        <v>0</v>
      </c>
      <c r="FB62" s="47">
        <v>0</v>
      </c>
      <c r="FC62" s="47">
        <v>0</v>
      </c>
      <c r="FD62" s="47">
        <v>0</v>
      </c>
      <c r="FE62" s="47">
        <v>0</v>
      </c>
      <c r="FF62" s="47">
        <v>0</v>
      </c>
      <c r="FG62" s="47">
        <v>0</v>
      </c>
      <c r="FH62" s="47">
        <v>0</v>
      </c>
      <c r="FI62" s="47">
        <v>0</v>
      </c>
      <c r="FJ62" s="47">
        <v>0</v>
      </c>
      <c r="FK62" s="47">
        <v>0</v>
      </c>
      <c r="FL62" s="47">
        <v>0</v>
      </c>
      <c r="FM62" s="47">
        <v>0</v>
      </c>
      <c r="FN62" s="47">
        <v>0</v>
      </c>
      <c r="FO62" s="47">
        <v>0</v>
      </c>
      <c r="FP62" s="47">
        <v>0</v>
      </c>
      <c r="FQ62" s="47">
        <v>0</v>
      </c>
      <c r="FR62" s="47">
        <v>0</v>
      </c>
      <c r="FS62" s="47">
        <v>0</v>
      </c>
      <c r="FT62" s="47">
        <v>0</v>
      </c>
      <c r="FU62" s="47">
        <v>0</v>
      </c>
      <c r="FV62" s="47">
        <v>0</v>
      </c>
      <c r="FW62" s="47">
        <v>0</v>
      </c>
      <c r="FX62" s="47">
        <v>0</v>
      </c>
      <c r="FY62" s="47">
        <v>0</v>
      </c>
      <c r="FZ62" s="47">
        <v>0</v>
      </c>
      <c r="GA62" s="47">
        <v>0</v>
      </c>
      <c r="GB62" s="47">
        <v>0</v>
      </c>
      <c r="GC62" s="47">
        <v>0</v>
      </c>
      <c r="GD62" s="47">
        <v>0</v>
      </c>
      <c r="GE62" s="47">
        <v>0</v>
      </c>
      <c r="GF62" s="47">
        <v>0</v>
      </c>
      <c r="GG62" s="47">
        <v>0</v>
      </c>
      <c r="GH62" s="47">
        <v>0</v>
      </c>
      <c r="GI62" s="47">
        <v>0</v>
      </c>
      <c r="GJ62" s="47">
        <v>0</v>
      </c>
      <c r="GK62" s="47">
        <v>0</v>
      </c>
      <c r="GL62" s="47">
        <v>0</v>
      </c>
      <c r="GM62" s="47">
        <v>0</v>
      </c>
      <c r="GN62" s="47">
        <v>0</v>
      </c>
      <c r="GO62" s="47">
        <v>0</v>
      </c>
      <c r="GP62" s="47">
        <v>0</v>
      </c>
      <c r="GQ62" s="47">
        <v>0</v>
      </c>
      <c r="GR62" s="47">
        <v>0</v>
      </c>
      <c r="GS62" s="47">
        <v>0</v>
      </c>
      <c r="GT62" s="47">
        <v>0</v>
      </c>
      <c r="GU62" s="47">
        <v>0</v>
      </c>
      <c r="GV62" s="47">
        <v>0</v>
      </c>
      <c r="GW62" s="47">
        <v>0</v>
      </c>
      <c r="GX62" s="47">
        <v>0</v>
      </c>
      <c r="GY62" s="47">
        <v>0</v>
      </c>
      <c r="GZ62" s="47">
        <v>0</v>
      </c>
      <c r="HA62" s="47">
        <v>0</v>
      </c>
      <c r="HB62" s="47">
        <v>0</v>
      </c>
      <c r="HC62" s="47">
        <v>0</v>
      </c>
      <c r="HD62" s="47">
        <v>0</v>
      </c>
      <c r="HE62" s="47">
        <v>0</v>
      </c>
      <c r="HF62" s="47">
        <v>0</v>
      </c>
      <c r="HG62" s="47">
        <v>0</v>
      </c>
      <c r="HH62" s="47">
        <v>0</v>
      </c>
      <c r="HI62" s="47">
        <v>0</v>
      </c>
      <c r="HJ62" s="47">
        <v>0</v>
      </c>
      <c r="HK62" s="47">
        <v>0</v>
      </c>
      <c r="HL62" s="47">
        <v>0</v>
      </c>
      <c r="HM62" s="47">
        <v>0</v>
      </c>
      <c r="HN62" s="47">
        <v>0</v>
      </c>
      <c r="HO62" s="47">
        <v>0</v>
      </c>
      <c r="HP62" s="47">
        <v>0</v>
      </c>
      <c r="HQ62" s="47">
        <v>0</v>
      </c>
      <c r="HR62" s="47">
        <v>0</v>
      </c>
      <c r="HS62" s="47">
        <v>0</v>
      </c>
      <c r="HT62" s="47">
        <v>0</v>
      </c>
      <c r="HU62" s="47">
        <v>0</v>
      </c>
      <c r="HV62" s="47">
        <v>0</v>
      </c>
      <c r="HW62" s="47">
        <v>0</v>
      </c>
      <c r="HX62" s="47">
        <v>0</v>
      </c>
      <c r="HY62" s="47">
        <v>0</v>
      </c>
      <c r="HZ62" s="47">
        <v>0</v>
      </c>
      <c r="IA62" s="47">
        <v>0</v>
      </c>
      <c r="IB62" s="47">
        <v>0</v>
      </c>
      <c r="IC62" s="47">
        <v>0</v>
      </c>
      <c r="ID62" s="47">
        <v>0</v>
      </c>
      <c r="IE62" s="47">
        <v>0</v>
      </c>
      <c r="IF62" s="47">
        <v>0</v>
      </c>
      <c r="IG62" s="47">
        <v>0</v>
      </c>
      <c r="IH62" s="47">
        <v>0</v>
      </c>
      <c r="II62" s="47">
        <v>0</v>
      </c>
      <c r="IJ62" s="47">
        <v>0</v>
      </c>
      <c r="IK62" s="47">
        <v>0</v>
      </c>
      <c r="IL62" s="47">
        <v>0</v>
      </c>
      <c r="IM62" s="47">
        <v>0</v>
      </c>
      <c r="IN62" s="47">
        <v>0</v>
      </c>
      <c r="IO62" s="47">
        <v>0</v>
      </c>
      <c r="IP62" s="47">
        <v>0</v>
      </c>
    </row>
    <row r="63" spans="1:250" s="47" customFormat="1" x14ac:dyDescent="0.3">
      <c r="A63" s="47" t="s">
        <v>788</v>
      </c>
      <c r="B63" s="47" t="s">
        <v>789</v>
      </c>
      <c r="D63" s="47" t="s">
        <v>790</v>
      </c>
      <c r="E63" s="47">
        <v>173</v>
      </c>
      <c r="H63" s="80"/>
      <c r="I63" s="47" t="s">
        <v>625</v>
      </c>
      <c r="J63" s="47">
        <v>10</v>
      </c>
      <c r="K63" s="47">
        <v>7</v>
      </c>
      <c r="S63" s="47" t="s">
        <v>117</v>
      </c>
      <c r="AC63" s="47">
        <v>10</v>
      </c>
      <c r="AD63" s="47">
        <v>10.6</v>
      </c>
      <c r="AE63" s="47">
        <v>1</v>
      </c>
      <c r="AF63" s="47">
        <v>8</v>
      </c>
      <c r="AG63" s="47">
        <v>8.8000000000000007</v>
      </c>
      <c r="AH63" s="47">
        <v>0</v>
      </c>
      <c r="AI63" s="47">
        <v>9</v>
      </c>
      <c r="AJ63" s="47">
        <v>9.1999999999999993</v>
      </c>
      <c r="AK63" s="47">
        <v>0</v>
      </c>
      <c r="AL63" s="47">
        <v>9</v>
      </c>
      <c r="AM63" s="47">
        <v>9.5</v>
      </c>
      <c r="AN63" s="47">
        <v>0</v>
      </c>
      <c r="AO63" s="47">
        <v>10</v>
      </c>
      <c r="AP63" s="47">
        <v>10.199999999999999</v>
      </c>
      <c r="AQ63" s="47">
        <v>1</v>
      </c>
      <c r="AR63" s="47">
        <v>9</v>
      </c>
      <c r="AS63" s="47">
        <v>9.8000000000000007</v>
      </c>
      <c r="AT63" s="47">
        <v>0</v>
      </c>
      <c r="AU63" s="47">
        <v>9</v>
      </c>
      <c r="AV63" s="47">
        <v>9.1</v>
      </c>
      <c r="AW63" s="47">
        <v>0</v>
      </c>
      <c r="AX63" s="47">
        <v>9</v>
      </c>
      <c r="AY63" s="47">
        <v>9.8000000000000007</v>
      </c>
      <c r="AZ63" s="47">
        <v>0</v>
      </c>
      <c r="BA63" s="47">
        <v>9</v>
      </c>
      <c r="BB63" s="47">
        <v>9.6</v>
      </c>
      <c r="BC63" s="47">
        <v>0</v>
      </c>
      <c r="BD63" s="47">
        <v>9</v>
      </c>
      <c r="BE63" s="47">
        <v>9.6</v>
      </c>
      <c r="BF63" s="47">
        <v>0</v>
      </c>
      <c r="BG63" s="47">
        <v>9</v>
      </c>
      <c r="BH63" s="47">
        <v>9.1999999999999993</v>
      </c>
      <c r="BI63" s="47">
        <v>0</v>
      </c>
      <c r="BJ63" s="47">
        <v>10</v>
      </c>
      <c r="BK63" s="47">
        <v>10.4</v>
      </c>
      <c r="BL63" s="47">
        <v>1</v>
      </c>
      <c r="BM63" s="47">
        <v>9</v>
      </c>
      <c r="BN63" s="47">
        <v>9.1999999999999993</v>
      </c>
      <c r="BO63" s="47">
        <v>0</v>
      </c>
      <c r="BP63" s="47">
        <v>8</v>
      </c>
      <c r="BQ63" s="47">
        <v>8.3000000000000007</v>
      </c>
      <c r="BR63" s="47">
        <v>0</v>
      </c>
      <c r="BS63" s="47">
        <v>9</v>
      </c>
      <c r="BT63" s="47">
        <v>9.4</v>
      </c>
      <c r="BU63" s="47">
        <v>0</v>
      </c>
      <c r="BV63" s="47">
        <v>9</v>
      </c>
      <c r="BW63" s="47">
        <v>9.6999999999999993</v>
      </c>
      <c r="BX63" s="47">
        <v>0</v>
      </c>
      <c r="BY63" s="47">
        <v>10</v>
      </c>
      <c r="BZ63" s="47">
        <v>10.8</v>
      </c>
      <c r="CA63" s="47">
        <v>1</v>
      </c>
      <c r="CB63" s="47">
        <v>9</v>
      </c>
      <c r="CC63" s="47">
        <v>9.3000000000000007</v>
      </c>
      <c r="CD63" s="47">
        <v>0</v>
      </c>
      <c r="CE63" s="47">
        <v>10</v>
      </c>
      <c r="CF63" s="47">
        <v>10</v>
      </c>
      <c r="CG63" s="47">
        <v>0</v>
      </c>
      <c r="CH63" s="47">
        <v>10</v>
      </c>
      <c r="CI63" s="47">
        <v>10.3</v>
      </c>
      <c r="CJ63" s="47">
        <v>1</v>
      </c>
      <c r="CK63" s="47">
        <v>10</v>
      </c>
      <c r="CL63" s="47">
        <v>10.6</v>
      </c>
      <c r="CM63" s="47">
        <v>1</v>
      </c>
      <c r="CN63" s="47">
        <v>9</v>
      </c>
      <c r="CO63" s="47">
        <v>9.4</v>
      </c>
      <c r="CP63" s="47">
        <v>0</v>
      </c>
      <c r="CQ63" s="47">
        <v>8</v>
      </c>
      <c r="CR63" s="47">
        <v>8.9</v>
      </c>
      <c r="CS63" s="47">
        <v>0</v>
      </c>
      <c r="CT63" s="47">
        <v>8</v>
      </c>
      <c r="CU63" s="47">
        <v>8.3000000000000007</v>
      </c>
      <c r="CV63" s="47">
        <v>0</v>
      </c>
      <c r="CW63" s="47">
        <v>10</v>
      </c>
      <c r="CX63" s="47">
        <v>10.8</v>
      </c>
      <c r="CY63" s="47">
        <v>1</v>
      </c>
      <c r="CZ63" s="47">
        <v>9</v>
      </c>
      <c r="DA63" s="47">
        <v>9.5</v>
      </c>
      <c r="DB63" s="47">
        <v>0</v>
      </c>
      <c r="DC63" s="47">
        <v>8</v>
      </c>
      <c r="DD63" s="47">
        <v>8.6</v>
      </c>
      <c r="DE63" s="47">
        <v>0</v>
      </c>
      <c r="DF63" s="47">
        <v>8</v>
      </c>
      <c r="DG63" s="47">
        <v>8.6</v>
      </c>
      <c r="DH63" s="47">
        <v>0</v>
      </c>
      <c r="DI63" s="47">
        <v>10</v>
      </c>
      <c r="DJ63" s="47">
        <v>10.5</v>
      </c>
      <c r="DK63" s="47">
        <v>1</v>
      </c>
      <c r="DL63" s="47">
        <v>10</v>
      </c>
      <c r="DM63" s="47">
        <v>10.3</v>
      </c>
      <c r="DN63" s="47">
        <v>1</v>
      </c>
      <c r="DO63" s="47">
        <v>10</v>
      </c>
      <c r="DP63" s="47">
        <v>10.5</v>
      </c>
      <c r="DQ63" s="47">
        <v>1</v>
      </c>
      <c r="DR63" s="47">
        <v>10</v>
      </c>
      <c r="DS63" s="47">
        <v>10.6</v>
      </c>
      <c r="DT63" s="47">
        <v>1</v>
      </c>
      <c r="DU63" s="47">
        <v>10</v>
      </c>
      <c r="DV63" s="47">
        <v>10.5</v>
      </c>
      <c r="DW63" s="47">
        <v>1</v>
      </c>
      <c r="DX63" s="47">
        <v>9</v>
      </c>
      <c r="DY63" s="47">
        <v>9.6</v>
      </c>
      <c r="DZ63" s="47">
        <v>0</v>
      </c>
      <c r="EA63" s="47">
        <v>10</v>
      </c>
      <c r="EB63" s="47">
        <v>10.7</v>
      </c>
      <c r="EC63" s="47">
        <v>1</v>
      </c>
      <c r="ED63" s="47">
        <v>10</v>
      </c>
      <c r="EE63" s="47">
        <v>10.3</v>
      </c>
      <c r="EF63" s="47">
        <v>1</v>
      </c>
      <c r="EG63" s="47">
        <v>10</v>
      </c>
      <c r="EH63" s="47">
        <v>10.3</v>
      </c>
      <c r="EI63" s="47">
        <v>1</v>
      </c>
      <c r="EJ63" s="47">
        <v>9</v>
      </c>
      <c r="EK63" s="47">
        <v>9.5</v>
      </c>
      <c r="EL63" s="47">
        <v>0</v>
      </c>
      <c r="EM63" s="47">
        <v>10</v>
      </c>
      <c r="EN63" s="47">
        <v>10</v>
      </c>
      <c r="EO63" s="47">
        <v>0</v>
      </c>
      <c r="EP63" s="47">
        <v>10</v>
      </c>
      <c r="EQ63" s="47">
        <v>10.199999999999999</v>
      </c>
      <c r="ER63" s="47">
        <v>1</v>
      </c>
      <c r="ES63" s="47">
        <v>9</v>
      </c>
      <c r="ET63" s="47">
        <v>9.9</v>
      </c>
      <c r="EU63" s="47">
        <v>0</v>
      </c>
      <c r="EV63" s="47">
        <v>9</v>
      </c>
      <c r="EW63" s="47">
        <v>9.5</v>
      </c>
      <c r="EX63" s="47">
        <v>0</v>
      </c>
      <c r="EY63" s="47">
        <v>10</v>
      </c>
      <c r="EZ63" s="47">
        <v>10.4</v>
      </c>
      <c r="FA63" s="47">
        <v>1</v>
      </c>
      <c r="FB63" s="47">
        <v>9</v>
      </c>
      <c r="FC63" s="47">
        <v>9.9</v>
      </c>
      <c r="FD63" s="47">
        <v>0</v>
      </c>
      <c r="FE63" s="47">
        <v>9</v>
      </c>
      <c r="FF63" s="47">
        <v>9.6999999999999993</v>
      </c>
      <c r="FG63" s="47">
        <v>0</v>
      </c>
      <c r="FH63" s="47">
        <v>10</v>
      </c>
      <c r="FI63" s="47">
        <v>10.1</v>
      </c>
      <c r="FJ63" s="47">
        <v>0</v>
      </c>
      <c r="FK63" s="47">
        <v>9</v>
      </c>
      <c r="FL63" s="47">
        <v>9</v>
      </c>
      <c r="FM63" s="47">
        <v>0</v>
      </c>
      <c r="FN63" s="47">
        <v>10</v>
      </c>
      <c r="FO63" s="47">
        <v>10.1</v>
      </c>
      <c r="FP63" s="47">
        <v>0</v>
      </c>
      <c r="FQ63" s="47">
        <v>9</v>
      </c>
      <c r="FR63" s="47">
        <v>9.4</v>
      </c>
      <c r="FS63" s="47">
        <v>0</v>
      </c>
      <c r="FT63" s="47">
        <v>9</v>
      </c>
      <c r="FU63" s="47">
        <v>9.6</v>
      </c>
      <c r="FV63" s="47">
        <v>0</v>
      </c>
      <c r="FW63" s="47">
        <v>9</v>
      </c>
      <c r="FX63" s="47">
        <v>9.3000000000000007</v>
      </c>
      <c r="FY63" s="47">
        <v>0</v>
      </c>
      <c r="FZ63" s="47">
        <v>9</v>
      </c>
      <c r="GA63" s="47">
        <v>9.1999999999999993</v>
      </c>
      <c r="GB63" s="47">
        <v>0</v>
      </c>
      <c r="GC63" s="47">
        <v>8</v>
      </c>
      <c r="GD63" s="47">
        <v>8.8000000000000007</v>
      </c>
      <c r="GE63" s="47">
        <v>0</v>
      </c>
      <c r="GF63" s="47">
        <v>8</v>
      </c>
      <c r="GG63" s="47">
        <v>8.5</v>
      </c>
      <c r="GH63" s="47">
        <v>0</v>
      </c>
      <c r="GI63" s="47">
        <v>9</v>
      </c>
      <c r="GJ63" s="47">
        <v>9.4</v>
      </c>
      <c r="GK63" s="47">
        <v>0</v>
      </c>
      <c r="GL63" s="47">
        <v>9</v>
      </c>
      <c r="GM63" s="47">
        <v>9.5</v>
      </c>
      <c r="GN63" s="47">
        <v>0</v>
      </c>
      <c r="GO63" s="47">
        <v>10</v>
      </c>
      <c r="GP63" s="47">
        <v>10.4</v>
      </c>
      <c r="GQ63" s="47">
        <v>1</v>
      </c>
      <c r="GR63" s="47">
        <v>10</v>
      </c>
      <c r="GS63" s="47">
        <v>10.3</v>
      </c>
      <c r="GT63" s="47">
        <v>1</v>
      </c>
      <c r="GU63" s="47">
        <v>10</v>
      </c>
      <c r="GV63" s="47">
        <v>10.5</v>
      </c>
      <c r="GW63" s="47">
        <v>1</v>
      </c>
      <c r="GX63" s="47">
        <v>9</v>
      </c>
      <c r="GY63" s="47">
        <v>9.6999999999999993</v>
      </c>
      <c r="GZ63" s="47">
        <v>0</v>
      </c>
      <c r="HA63" s="47">
        <v>556</v>
      </c>
      <c r="HB63" s="47">
        <v>583.70000000000005</v>
      </c>
      <c r="HC63" s="47">
        <v>20</v>
      </c>
      <c r="HD63" s="47">
        <v>556</v>
      </c>
      <c r="HE63" s="47">
        <v>583.70000000000005</v>
      </c>
      <c r="HF63" s="47">
        <v>20</v>
      </c>
      <c r="HG63" s="47">
        <v>556</v>
      </c>
      <c r="HH63" s="47">
        <v>583.70000000000005</v>
      </c>
      <c r="HI63" s="47">
        <v>20</v>
      </c>
      <c r="HJ63" s="47">
        <v>0</v>
      </c>
      <c r="HK63" s="47">
        <v>0</v>
      </c>
      <c r="HL63" s="47">
        <v>0</v>
      </c>
      <c r="HM63" s="47">
        <v>556</v>
      </c>
      <c r="HN63" s="47">
        <v>583.70000000000005</v>
      </c>
      <c r="HO63" s="47">
        <v>20</v>
      </c>
      <c r="HP63" s="47">
        <v>0</v>
      </c>
      <c r="HQ63" s="47">
        <v>0</v>
      </c>
      <c r="HR63" s="47">
        <v>0</v>
      </c>
      <c r="HS63" s="47">
        <v>0</v>
      </c>
      <c r="HT63" s="47">
        <v>0</v>
      </c>
      <c r="HU63" s="47">
        <v>0</v>
      </c>
      <c r="HV63" s="47">
        <v>0</v>
      </c>
      <c r="HW63" s="47">
        <v>0</v>
      </c>
      <c r="HX63" s="47">
        <v>0</v>
      </c>
      <c r="HY63" s="47">
        <v>91</v>
      </c>
      <c r="HZ63" s="47">
        <v>96.2</v>
      </c>
      <c r="IA63" s="47">
        <v>2</v>
      </c>
      <c r="IB63" s="47">
        <v>93</v>
      </c>
      <c r="IC63" s="47">
        <v>96.6</v>
      </c>
      <c r="ID63" s="47">
        <v>3</v>
      </c>
      <c r="IE63" s="47">
        <v>90</v>
      </c>
      <c r="IF63" s="47">
        <v>95.5</v>
      </c>
      <c r="IG63" s="47">
        <v>4</v>
      </c>
      <c r="IH63" s="47">
        <v>98</v>
      </c>
      <c r="II63" s="47">
        <v>102.2</v>
      </c>
      <c r="IJ63" s="47">
        <v>7</v>
      </c>
      <c r="IK63" s="47">
        <v>93</v>
      </c>
      <c r="IL63" s="47">
        <v>97.6</v>
      </c>
      <c r="IM63" s="47">
        <v>1</v>
      </c>
      <c r="IN63" s="47">
        <v>91</v>
      </c>
      <c r="IO63" s="47">
        <v>95.6</v>
      </c>
      <c r="IP63" s="47">
        <v>3</v>
      </c>
    </row>
    <row r="64" spans="1:250" s="47" customFormat="1" x14ac:dyDescent="0.3">
      <c r="A64" s="47" t="s">
        <v>791</v>
      </c>
      <c r="B64" s="47" t="s">
        <v>792</v>
      </c>
      <c r="D64" s="47" t="s">
        <v>793</v>
      </c>
      <c r="E64" s="47">
        <v>175</v>
      </c>
      <c r="H64" s="80"/>
      <c r="I64" s="47" t="s">
        <v>625</v>
      </c>
      <c r="J64" s="47">
        <v>10</v>
      </c>
      <c r="K64" s="47">
        <v>11</v>
      </c>
      <c r="S64" s="47" t="s">
        <v>117</v>
      </c>
      <c r="AC64" s="47">
        <v>7</v>
      </c>
      <c r="AD64" s="47">
        <v>7.1</v>
      </c>
      <c r="AE64" s="47">
        <v>0</v>
      </c>
      <c r="AF64" s="47">
        <v>10</v>
      </c>
      <c r="AG64" s="47">
        <v>10.3</v>
      </c>
      <c r="AH64" s="47">
        <v>1</v>
      </c>
      <c r="AI64" s="47">
        <v>9</v>
      </c>
      <c r="AJ64" s="47">
        <v>9.1</v>
      </c>
      <c r="AK64" s="47">
        <v>0</v>
      </c>
      <c r="AL64" s="47">
        <v>10</v>
      </c>
      <c r="AM64" s="47">
        <v>10.4</v>
      </c>
      <c r="AN64" s="47">
        <v>1</v>
      </c>
      <c r="AO64" s="47">
        <v>10</v>
      </c>
      <c r="AP64" s="47">
        <v>10</v>
      </c>
      <c r="AQ64" s="47">
        <v>0</v>
      </c>
      <c r="AR64" s="47">
        <v>8</v>
      </c>
      <c r="AS64" s="47">
        <v>8.9</v>
      </c>
      <c r="AT64" s="47">
        <v>0</v>
      </c>
      <c r="AU64" s="47">
        <v>8</v>
      </c>
      <c r="AV64" s="47">
        <v>8.9</v>
      </c>
      <c r="AW64" s="47">
        <v>0</v>
      </c>
      <c r="AX64" s="47">
        <v>8</v>
      </c>
      <c r="AY64" s="47">
        <v>8.6999999999999993</v>
      </c>
      <c r="AZ64" s="47">
        <v>0</v>
      </c>
      <c r="BA64" s="47">
        <v>8</v>
      </c>
      <c r="BB64" s="47">
        <v>8.6</v>
      </c>
      <c r="BC64" s="47">
        <v>0</v>
      </c>
      <c r="BD64" s="47">
        <v>9</v>
      </c>
      <c r="BE64" s="47">
        <v>9.3000000000000007</v>
      </c>
      <c r="BF64" s="47">
        <v>0</v>
      </c>
      <c r="BG64" s="47">
        <v>8</v>
      </c>
      <c r="BH64" s="47">
        <v>8.6999999999999993</v>
      </c>
      <c r="BI64" s="47">
        <v>0</v>
      </c>
      <c r="BJ64" s="47">
        <v>10</v>
      </c>
      <c r="BK64" s="47">
        <v>10</v>
      </c>
      <c r="BL64" s="47">
        <v>0</v>
      </c>
      <c r="BM64" s="47">
        <v>9</v>
      </c>
      <c r="BN64" s="47">
        <v>9.6</v>
      </c>
      <c r="BO64" s="47">
        <v>0</v>
      </c>
      <c r="BP64" s="47">
        <v>10</v>
      </c>
      <c r="BQ64" s="47">
        <v>10.1</v>
      </c>
      <c r="BR64" s="47">
        <v>0</v>
      </c>
      <c r="BS64" s="47">
        <v>9</v>
      </c>
      <c r="BT64" s="47">
        <v>9</v>
      </c>
      <c r="BU64" s="47">
        <v>0</v>
      </c>
      <c r="BV64" s="47">
        <v>9</v>
      </c>
      <c r="BW64" s="47">
        <v>9.1999999999999993</v>
      </c>
      <c r="BX64" s="47">
        <v>0</v>
      </c>
      <c r="BY64" s="47">
        <v>10</v>
      </c>
      <c r="BZ64" s="47">
        <v>10.1</v>
      </c>
      <c r="CA64" s="47">
        <v>0</v>
      </c>
      <c r="CB64" s="47">
        <v>7</v>
      </c>
      <c r="CC64" s="47">
        <v>7.1</v>
      </c>
      <c r="CD64" s="47">
        <v>0</v>
      </c>
      <c r="CE64" s="47">
        <v>9</v>
      </c>
      <c r="CF64" s="47">
        <v>9.4</v>
      </c>
      <c r="CG64" s="47">
        <v>0</v>
      </c>
      <c r="CH64" s="47">
        <v>9</v>
      </c>
      <c r="CI64" s="47">
        <v>9.5</v>
      </c>
      <c r="CJ64" s="47">
        <v>0</v>
      </c>
      <c r="CK64" s="47">
        <v>9</v>
      </c>
      <c r="CL64" s="47">
        <v>9.8000000000000007</v>
      </c>
      <c r="CM64" s="47">
        <v>0</v>
      </c>
      <c r="CN64" s="47">
        <v>10</v>
      </c>
      <c r="CO64" s="47">
        <v>10.199999999999999</v>
      </c>
      <c r="CP64" s="47">
        <v>1</v>
      </c>
      <c r="CQ64" s="47">
        <v>9</v>
      </c>
      <c r="CR64" s="47">
        <v>9.3000000000000007</v>
      </c>
      <c r="CS64" s="47">
        <v>0</v>
      </c>
      <c r="CT64" s="47">
        <v>7</v>
      </c>
      <c r="CU64" s="47">
        <v>7.9</v>
      </c>
      <c r="CV64" s="47">
        <v>0</v>
      </c>
      <c r="CW64" s="47">
        <v>9</v>
      </c>
      <c r="CX64" s="47">
        <v>9.3000000000000007</v>
      </c>
      <c r="CY64" s="47">
        <v>0</v>
      </c>
      <c r="CZ64" s="47">
        <v>9</v>
      </c>
      <c r="DA64" s="47">
        <v>9.1</v>
      </c>
      <c r="DB64" s="47">
        <v>0</v>
      </c>
      <c r="DC64" s="47">
        <v>9</v>
      </c>
      <c r="DD64" s="47">
        <v>9.6999999999999993</v>
      </c>
      <c r="DE64" s="47">
        <v>0</v>
      </c>
      <c r="DF64" s="47">
        <v>9</v>
      </c>
      <c r="DG64" s="47">
        <v>9.6999999999999993</v>
      </c>
      <c r="DH64" s="47">
        <v>0</v>
      </c>
      <c r="DI64" s="47">
        <v>9</v>
      </c>
      <c r="DJ64" s="47">
        <v>9.4</v>
      </c>
      <c r="DK64" s="47">
        <v>0</v>
      </c>
      <c r="DL64" s="47">
        <v>9</v>
      </c>
      <c r="DM64" s="47">
        <v>9</v>
      </c>
      <c r="DN64" s="47">
        <v>0</v>
      </c>
      <c r="DO64" s="47">
        <v>9</v>
      </c>
      <c r="DP64" s="47">
        <v>9.1</v>
      </c>
      <c r="DQ64" s="47">
        <v>0</v>
      </c>
      <c r="DR64" s="47">
        <v>9</v>
      </c>
      <c r="DS64" s="47">
        <v>9.6</v>
      </c>
      <c r="DT64" s="47">
        <v>0</v>
      </c>
      <c r="DU64" s="47">
        <v>10</v>
      </c>
      <c r="DV64" s="47">
        <v>10.4</v>
      </c>
      <c r="DW64" s="47">
        <v>1</v>
      </c>
      <c r="DX64" s="47">
        <v>9</v>
      </c>
      <c r="DY64" s="47">
        <v>9.3000000000000007</v>
      </c>
      <c r="DZ64" s="47">
        <v>0</v>
      </c>
      <c r="EA64" s="47">
        <v>7</v>
      </c>
      <c r="EB64" s="47">
        <v>7.7</v>
      </c>
      <c r="EC64" s="47">
        <v>0</v>
      </c>
      <c r="ED64" s="47">
        <v>10</v>
      </c>
      <c r="EE64" s="47">
        <v>10.1</v>
      </c>
      <c r="EF64" s="47">
        <v>0</v>
      </c>
      <c r="EG64" s="47">
        <v>9</v>
      </c>
      <c r="EH64" s="47">
        <v>9.8000000000000007</v>
      </c>
      <c r="EI64" s="47">
        <v>0</v>
      </c>
      <c r="EJ64" s="47">
        <v>9</v>
      </c>
      <c r="EK64" s="47">
        <v>9.5</v>
      </c>
      <c r="EL64" s="47">
        <v>0</v>
      </c>
      <c r="EM64" s="47">
        <v>10</v>
      </c>
      <c r="EN64" s="47">
        <v>10.8</v>
      </c>
      <c r="EO64" s="47">
        <v>1</v>
      </c>
      <c r="EP64" s="47">
        <v>9</v>
      </c>
      <c r="EQ64" s="47">
        <v>9.6</v>
      </c>
      <c r="ER64" s="47">
        <v>0</v>
      </c>
      <c r="ES64" s="47">
        <v>10</v>
      </c>
      <c r="ET64" s="47">
        <v>10.5</v>
      </c>
      <c r="EU64" s="47">
        <v>1</v>
      </c>
      <c r="EV64" s="47">
        <v>9</v>
      </c>
      <c r="EW64" s="47">
        <v>9.3000000000000007</v>
      </c>
      <c r="EX64" s="47">
        <v>0</v>
      </c>
      <c r="EY64" s="47">
        <v>7</v>
      </c>
      <c r="EZ64" s="47">
        <v>7.7</v>
      </c>
      <c r="FA64" s="47">
        <v>0</v>
      </c>
      <c r="FB64" s="47">
        <v>8</v>
      </c>
      <c r="FC64" s="47">
        <v>8.6999999999999993</v>
      </c>
      <c r="FD64" s="47">
        <v>0</v>
      </c>
      <c r="FE64" s="47">
        <v>9</v>
      </c>
      <c r="FF64" s="47">
        <v>9.1999999999999993</v>
      </c>
      <c r="FG64" s="47">
        <v>0</v>
      </c>
      <c r="FH64" s="47">
        <v>10</v>
      </c>
      <c r="FI64" s="47">
        <v>10.7</v>
      </c>
      <c r="FJ64" s="47">
        <v>1</v>
      </c>
      <c r="FK64" s="47">
        <v>8</v>
      </c>
      <c r="FL64" s="47">
        <v>8.6999999999999993</v>
      </c>
      <c r="FM64" s="47">
        <v>0</v>
      </c>
      <c r="FN64" s="47">
        <v>9</v>
      </c>
      <c r="FO64" s="47">
        <v>9.6</v>
      </c>
      <c r="FP64" s="47">
        <v>0</v>
      </c>
      <c r="FQ64" s="47">
        <v>10</v>
      </c>
      <c r="FR64" s="47">
        <v>10.8</v>
      </c>
      <c r="FS64" s="47">
        <v>1</v>
      </c>
      <c r="FT64" s="47">
        <v>10</v>
      </c>
      <c r="FU64" s="47">
        <v>10.3</v>
      </c>
      <c r="FV64" s="47">
        <v>1</v>
      </c>
      <c r="FW64" s="47">
        <v>9</v>
      </c>
      <c r="FX64" s="47">
        <v>9.5</v>
      </c>
      <c r="FY64" s="47">
        <v>0</v>
      </c>
      <c r="FZ64" s="47">
        <v>8</v>
      </c>
      <c r="GA64" s="47">
        <v>8.5</v>
      </c>
      <c r="GB64" s="47">
        <v>0</v>
      </c>
      <c r="GC64" s="47">
        <v>9</v>
      </c>
      <c r="GD64" s="47">
        <v>9.6</v>
      </c>
      <c r="GE64" s="47">
        <v>0</v>
      </c>
      <c r="GF64" s="47">
        <v>9</v>
      </c>
      <c r="GG64" s="47">
        <v>9.3000000000000007</v>
      </c>
      <c r="GH64" s="47">
        <v>0</v>
      </c>
      <c r="GI64" s="47">
        <v>8</v>
      </c>
      <c r="GJ64" s="47">
        <v>8.8000000000000007</v>
      </c>
      <c r="GK64" s="47">
        <v>0</v>
      </c>
      <c r="GL64" s="47">
        <v>9</v>
      </c>
      <c r="GM64" s="47">
        <v>9.6</v>
      </c>
      <c r="GN64" s="47">
        <v>0</v>
      </c>
      <c r="GO64" s="47">
        <v>7</v>
      </c>
      <c r="GP64" s="47">
        <v>7.8</v>
      </c>
      <c r="GQ64" s="47">
        <v>0</v>
      </c>
      <c r="GR64" s="47">
        <v>7</v>
      </c>
      <c r="GS64" s="47">
        <v>7.7</v>
      </c>
      <c r="GT64" s="47">
        <v>0</v>
      </c>
      <c r="GU64" s="47">
        <v>10</v>
      </c>
      <c r="GV64" s="47">
        <v>10.3</v>
      </c>
      <c r="GW64" s="47">
        <v>1</v>
      </c>
      <c r="GX64" s="47">
        <v>10</v>
      </c>
      <c r="GY64" s="47">
        <v>10.199999999999999</v>
      </c>
      <c r="GZ64" s="47">
        <v>1</v>
      </c>
      <c r="HA64" s="47">
        <v>533</v>
      </c>
      <c r="HB64" s="47">
        <v>560.1</v>
      </c>
      <c r="HC64" s="47">
        <v>11</v>
      </c>
      <c r="HD64" s="47">
        <v>533</v>
      </c>
      <c r="HE64" s="47">
        <v>560.1</v>
      </c>
      <c r="HF64" s="47">
        <v>11</v>
      </c>
      <c r="HG64" s="47">
        <v>533</v>
      </c>
      <c r="HH64" s="47">
        <v>560.1</v>
      </c>
      <c r="HI64" s="47">
        <v>11</v>
      </c>
      <c r="HJ64" s="47">
        <v>0</v>
      </c>
      <c r="HK64" s="47">
        <v>0</v>
      </c>
      <c r="HL64" s="47">
        <v>0</v>
      </c>
      <c r="HM64" s="47">
        <v>533</v>
      </c>
      <c r="HN64" s="47">
        <v>560.1</v>
      </c>
      <c r="HO64" s="47">
        <v>11</v>
      </c>
      <c r="HP64" s="47">
        <v>0</v>
      </c>
      <c r="HQ64" s="47">
        <v>0</v>
      </c>
      <c r="HR64" s="47">
        <v>0</v>
      </c>
      <c r="HS64" s="47">
        <v>0</v>
      </c>
      <c r="HT64" s="47">
        <v>0</v>
      </c>
      <c r="HU64" s="47">
        <v>0</v>
      </c>
      <c r="HV64" s="47">
        <v>0</v>
      </c>
      <c r="HW64" s="47">
        <v>0</v>
      </c>
      <c r="HX64" s="47">
        <v>0</v>
      </c>
      <c r="HY64" s="47">
        <v>87</v>
      </c>
      <c r="HZ64" s="47">
        <v>91.3</v>
      </c>
      <c r="IA64" s="47">
        <v>2</v>
      </c>
      <c r="IB64" s="47">
        <v>90</v>
      </c>
      <c r="IC64" s="47">
        <v>92.7</v>
      </c>
      <c r="ID64" s="47">
        <v>0</v>
      </c>
      <c r="IE64" s="47">
        <v>89</v>
      </c>
      <c r="IF64" s="47">
        <v>93.4</v>
      </c>
      <c r="IG64" s="47">
        <v>1</v>
      </c>
      <c r="IH64" s="47">
        <v>91</v>
      </c>
      <c r="II64" s="47">
        <v>95.9</v>
      </c>
      <c r="IJ64" s="47">
        <v>2</v>
      </c>
      <c r="IK64" s="47">
        <v>90</v>
      </c>
      <c r="IL64" s="47">
        <v>95.5</v>
      </c>
      <c r="IM64" s="47">
        <v>4</v>
      </c>
      <c r="IN64" s="47">
        <v>86</v>
      </c>
      <c r="IO64" s="47">
        <v>91.3</v>
      </c>
      <c r="IP64" s="47">
        <v>2</v>
      </c>
    </row>
    <row r="65" spans="1:250" s="47" customFormat="1" x14ac:dyDescent="0.3">
      <c r="A65" s="47" t="s">
        <v>794</v>
      </c>
      <c r="B65" s="47" t="s">
        <v>795</v>
      </c>
      <c r="D65" s="47" t="s">
        <v>796</v>
      </c>
      <c r="E65" s="47">
        <v>176</v>
      </c>
      <c r="H65" s="80"/>
      <c r="I65" s="47" t="s">
        <v>621</v>
      </c>
      <c r="J65" s="47">
        <v>10</v>
      </c>
      <c r="K65" s="47">
        <v>12</v>
      </c>
      <c r="S65" s="47" t="s">
        <v>117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47">
        <v>0</v>
      </c>
      <c r="AI65" s="47">
        <v>0</v>
      </c>
      <c r="AJ65" s="47">
        <v>0</v>
      </c>
      <c r="AK65" s="47">
        <v>0</v>
      </c>
      <c r="AL65" s="47">
        <v>0</v>
      </c>
      <c r="AM65" s="47">
        <v>0</v>
      </c>
      <c r="AN65" s="47">
        <v>0</v>
      </c>
      <c r="AO65" s="47">
        <v>0</v>
      </c>
      <c r="AP65" s="47">
        <v>0</v>
      </c>
      <c r="AQ65" s="47">
        <v>0</v>
      </c>
      <c r="AR65" s="47">
        <v>0</v>
      </c>
      <c r="AS65" s="47">
        <v>0</v>
      </c>
      <c r="AT65" s="47">
        <v>0</v>
      </c>
      <c r="AU65" s="47">
        <v>0</v>
      </c>
      <c r="AV65" s="47">
        <v>0</v>
      </c>
      <c r="AW65" s="47">
        <v>0</v>
      </c>
      <c r="AX65" s="47">
        <v>0</v>
      </c>
      <c r="AY65" s="47">
        <v>0</v>
      </c>
      <c r="AZ65" s="47">
        <v>0</v>
      </c>
      <c r="BA65" s="47">
        <v>0</v>
      </c>
      <c r="BB65" s="47">
        <v>0</v>
      </c>
      <c r="BC65" s="47">
        <v>0</v>
      </c>
      <c r="BD65" s="47">
        <v>0</v>
      </c>
      <c r="BE65" s="47">
        <v>0</v>
      </c>
      <c r="BF65" s="47">
        <v>0</v>
      </c>
      <c r="BG65" s="47">
        <v>0</v>
      </c>
      <c r="BH65" s="47">
        <v>0</v>
      </c>
      <c r="BI65" s="47">
        <v>0</v>
      </c>
      <c r="BJ65" s="47">
        <v>0</v>
      </c>
      <c r="BK65" s="47">
        <v>0</v>
      </c>
      <c r="BL65" s="47">
        <v>0</v>
      </c>
      <c r="BM65" s="47">
        <v>0</v>
      </c>
      <c r="BN65" s="47">
        <v>0</v>
      </c>
      <c r="BO65" s="47">
        <v>0</v>
      </c>
      <c r="BP65" s="47">
        <v>0</v>
      </c>
      <c r="BQ65" s="47">
        <v>0</v>
      </c>
      <c r="BR65" s="47">
        <v>0</v>
      </c>
      <c r="BS65" s="47">
        <v>0</v>
      </c>
      <c r="BT65" s="47">
        <v>0</v>
      </c>
      <c r="BU65" s="47">
        <v>0</v>
      </c>
      <c r="BV65" s="47">
        <v>0</v>
      </c>
      <c r="BW65" s="47">
        <v>0</v>
      </c>
      <c r="BX65" s="47">
        <v>0</v>
      </c>
      <c r="BY65" s="47">
        <v>0</v>
      </c>
      <c r="BZ65" s="47">
        <v>0</v>
      </c>
      <c r="CA65" s="47">
        <v>0</v>
      </c>
      <c r="CB65" s="47">
        <v>0</v>
      </c>
      <c r="CC65" s="47">
        <v>0</v>
      </c>
      <c r="CD65" s="47">
        <v>0</v>
      </c>
      <c r="CE65" s="47">
        <v>0</v>
      </c>
      <c r="CF65" s="47">
        <v>0</v>
      </c>
      <c r="CG65" s="47">
        <v>0</v>
      </c>
      <c r="CH65" s="47">
        <v>0</v>
      </c>
      <c r="CI65" s="47">
        <v>0</v>
      </c>
      <c r="CJ65" s="47">
        <v>0</v>
      </c>
      <c r="CK65" s="47">
        <v>0</v>
      </c>
      <c r="CL65" s="47">
        <v>0</v>
      </c>
      <c r="CM65" s="47">
        <v>0</v>
      </c>
      <c r="CN65" s="47">
        <v>0</v>
      </c>
      <c r="CO65" s="47">
        <v>0</v>
      </c>
      <c r="CP65" s="47">
        <v>0</v>
      </c>
      <c r="CQ65" s="47">
        <v>0</v>
      </c>
      <c r="CR65" s="47">
        <v>0</v>
      </c>
      <c r="CS65" s="47">
        <v>0</v>
      </c>
      <c r="CT65" s="47">
        <v>0</v>
      </c>
      <c r="CU65" s="47">
        <v>0</v>
      </c>
      <c r="CV65" s="47">
        <v>0</v>
      </c>
      <c r="CW65" s="47">
        <v>0</v>
      </c>
      <c r="CX65" s="47">
        <v>0</v>
      </c>
      <c r="CY65" s="47">
        <v>0</v>
      </c>
      <c r="CZ65" s="47">
        <v>0</v>
      </c>
      <c r="DA65" s="47">
        <v>0</v>
      </c>
      <c r="DB65" s="47">
        <v>0</v>
      </c>
      <c r="DC65" s="47">
        <v>0</v>
      </c>
      <c r="DD65" s="47">
        <v>0</v>
      </c>
      <c r="DE65" s="47">
        <v>0</v>
      </c>
      <c r="DF65" s="47">
        <v>0</v>
      </c>
      <c r="DG65" s="47">
        <v>0</v>
      </c>
      <c r="DH65" s="47">
        <v>0</v>
      </c>
      <c r="DI65" s="47">
        <v>0</v>
      </c>
      <c r="DJ65" s="47">
        <v>0</v>
      </c>
      <c r="DK65" s="47">
        <v>0</v>
      </c>
      <c r="DL65" s="47">
        <v>0</v>
      </c>
      <c r="DM65" s="47">
        <v>0</v>
      </c>
      <c r="DN65" s="47">
        <v>0</v>
      </c>
      <c r="DO65" s="47">
        <v>0</v>
      </c>
      <c r="DP65" s="47">
        <v>0</v>
      </c>
      <c r="DQ65" s="47">
        <v>0</v>
      </c>
      <c r="DR65" s="47">
        <v>0</v>
      </c>
      <c r="DS65" s="47">
        <v>0</v>
      </c>
      <c r="DT65" s="47">
        <v>0</v>
      </c>
      <c r="DU65" s="47">
        <v>0</v>
      </c>
      <c r="DV65" s="47">
        <v>0</v>
      </c>
      <c r="DW65" s="47">
        <v>0</v>
      </c>
      <c r="DX65" s="47">
        <v>0</v>
      </c>
      <c r="DY65" s="47">
        <v>0</v>
      </c>
      <c r="DZ65" s="47">
        <v>0</v>
      </c>
      <c r="EA65" s="47">
        <v>0</v>
      </c>
      <c r="EB65" s="47">
        <v>0</v>
      </c>
      <c r="EC65" s="47">
        <v>0</v>
      </c>
      <c r="ED65" s="47">
        <v>0</v>
      </c>
      <c r="EE65" s="47">
        <v>0</v>
      </c>
      <c r="EF65" s="47">
        <v>0</v>
      </c>
      <c r="EG65" s="47">
        <v>0</v>
      </c>
      <c r="EH65" s="47">
        <v>0</v>
      </c>
      <c r="EI65" s="47">
        <v>0</v>
      </c>
      <c r="EJ65" s="47">
        <v>0</v>
      </c>
      <c r="EK65" s="47">
        <v>0</v>
      </c>
      <c r="EL65" s="47">
        <v>0</v>
      </c>
      <c r="EM65" s="47">
        <v>0</v>
      </c>
      <c r="EN65" s="47">
        <v>0</v>
      </c>
      <c r="EO65" s="47">
        <v>0</v>
      </c>
      <c r="EP65" s="47">
        <v>0</v>
      </c>
      <c r="EQ65" s="47">
        <v>0</v>
      </c>
      <c r="ER65" s="47">
        <v>0</v>
      </c>
      <c r="ES65" s="47">
        <v>0</v>
      </c>
      <c r="ET65" s="47">
        <v>0</v>
      </c>
      <c r="EU65" s="47">
        <v>0</v>
      </c>
      <c r="EV65" s="47">
        <v>0</v>
      </c>
      <c r="EW65" s="47">
        <v>0</v>
      </c>
      <c r="EX65" s="47">
        <v>0</v>
      </c>
      <c r="EY65" s="47">
        <v>0</v>
      </c>
      <c r="EZ65" s="47">
        <v>0</v>
      </c>
      <c r="FA65" s="47">
        <v>0</v>
      </c>
      <c r="FB65" s="47">
        <v>0</v>
      </c>
      <c r="FC65" s="47">
        <v>0</v>
      </c>
      <c r="FD65" s="47">
        <v>0</v>
      </c>
      <c r="FE65" s="47">
        <v>0</v>
      </c>
      <c r="FF65" s="47">
        <v>0</v>
      </c>
      <c r="FG65" s="47">
        <v>0</v>
      </c>
      <c r="FH65" s="47">
        <v>0</v>
      </c>
      <c r="FI65" s="47">
        <v>0</v>
      </c>
      <c r="FJ65" s="47">
        <v>0</v>
      </c>
      <c r="FK65" s="47">
        <v>0</v>
      </c>
      <c r="FL65" s="47">
        <v>0</v>
      </c>
      <c r="FM65" s="47">
        <v>0</v>
      </c>
      <c r="FN65" s="47">
        <v>0</v>
      </c>
      <c r="FO65" s="47">
        <v>0</v>
      </c>
      <c r="FP65" s="47">
        <v>0</v>
      </c>
      <c r="FQ65" s="47">
        <v>0</v>
      </c>
      <c r="FR65" s="47">
        <v>0</v>
      </c>
      <c r="FS65" s="47">
        <v>0</v>
      </c>
      <c r="FT65" s="47">
        <v>0</v>
      </c>
      <c r="FU65" s="47">
        <v>0</v>
      </c>
      <c r="FV65" s="47">
        <v>0</v>
      </c>
      <c r="FW65" s="47">
        <v>0</v>
      </c>
      <c r="FX65" s="47">
        <v>0</v>
      </c>
      <c r="FY65" s="47">
        <v>0</v>
      </c>
      <c r="FZ65" s="47">
        <v>0</v>
      </c>
      <c r="GA65" s="47">
        <v>0</v>
      </c>
      <c r="GB65" s="47">
        <v>0</v>
      </c>
      <c r="GC65" s="47">
        <v>0</v>
      </c>
      <c r="GD65" s="47">
        <v>0</v>
      </c>
      <c r="GE65" s="47">
        <v>0</v>
      </c>
      <c r="GF65" s="47">
        <v>0</v>
      </c>
      <c r="GG65" s="47">
        <v>0</v>
      </c>
      <c r="GH65" s="47">
        <v>0</v>
      </c>
      <c r="GI65" s="47">
        <v>0</v>
      </c>
      <c r="GJ65" s="47">
        <v>0</v>
      </c>
      <c r="GK65" s="47">
        <v>0</v>
      </c>
      <c r="GL65" s="47">
        <v>0</v>
      </c>
      <c r="GM65" s="47">
        <v>0</v>
      </c>
      <c r="GN65" s="47">
        <v>0</v>
      </c>
      <c r="GO65" s="47">
        <v>0</v>
      </c>
      <c r="GP65" s="47">
        <v>0</v>
      </c>
      <c r="GQ65" s="47">
        <v>0</v>
      </c>
      <c r="GR65" s="47">
        <v>0</v>
      </c>
      <c r="GS65" s="47">
        <v>0</v>
      </c>
      <c r="GT65" s="47">
        <v>0</v>
      </c>
      <c r="GU65" s="47">
        <v>0</v>
      </c>
      <c r="GV65" s="47">
        <v>0</v>
      </c>
      <c r="GW65" s="47">
        <v>0</v>
      </c>
      <c r="GX65" s="47">
        <v>0</v>
      </c>
      <c r="GY65" s="47">
        <v>0</v>
      </c>
      <c r="GZ65" s="47">
        <v>0</v>
      </c>
      <c r="HA65" s="47">
        <v>0</v>
      </c>
      <c r="HB65" s="47">
        <v>0</v>
      </c>
      <c r="HC65" s="47">
        <v>0</v>
      </c>
      <c r="HD65" s="47">
        <v>0</v>
      </c>
      <c r="HE65" s="47">
        <v>0</v>
      </c>
      <c r="HF65" s="47">
        <v>0</v>
      </c>
      <c r="HG65" s="47">
        <v>0</v>
      </c>
      <c r="HH65" s="47">
        <v>0</v>
      </c>
      <c r="HI65" s="47">
        <v>0</v>
      </c>
      <c r="HJ65" s="47">
        <v>0</v>
      </c>
      <c r="HK65" s="47">
        <v>0</v>
      </c>
      <c r="HL65" s="47">
        <v>0</v>
      </c>
      <c r="HM65" s="47">
        <v>0</v>
      </c>
      <c r="HN65" s="47">
        <v>0</v>
      </c>
      <c r="HO65" s="47">
        <v>0</v>
      </c>
      <c r="HP65" s="47">
        <v>0</v>
      </c>
      <c r="HQ65" s="47">
        <v>0</v>
      </c>
      <c r="HR65" s="47">
        <v>0</v>
      </c>
      <c r="HS65" s="47">
        <v>0</v>
      </c>
      <c r="HT65" s="47">
        <v>0</v>
      </c>
      <c r="HU65" s="47">
        <v>0</v>
      </c>
      <c r="HV65" s="47">
        <v>0</v>
      </c>
      <c r="HW65" s="47">
        <v>0</v>
      </c>
      <c r="HX65" s="47">
        <v>0</v>
      </c>
      <c r="HY65" s="47">
        <v>0</v>
      </c>
      <c r="HZ65" s="47">
        <v>0</v>
      </c>
      <c r="IA65" s="47">
        <v>0</v>
      </c>
      <c r="IB65" s="47">
        <v>0</v>
      </c>
      <c r="IC65" s="47">
        <v>0</v>
      </c>
      <c r="ID65" s="47">
        <v>0</v>
      </c>
      <c r="IE65" s="47">
        <v>0</v>
      </c>
      <c r="IF65" s="47">
        <v>0</v>
      </c>
      <c r="IG65" s="47">
        <v>0</v>
      </c>
      <c r="IH65" s="47">
        <v>0</v>
      </c>
      <c r="II65" s="47">
        <v>0</v>
      </c>
      <c r="IJ65" s="47">
        <v>0</v>
      </c>
      <c r="IK65" s="47">
        <v>0</v>
      </c>
      <c r="IL65" s="47">
        <v>0</v>
      </c>
      <c r="IM65" s="47">
        <v>0</v>
      </c>
      <c r="IN65" s="47">
        <v>0</v>
      </c>
      <c r="IO65" s="47">
        <v>0</v>
      </c>
      <c r="IP65" s="47">
        <v>0</v>
      </c>
    </row>
    <row r="66" spans="1:250" s="47" customFormat="1" x14ac:dyDescent="0.3">
      <c r="A66" s="47" t="s">
        <v>797</v>
      </c>
      <c r="B66" s="47" t="s">
        <v>798</v>
      </c>
      <c r="D66" s="47" t="s">
        <v>799</v>
      </c>
      <c r="E66" s="47">
        <v>177</v>
      </c>
      <c r="H66" s="80"/>
      <c r="I66" s="47" t="s">
        <v>625</v>
      </c>
      <c r="J66" s="47">
        <v>12</v>
      </c>
      <c r="K66" s="47">
        <v>11</v>
      </c>
      <c r="AC66" s="47">
        <v>0</v>
      </c>
      <c r="AD66" s="47">
        <v>0</v>
      </c>
      <c r="AE66" s="47">
        <v>0</v>
      </c>
      <c r="AF66" s="47">
        <v>0</v>
      </c>
      <c r="AG66" s="47">
        <v>0</v>
      </c>
      <c r="AH66" s="47">
        <v>0</v>
      </c>
      <c r="AI66" s="47">
        <v>0</v>
      </c>
      <c r="AJ66" s="47">
        <v>0</v>
      </c>
      <c r="AK66" s="47">
        <v>0</v>
      </c>
      <c r="AL66" s="47">
        <v>0</v>
      </c>
      <c r="AM66" s="47">
        <v>0</v>
      </c>
      <c r="AN66" s="47">
        <v>0</v>
      </c>
      <c r="AO66" s="47">
        <v>0</v>
      </c>
      <c r="AP66" s="47">
        <v>0</v>
      </c>
      <c r="AQ66" s="47">
        <v>0</v>
      </c>
      <c r="AR66" s="47">
        <v>0</v>
      </c>
      <c r="AS66" s="47">
        <v>0</v>
      </c>
      <c r="AT66" s="47">
        <v>0</v>
      </c>
      <c r="AU66" s="47">
        <v>0</v>
      </c>
      <c r="AV66" s="47">
        <v>0</v>
      </c>
      <c r="AW66" s="47">
        <v>0</v>
      </c>
      <c r="AX66" s="47">
        <v>0</v>
      </c>
      <c r="AY66" s="47">
        <v>0</v>
      </c>
      <c r="AZ66" s="47">
        <v>0</v>
      </c>
      <c r="BA66" s="47">
        <v>0</v>
      </c>
      <c r="BB66" s="47">
        <v>0</v>
      </c>
      <c r="BC66" s="47">
        <v>0</v>
      </c>
      <c r="BD66" s="47">
        <v>0</v>
      </c>
      <c r="BE66" s="47">
        <v>0</v>
      </c>
      <c r="BF66" s="47">
        <v>0</v>
      </c>
      <c r="BG66" s="47">
        <v>0</v>
      </c>
      <c r="BH66" s="47">
        <v>0</v>
      </c>
      <c r="BI66" s="47">
        <v>0</v>
      </c>
      <c r="BJ66" s="47">
        <v>0</v>
      </c>
      <c r="BK66" s="47">
        <v>0</v>
      </c>
      <c r="BL66" s="47">
        <v>0</v>
      </c>
      <c r="BM66" s="47">
        <v>0</v>
      </c>
      <c r="BN66" s="47">
        <v>0</v>
      </c>
      <c r="BO66" s="47">
        <v>0</v>
      </c>
      <c r="BP66" s="47">
        <v>0</v>
      </c>
      <c r="BQ66" s="47">
        <v>0</v>
      </c>
      <c r="BR66" s="47">
        <v>0</v>
      </c>
      <c r="BS66" s="47">
        <v>0</v>
      </c>
      <c r="BT66" s="47">
        <v>0</v>
      </c>
      <c r="BU66" s="47">
        <v>0</v>
      </c>
      <c r="BV66" s="47">
        <v>0</v>
      </c>
      <c r="BW66" s="47">
        <v>0</v>
      </c>
      <c r="BX66" s="47">
        <v>0</v>
      </c>
      <c r="BY66" s="47">
        <v>0</v>
      </c>
      <c r="BZ66" s="47">
        <v>0</v>
      </c>
      <c r="CA66" s="47">
        <v>0</v>
      </c>
      <c r="CB66" s="47">
        <v>0</v>
      </c>
      <c r="CC66" s="47">
        <v>0</v>
      </c>
      <c r="CD66" s="47">
        <v>0</v>
      </c>
      <c r="CE66" s="47">
        <v>0</v>
      </c>
      <c r="CF66" s="47">
        <v>0</v>
      </c>
      <c r="CG66" s="47">
        <v>0</v>
      </c>
      <c r="CH66" s="47">
        <v>0</v>
      </c>
      <c r="CI66" s="47">
        <v>0</v>
      </c>
      <c r="CJ66" s="47">
        <v>0</v>
      </c>
      <c r="CK66" s="47">
        <v>0</v>
      </c>
      <c r="CL66" s="47">
        <v>0</v>
      </c>
      <c r="CM66" s="47">
        <v>0</v>
      </c>
      <c r="CN66" s="47">
        <v>0</v>
      </c>
      <c r="CO66" s="47">
        <v>0</v>
      </c>
      <c r="CP66" s="47">
        <v>0</v>
      </c>
      <c r="CQ66" s="47">
        <v>0</v>
      </c>
      <c r="CR66" s="47">
        <v>0</v>
      </c>
      <c r="CS66" s="47">
        <v>0</v>
      </c>
      <c r="CT66" s="47">
        <v>0</v>
      </c>
      <c r="CU66" s="47">
        <v>0</v>
      </c>
      <c r="CV66" s="47">
        <v>0</v>
      </c>
      <c r="CW66" s="47">
        <v>0</v>
      </c>
      <c r="CX66" s="47">
        <v>0</v>
      </c>
      <c r="CY66" s="47">
        <v>0</v>
      </c>
      <c r="CZ66" s="47">
        <v>0</v>
      </c>
      <c r="DA66" s="47">
        <v>0</v>
      </c>
      <c r="DB66" s="47">
        <v>0</v>
      </c>
      <c r="DC66" s="47">
        <v>0</v>
      </c>
      <c r="DD66" s="47">
        <v>0</v>
      </c>
      <c r="DE66" s="47">
        <v>0</v>
      </c>
      <c r="DF66" s="47">
        <v>0</v>
      </c>
      <c r="DG66" s="47">
        <v>0</v>
      </c>
      <c r="DH66" s="47">
        <v>0</v>
      </c>
      <c r="DI66" s="47">
        <v>0</v>
      </c>
      <c r="DJ66" s="47">
        <v>0</v>
      </c>
      <c r="DK66" s="47">
        <v>0</v>
      </c>
      <c r="DL66" s="47">
        <v>0</v>
      </c>
      <c r="DM66" s="47">
        <v>0</v>
      </c>
      <c r="DN66" s="47">
        <v>0</v>
      </c>
      <c r="DO66" s="47">
        <v>0</v>
      </c>
      <c r="DP66" s="47">
        <v>0</v>
      </c>
      <c r="DQ66" s="47">
        <v>0</v>
      </c>
      <c r="DR66" s="47">
        <v>0</v>
      </c>
      <c r="DS66" s="47">
        <v>0</v>
      </c>
      <c r="DT66" s="47">
        <v>0</v>
      </c>
      <c r="DU66" s="47">
        <v>0</v>
      </c>
      <c r="DV66" s="47">
        <v>0</v>
      </c>
      <c r="DW66" s="47">
        <v>0</v>
      </c>
      <c r="DX66" s="47">
        <v>0</v>
      </c>
      <c r="DY66" s="47">
        <v>0</v>
      </c>
      <c r="DZ66" s="47">
        <v>0</v>
      </c>
      <c r="EA66" s="47">
        <v>0</v>
      </c>
      <c r="EB66" s="47">
        <v>0</v>
      </c>
      <c r="EC66" s="47">
        <v>0</v>
      </c>
      <c r="ED66" s="47">
        <v>0</v>
      </c>
      <c r="EE66" s="47">
        <v>0</v>
      </c>
      <c r="EF66" s="47">
        <v>0</v>
      </c>
      <c r="EG66" s="47">
        <v>0</v>
      </c>
      <c r="EH66" s="47">
        <v>0</v>
      </c>
      <c r="EI66" s="47">
        <v>0</v>
      </c>
      <c r="EJ66" s="47">
        <v>0</v>
      </c>
      <c r="EK66" s="47">
        <v>0</v>
      </c>
      <c r="EL66" s="47">
        <v>0</v>
      </c>
      <c r="EM66" s="47">
        <v>0</v>
      </c>
      <c r="EN66" s="47">
        <v>0</v>
      </c>
      <c r="EO66" s="47">
        <v>0</v>
      </c>
      <c r="EP66" s="47">
        <v>0</v>
      </c>
      <c r="EQ66" s="47">
        <v>0</v>
      </c>
      <c r="ER66" s="47">
        <v>0</v>
      </c>
      <c r="ES66" s="47">
        <v>0</v>
      </c>
      <c r="ET66" s="47">
        <v>0</v>
      </c>
      <c r="EU66" s="47">
        <v>0</v>
      </c>
      <c r="EV66" s="47">
        <v>0</v>
      </c>
      <c r="EW66" s="47">
        <v>0</v>
      </c>
      <c r="EX66" s="47">
        <v>0</v>
      </c>
      <c r="EY66" s="47">
        <v>0</v>
      </c>
      <c r="EZ66" s="47">
        <v>0</v>
      </c>
      <c r="FA66" s="47">
        <v>0</v>
      </c>
      <c r="FB66" s="47">
        <v>0</v>
      </c>
      <c r="FC66" s="47">
        <v>0</v>
      </c>
      <c r="FD66" s="47">
        <v>0</v>
      </c>
      <c r="FE66" s="47">
        <v>0</v>
      </c>
      <c r="FF66" s="47">
        <v>0</v>
      </c>
      <c r="FG66" s="47">
        <v>0</v>
      </c>
      <c r="FH66" s="47">
        <v>0</v>
      </c>
      <c r="FI66" s="47">
        <v>0</v>
      </c>
      <c r="FJ66" s="47">
        <v>0</v>
      </c>
      <c r="FK66" s="47">
        <v>0</v>
      </c>
      <c r="FL66" s="47">
        <v>0</v>
      </c>
      <c r="FM66" s="47">
        <v>0</v>
      </c>
      <c r="FN66" s="47">
        <v>0</v>
      </c>
      <c r="FO66" s="47">
        <v>0</v>
      </c>
      <c r="FP66" s="47">
        <v>0</v>
      </c>
      <c r="FQ66" s="47">
        <v>0</v>
      </c>
      <c r="FR66" s="47">
        <v>0</v>
      </c>
      <c r="FS66" s="47">
        <v>0</v>
      </c>
      <c r="FT66" s="47">
        <v>0</v>
      </c>
      <c r="FU66" s="47">
        <v>0</v>
      </c>
      <c r="FV66" s="47">
        <v>0</v>
      </c>
      <c r="FW66" s="47">
        <v>0</v>
      </c>
      <c r="FX66" s="47">
        <v>0</v>
      </c>
      <c r="FY66" s="47">
        <v>0</v>
      </c>
      <c r="FZ66" s="47">
        <v>0</v>
      </c>
      <c r="GA66" s="47">
        <v>0</v>
      </c>
      <c r="GB66" s="47">
        <v>0</v>
      </c>
      <c r="GC66" s="47">
        <v>0</v>
      </c>
      <c r="GD66" s="47">
        <v>0</v>
      </c>
      <c r="GE66" s="47">
        <v>0</v>
      </c>
      <c r="GF66" s="47">
        <v>0</v>
      </c>
      <c r="GG66" s="47">
        <v>0</v>
      </c>
      <c r="GH66" s="47">
        <v>0</v>
      </c>
      <c r="GI66" s="47">
        <v>0</v>
      </c>
      <c r="GJ66" s="47">
        <v>0</v>
      </c>
      <c r="GK66" s="47">
        <v>0</v>
      </c>
      <c r="GL66" s="47">
        <v>0</v>
      </c>
      <c r="GM66" s="47">
        <v>0</v>
      </c>
      <c r="GN66" s="47">
        <v>0</v>
      </c>
      <c r="GO66" s="47">
        <v>0</v>
      </c>
      <c r="GP66" s="47">
        <v>0</v>
      </c>
      <c r="GQ66" s="47">
        <v>0</v>
      </c>
      <c r="GR66" s="47">
        <v>0</v>
      </c>
      <c r="GS66" s="47">
        <v>0</v>
      </c>
      <c r="GT66" s="47">
        <v>0</v>
      </c>
      <c r="GU66" s="47">
        <v>0</v>
      </c>
      <c r="GV66" s="47">
        <v>0</v>
      </c>
      <c r="GW66" s="47">
        <v>0</v>
      </c>
      <c r="GX66" s="47">
        <v>0</v>
      </c>
      <c r="GY66" s="47">
        <v>0</v>
      </c>
      <c r="GZ66" s="47">
        <v>0</v>
      </c>
      <c r="HA66" s="47">
        <v>0</v>
      </c>
      <c r="HB66" s="47">
        <v>0</v>
      </c>
      <c r="HC66" s="47">
        <v>0</v>
      </c>
      <c r="HD66" s="47">
        <v>0</v>
      </c>
      <c r="HE66" s="47">
        <v>0</v>
      </c>
      <c r="HF66" s="47">
        <v>0</v>
      </c>
      <c r="HG66" s="47">
        <v>0</v>
      </c>
      <c r="HH66" s="47">
        <v>0</v>
      </c>
      <c r="HI66" s="47">
        <v>0</v>
      </c>
      <c r="HJ66" s="47">
        <v>0</v>
      </c>
      <c r="HK66" s="47">
        <v>0</v>
      </c>
      <c r="HL66" s="47">
        <v>0</v>
      </c>
      <c r="HM66" s="47">
        <v>0</v>
      </c>
      <c r="HN66" s="47">
        <v>0</v>
      </c>
      <c r="HO66" s="47">
        <v>0</v>
      </c>
      <c r="HP66" s="47">
        <v>0</v>
      </c>
      <c r="HQ66" s="47">
        <v>0</v>
      </c>
      <c r="HR66" s="47">
        <v>0</v>
      </c>
      <c r="HS66" s="47">
        <v>0</v>
      </c>
      <c r="HT66" s="47">
        <v>0</v>
      </c>
      <c r="HU66" s="47">
        <v>0</v>
      </c>
      <c r="HV66" s="47">
        <v>0</v>
      </c>
      <c r="HW66" s="47">
        <v>0</v>
      </c>
      <c r="HX66" s="47">
        <v>0</v>
      </c>
      <c r="HY66" s="47">
        <v>0</v>
      </c>
      <c r="HZ66" s="47">
        <v>0</v>
      </c>
      <c r="IA66" s="47">
        <v>0</v>
      </c>
      <c r="IB66" s="47">
        <v>0</v>
      </c>
      <c r="IC66" s="47">
        <v>0</v>
      </c>
      <c r="ID66" s="47">
        <v>0</v>
      </c>
      <c r="IE66" s="47">
        <v>0</v>
      </c>
      <c r="IF66" s="47">
        <v>0</v>
      </c>
      <c r="IG66" s="47">
        <v>0</v>
      </c>
      <c r="IH66" s="47">
        <v>0</v>
      </c>
      <c r="II66" s="47">
        <v>0</v>
      </c>
      <c r="IJ66" s="47">
        <v>0</v>
      </c>
      <c r="IK66" s="47">
        <v>0</v>
      </c>
      <c r="IL66" s="47">
        <v>0</v>
      </c>
      <c r="IM66" s="47">
        <v>0</v>
      </c>
      <c r="IN66" s="47">
        <v>0</v>
      </c>
      <c r="IO66" s="47">
        <v>0</v>
      </c>
      <c r="IP66" s="47">
        <v>0</v>
      </c>
    </row>
    <row r="67" spans="1:250" s="47" customFormat="1" x14ac:dyDescent="0.3">
      <c r="A67" s="47" t="s">
        <v>800</v>
      </c>
      <c r="B67" s="47" t="s">
        <v>801</v>
      </c>
      <c r="D67" s="47" t="s">
        <v>802</v>
      </c>
      <c r="E67" s="47">
        <v>174</v>
      </c>
      <c r="H67" s="80"/>
      <c r="I67" s="47" t="s">
        <v>625</v>
      </c>
      <c r="J67" s="47">
        <v>10</v>
      </c>
      <c r="K67" s="47">
        <v>8</v>
      </c>
      <c r="S67" s="47" t="s">
        <v>117</v>
      </c>
      <c r="AC67" s="47">
        <v>8</v>
      </c>
      <c r="AD67" s="47">
        <v>8.8000000000000007</v>
      </c>
      <c r="AE67" s="47">
        <v>0</v>
      </c>
      <c r="AF67" s="47">
        <v>7</v>
      </c>
      <c r="AG67" s="47">
        <v>7.3</v>
      </c>
      <c r="AH67" s="47">
        <v>0</v>
      </c>
      <c r="AI67" s="47">
        <v>9</v>
      </c>
      <c r="AJ67" s="47">
        <v>9.6</v>
      </c>
      <c r="AK67" s="47">
        <v>0</v>
      </c>
      <c r="AL67" s="47">
        <v>9</v>
      </c>
      <c r="AM67" s="47">
        <v>9.8000000000000007</v>
      </c>
      <c r="AN67" s="47">
        <v>0</v>
      </c>
      <c r="AO67" s="47">
        <v>8</v>
      </c>
      <c r="AP67" s="47">
        <v>8.6</v>
      </c>
      <c r="AQ67" s="47">
        <v>0</v>
      </c>
      <c r="AR67" s="47">
        <v>8</v>
      </c>
      <c r="AS67" s="47">
        <v>8.1</v>
      </c>
      <c r="AT67" s="47">
        <v>0</v>
      </c>
      <c r="AU67" s="47">
        <v>10</v>
      </c>
      <c r="AV67" s="47">
        <v>10.5</v>
      </c>
      <c r="AW67" s="47">
        <v>1</v>
      </c>
      <c r="AX67" s="47">
        <v>8</v>
      </c>
      <c r="AY67" s="47">
        <v>8.4</v>
      </c>
      <c r="AZ67" s="47">
        <v>0</v>
      </c>
      <c r="BA67" s="47">
        <v>10</v>
      </c>
      <c r="BB67" s="47">
        <v>10.199999999999999</v>
      </c>
      <c r="BC67" s="47">
        <v>1</v>
      </c>
      <c r="BD67" s="47">
        <v>10</v>
      </c>
      <c r="BE67" s="47">
        <v>10.1</v>
      </c>
      <c r="BF67" s="47">
        <v>0</v>
      </c>
      <c r="BG67" s="47">
        <v>10</v>
      </c>
      <c r="BH67" s="47">
        <v>10</v>
      </c>
      <c r="BI67" s="47">
        <v>0</v>
      </c>
      <c r="BJ67" s="47">
        <v>10</v>
      </c>
      <c r="BK67" s="47">
        <v>10.5</v>
      </c>
      <c r="BL67" s="47">
        <v>1</v>
      </c>
      <c r="BM67" s="47">
        <v>8</v>
      </c>
      <c r="BN67" s="47">
        <v>8.1</v>
      </c>
      <c r="BO67" s="47">
        <v>0</v>
      </c>
      <c r="BP67" s="47">
        <v>9</v>
      </c>
      <c r="BQ67" s="47">
        <v>9.6999999999999993</v>
      </c>
      <c r="BR67" s="47">
        <v>0</v>
      </c>
      <c r="BS67" s="47">
        <v>10</v>
      </c>
      <c r="BT67" s="47">
        <v>10.3</v>
      </c>
      <c r="BU67" s="47">
        <v>1</v>
      </c>
      <c r="BV67" s="47">
        <v>9</v>
      </c>
      <c r="BW67" s="47">
        <v>9.1</v>
      </c>
      <c r="BX67" s="47">
        <v>0</v>
      </c>
      <c r="BY67" s="47">
        <v>6</v>
      </c>
      <c r="BZ67" s="47">
        <v>6.6</v>
      </c>
      <c r="CA67" s="47">
        <v>0</v>
      </c>
      <c r="CB67" s="47">
        <v>9</v>
      </c>
      <c r="CC67" s="47">
        <v>9.6999999999999993</v>
      </c>
      <c r="CD67" s="47">
        <v>0</v>
      </c>
      <c r="CE67" s="47">
        <v>9</v>
      </c>
      <c r="CF67" s="47">
        <v>9.4</v>
      </c>
      <c r="CG67" s="47">
        <v>0</v>
      </c>
      <c r="CH67" s="47">
        <v>9</v>
      </c>
      <c r="CI67" s="47">
        <v>9.4</v>
      </c>
      <c r="CJ67" s="47">
        <v>0</v>
      </c>
      <c r="CK67" s="47">
        <v>8</v>
      </c>
      <c r="CL67" s="47">
        <v>8.9</v>
      </c>
      <c r="CM67" s="47">
        <v>0</v>
      </c>
      <c r="CN67" s="47">
        <v>10</v>
      </c>
      <c r="CO67" s="47">
        <v>10.5</v>
      </c>
      <c r="CP67" s="47">
        <v>1</v>
      </c>
      <c r="CQ67" s="47">
        <v>8</v>
      </c>
      <c r="CR67" s="47">
        <v>8.6</v>
      </c>
      <c r="CS67" s="47">
        <v>0</v>
      </c>
      <c r="CT67" s="47">
        <v>10</v>
      </c>
      <c r="CU67" s="47">
        <v>10.4</v>
      </c>
      <c r="CV67" s="47">
        <v>1</v>
      </c>
      <c r="CW67" s="47">
        <v>4</v>
      </c>
      <c r="CX67" s="47">
        <v>4.5999999999999996</v>
      </c>
      <c r="CY67" s="47">
        <v>0</v>
      </c>
      <c r="CZ67" s="47">
        <v>7</v>
      </c>
      <c r="DA67" s="47">
        <v>7.5</v>
      </c>
      <c r="DB67" s="47">
        <v>0</v>
      </c>
      <c r="DC67" s="47">
        <v>9</v>
      </c>
      <c r="DD67" s="47">
        <v>9.6999999999999993</v>
      </c>
      <c r="DE67" s="47">
        <v>0</v>
      </c>
      <c r="DF67" s="47">
        <v>9</v>
      </c>
      <c r="DG67" s="47">
        <v>9.6</v>
      </c>
      <c r="DH67" s="47">
        <v>0</v>
      </c>
      <c r="DI67" s="47">
        <v>10</v>
      </c>
      <c r="DJ67" s="47">
        <v>10.3</v>
      </c>
      <c r="DK67" s="47">
        <v>1</v>
      </c>
      <c r="DL67" s="47">
        <v>8</v>
      </c>
      <c r="DM67" s="47">
        <v>8.1999999999999993</v>
      </c>
      <c r="DN67" s="47">
        <v>0</v>
      </c>
      <c r="DO67" s="47">
        <v>7</v>
      </c>
      <c r="DP67" s="47">
        <v>7.2</v>
      </c>
      <c r="DQ67" s="47">
        <v>0</v>
      </c>
      <c r="DR67" s="47">
        <v>9</v>
      </c>
      <c r="DS67" s="47">
        <v>9.5</v>
      </c>
      <c r="DT67" s="47">
        <v>0</v>
      </c>
      <c r="DU67" s="47">
        <v>9</v>
      </c>
      <c r="DV67" s="47">
        <v>9.5</v>
      </c>
      <c r="DW67" s="47">
        <v>0</v>
      </c>
      <c r="DX67" s="47">
        <v>8</v>
      </c>
      <c r="DY67" s="47">
        <v>8.6999999999999993</v>
      </c>
      <c r="DZ67" s="47">
        <v>0</v>
      </c>
      <c r="EA67" s="47">
        <v>9</v>
      </c>
      <c r="EB67" s="47">
        <v>9</v>
      </c>
      <c r="EC67" s="47">
        <v>0</v>
      </c>
      <c r="ED67" s="47">
        <v>9</v>
      </c>
      <c r="EE67" s="47">
        <v>9.1999999999999993</v>
      </c>
      <c r="EF67" s="47">
        <v>0</v>
      </c>
      <c r="EG67" s="47">
        <v>9</v>
      </c>
      <c r="EH67" s="47">
        <v>9.4</v>
      </c>
      <c r="EI67" s="47">
        <v>0</v>
      </c>
      <c r="EJ67" s="47">
        <v>6</v>
      </c>
      <c r="EK67" s="47">
        <v>6</v>
      </c>
      <c r="EL67" s="47">
        <v>0</v>
      </c>
      <c r="EM67" s="47">
        <v>10</v>
      </c>
      <c r="EN67" s="47">
        <v>10.1</v>
      </c>
      <c r="EO67" s="47">
        <v>0</v>
      </c>
      <c r="EP67" s="47">
        <v>9</v>
      </c>
      <c r="EQ67" s="47">
        <v>9.1</v>
      </c>
      <c r="ER67" s="47">
        <v>0</v>
      </c>
      <c r="ES67" s="47">
        <v>10</v>
      </c>
      <c r="ET67" s="47">
        <v>10.3</v>
      </c>
      <c r="EU67" s="47">
        <v>1</v>
      </c>
      <c r="EV67" s="47">
        <v>10</v>
      </c>
      <c r="EW67" s="47">
        <v>10.3</v>
      </c>
      <c r="EX67" s="47">
        <v>1</v>
      </c>
      <c r="EY67" s="47">
        <v>9</v>
      </c>
      <c r="EZ67" s="47">
        <v>9.3000000000000007</v>
      </c>
      <c r="FA67" s="47">
        <v>0</v>
      </c>
      <c r="FB67" s="47">
        <v>10</v>
      </c>
      <c r="FC67" s="47">
        <v>10.3</v>
      </c>
      <c r="FD67" s="47">
        <v>1</v>
      </c>
      <c r="FE67" s="47">
        <v>9</v>
      </c>
      <c r="FF67" s="47">
        <v>9.1</v>
      </c>
      <c r="FG67" s="47">
        <v>0</v>
      </c>
      <c r="FH67" s="47">
        <v>10</v>
      </c>
      <c r="FI67" s="47">
        <v>10.3</v>
      </c>
      <c r="FJ67" s="47">
        <v>1</v>
      </c>
      <c r="FK67" s="47">
        <v>10</v>
      </c>
      <c r="FL67" s="47">
        <v>10.3</v>
      </c>
      <c r="FM67" s="47">
        <v>1</v>
      </c>
      <c r="FN67" s="47">
        <v>8</v>
      </c>
      <c r="FO67" s="47">
        <v>8.8000000000000007</v>
      </c>
      <c r="FP67" s="47">
        <v>0</v>
      </c>
      <c r="FQ67" s="47">
        <v>7</v>
      </c>
      <c r="FR67" s="47">
        <v>7.6</v>
      </c>
      <c r="FS67" s="47">
        <v>0</v>
      </c>
      <c r="FT67" s="47">
        <v>9</v>
      </c>
      <c r="FU67" s="47">
        <v>9.8000000000000007</v>
      </c>
      <c r="FV67" s="47">
        <v>0</v>
      </c>
      <c r="FW67" s="47">
        <v>9</v>
      </c>
      <c r="FX67" s="47">
        <v>9.6999999999999993</v>
      </c>
      <c r="FY67" s="47">
        <v>0</v>
      </c>
      <c r="FZ67" s="47">
        <v>7</v>
      </c>
      <c r="GA67" s="47">
        <v>7</v>
      </c>
      <c r="GB67" s="47">
        <v>0</v>
      </c>
      <c r="GC67" s="47">
        <v>8</v>
      </c>
      <c r="GD67" s="47">
        <v>8.6999999999999993</v>
      </c>
      <c r="GE67" s="47">
        <v>0</v>
      </c>
      <c r="GF67" s="47">
        <v>8</v>
      </c>
      <c r="GG67" s="47">
        <v>8.8000000000000007</v>
      </c>
      <c r="GH67" s="47">
        <v>0</v>
      </c>
      <c r="GI67" s="47">
        <v>9</v>
      </c>
      <c r="GJ67" s="47">
        <v>9.6999999999999993</v>
      </c>
      <c r="GK67" s="47">
        <v>0</v>
      </c>
      <c r="GL67" s="47">
        <v>8</v>
      </c>
      <c r="GM67" s="47">
        <v>8.5</v>
      </c>
      <c r="GN67" s="47">
        <v>0</v>
      </c>
      <c r="GO67" s="47">
        <v>8</v>
      </c>
      <c r="GP67" s="47">
        <v>8.9</v>
      </c>
      <c r="GQ67" s="47">
        <v>0</v>
      </c>
      <c r="GR67" s="47">
        <v>10</v>
      </c>
      <c r="GS67" s="47">
        <v>10.1</v>
      </c>
      <c r="GT67" s="47">
        <v>0</v>
      </c>
      <c r="GU67" s="47">
        <v>10</v>
      </c>
      <c r="GV67" s="47">
        <v>10</v>
      </c>
      <c r="GW67" s="47">
        <v>0</v>
      </c>
      <c r="GX67" s="47">
        <v>9</v>
      </c>
      <c r="GY67" s="47">
        <v>9.6</v>
      </c>
      <c r="GZ67" s="47">
        <v>0</v>
      </c>
      <c r="HA67" s="47">
        <v>522</v>
      </c>
      <c r="HB67" s="47">
        <v>547.29999999999995</v>
      </c>
      <c r="HC67" s="47">
        <v>12</v>
      </c>
      <c r="HD67" s="47">
        <v>522</v>
      </c>
      <c r="HE67" s="47">
        <v>547.29999999999995</v>
      </c>
      <c r="HF67" s="47">
        <v>12</v>
      </c>
      <c r="HG67" s="47">
        <v>522</v>
      </c>
      <c r="HH67" s="47">
        <v>547.29999999999995</v>
      </c>
      <c r="HI67" s="47">
        <v>12</v>
      </c>
      <c r="HJ67" s="47">
        <v>0</v>
      </c>
      <c r="HK67" s="47">
        <v>0</v>
      </c>
      <c r="HL67" s="47">
        <v>0</v>
      </c>
      <c r="HM67" s="47">
        <v>522</v>
      </c>
      <c r="HN67" s="47">
        <v>547.29999999999995</v>
      </c>
      <c r="HO67" s="47">
        <v>12</v>
      </c>
      <c r="HP67" s="47">
        <v>0</v>
      </c>
      <c r="HQ67" s="47">
        <v>0</v>
      </c>
      <c r="HR67" s="47">
        <v>0</v>
      </c>
      <c r="HS67" s="47">
        <v>0</v>
      </c>
      <c r="HT67" s="47">
        <v>0</v>
      </c>
      <c r="HU67" s="47">
        <v>0</v>
      </c>
      <c r="HV67" s="47">
        <v>0</v>
      </c>
      <c r="HW67" s="47">
        <v>0</v>
      </c>
      <c r="HX67" s="47">
        <v>0</v>
      </c>
      <c r="HY67" s="47">
        <v>87</v>
      </c>
      <c r="HZ67" s="47">
        <v>91.4</v>
      </c>
      <c r="IA67" s="47">
        <v>2</v>
      </c>
      <c r="IB67" s="47">
        <v>89</v>
      </c>
      <c r="IC67" s="47">
        <v>92.8</v>
      </c>
      <c r="ID67" s="47">
        <v>2</v>
      </c>
      <c r="IE67" s="47">
        <v>83</v>
      </c>
      <c r="IF67" s="47">
        <v>88.3</v>
      </c>
      <c r="IG67" s="47">
        <v>3</v>
      </c>
      <c r="IH67" s="47">
        <v>85</v>
      </c>
      <c r="II67" s="47">
        <v>87.7</v>
      </c>
      <c r="IJ67" s="47">
        <v>0</v>
      </c>
      <c r="IK67" s="47">
        <v>92</v>
      </c>
      <c r="IL67" s="47">
        <v>96.1</v>
      </c>
      <c r="IM67" s="47">
        <v>5</v>
      </c>
      <c r="IN67" s="47">
        <v>86</v>
      </c>
      <c r="IO67" s="47">
        <v>91</v>
      </c>
      <c r="IP67" s="47">
        <v>0</v>
      </c>
    </row>
    <row r="68" spans="1:250" s="47" customFormat="1" x14ac:dyDescent="0.3">
      <c r="A68" s="47" t="s">
        <v>803</v>
      </c>
      <c r="B68" s="47" t="s">
        <v>804</v>
      </c>
      <c r="D68" s="47" t="s">
        <v>805</v>
      </c>
      <c r="E68" s="47">
        <v>178</v>
      </c>
      <c r="H68" s="80"/>
      <c r="I68" s="47" t="s">
        <v>621</v>
      </c>
      <c r="J68" s="47">
        <v>10</v>
      </c>
      <c r="K68" s="47">
        <v>9</v>
      </c>
      <c r="S68" s="47" t="s">
        <v>117</v>
      </c>
      <c r="AC68" s="47">
        <v>3</v>
      </c>
      <c r="AD68" s="47">
        <v>3.1</v>
      </c>
      <c r="AE68" s="47">
        <v>0</v>
      </c>
      <c r="AF68" s="47">
        <v>8</v>
      </c>
      <c r="AG68" s="47">
        <v>8</v>
      </c>
      <c r="AH68" s="47">
        <v>0</v>
      </c>
      <c r="AI68" s="47">
        <v>7</v>
      </c>
      <c r="AJ68" s="47">
        <v>7.1</v>
      </c>
      <c r="AK68" s="47">
        <v>0</v>
      </c>
      <c r="AL68" s="47">
        <v>8</v>
      </c>
      <c r="AM68" s="47">
        <v>8.1999999999999993</v>
      </c>
      <c r="AN68" s="47">
        <v>0</v>
      </c>
      <c r="AO68" s="47">
        <v>8</v>
      </c>
      <c r="AP68" s="47">
        <v>8.1999999999999993</v>
      </c>
      <c r="AQ68" s="47">
        <v>0</v>
      </c>
      <c r="AR68" s="47">
        <v>9</v>
      </c>
      <c r="AS68" s="47">
        <v>9.1999999999999993</v>
      </c>
      <c r="AT68" s="47">
        <v>0</v>
      </c>
      <c r="AU68" s="47">
        <v>5</v>
      </c>
      <c r="AV68" s="47">
        <v>5.5</v>
      </c>
      <c r="AW68" s="47">
        <v>0</v>
      </c>
      <c r="AX68" s="47">
        <v>10</v>
      </c>
      <c r="AY68" s="47">
        <v>10.4</v>
      </c>
      <c r="AZ68" s="47">
        <v>1</v>
      </c>
      <c r="BA68" s="47">
        <v>6</v>
      </c>
      <c r="BB68" s="47">
        <v>6.9</v>
      </c>
      <c r="BC68" s="47">
        <v>0</v>
      </c>
      <c r="BD68" s="47">
        <v>4</v>
      </c>
      <c r="BE68" s="47">
        <v>4.5999999999999996</v>
      </c>
      <c r="BF68" s="47">
        <v>0</v>
      </c>
      <c r="BG68" s="47">
        <v>3</v>
      </c>
      <c r="BH68" s="47">
        <v>3.8</v>
      </c>
      <c r="BI68" s="47">
        <v>0</v>
      </c>
      <c r="BJ68" s="47">
        <v>9</v>
      </c>
      <c r="BK68" s="47">
        <v>9.6</v>
      </c>
      <c r="BL68" s="47">
        <v>0</v>
      </c>
      <c r="BM68" s="47">
        <v>7</v>
      </c>
      <c r="BN68" s="47">
        <v>7.1</v>
      </c>
      <c r="BO68" s="47">
        <v>0</v>
      </c>
      <c r="BP68" s="47">
        <v>10</v>
      </c>
      <c r="BQ68" s="47">
        <v>10.199999999999999</v>
      </c>
      <c r="BR68" s="47">
        <v>1</v>
      </c>
      <c r="BS68" s="47">
        <v>6</v>
      </c>
      <c r="BT68" s="47">
        <v>6.3</v>
      </c>
      <c r="BU68" s="47">
        <v>0</v>
      </c>
      <c r="BV68" s="47">
        <v>3</v>
      </c>
      <c r="BW68" s="47">
        <v>3.3</v>
      </c>
      <c r="BX68" s="47">
        <v>0</v>
      </c>
      <c r="BY68" s="47">
        <v>4</v>
      </c>
      <c r="BZ68" s="47">
        <v>4.9000000000000004</v>
      </c>
      <c r="CA68" s="47">
        <v>0</v>
      </c>
      <c r="CB68" s="47">
        <v>9</v>
      </c>
      <c r="CC68" s="47">
        <v>9.1999999999999993</v>
      </c>
      <c r="CD68" s="47">
        <v>0</v>
      </c>
      <c r="CE68" s="47">
        <v>8</v>
      </c>
      <c r="CF68" s="47">
        <v>8.3000000000000007</v>
      </c>
      <c r="CG68" s="47">
        <v>0</v>
      </c>
      <c r="CH68" s="47">
        <v>9</v>
      </c>
      <c r="CI68" s="47">
        <v>9.9</v>
      </c>
      <c r="CJ68" s="47">
        <v>0</v>
      </c>
      <c r="CK68" s="47">
        <v>8</v>
      </c>
      <c r="CL68" s="47">
        <v>8.1</v>
      </c>
      <c r="CM68" s="47">
        <v>0</v>
      </c>
      <c r="CN68" s="47">
        <v>0</v>
      </c>
      <c r="CO68" s="47">
        <v>0</v>
      </c>
      <c r="CP68" s="47">
        <v>0</v>
      </c>
      <c r="CQ68" s="47">
        <v>10</v>
      </c>
      <c r="CR68" s="47">
        <v>10.4</v>
      </c>
      <c r="CS68" s="47">
        <v>1</v>
      </c>
      <c r="CT68" s="47">
        <v>7</v>
      </c>
      <c r="CU68" s="47">
        <v>7.6</v>
      </c>
      <c r="CV68" s="47">
        <v>0</v>
      </c>
      <c r="CW68" s="47">
        <v>9</v>
      </c>
      <c r="CX68" s="47">
        <v>9.5</v>
      </c>
      <c r="CY68" s="47">
        <v>0</v>
      </c>
      <c r="CZ68" s="47">
        <v>8</v>
      </c>
      <c r="DA68" s="47">
        <v>8.5</v>
      </c>
      <c r="DB68" s="47">
        <v>0</v>
      </c>
      <c r="DC68" s="47">
        <v>9</v>
      </c>
      <c r="DD68" s="47">
        <v>9.9</v>
      </c>
      <c r="DE68" s="47">
        <v>0</v>
      </c>
      <c r="DF68" s="47">
        <v>5</v>
      </c>
      <c r="DG68" s="47">
        <v>5.7</v>
      </c>
      <c r="DH68" s="47">
        <v>0</v>
      </c>
      <c r="DI68" s="47">
        <v>7</v>
      </c>
      <c r="DJ68" s="47">
        <v>7.3</v>
      </c>
      <c r="DK68" s="47">
        <v>0</v>
      </c>
      <c r="DL68" s="47">
        <v>10</v>
      </c>
      <c r="DM68" s="47">
        <v>10.5</v>
      </c>
      <c r="DN68" s="47">
        <v>1</v>
      </c>
      <c r="DO68" s="47">
        <v>8</v>
      </c>
      <c r="DP68" s="47">
        <v>8.1</v>
      </c>
      <c r="DQ68" s="47">
        <v>0</v>
      </c>
      <c r="DR68" s="47">
        <v>5</v>
      </c>
      <c r="DS68" s="47">
        <v>5.0999999999999996</v>
      </c>
      <c r="DT68" s="47">
        <v>0</v>
      </c>
      <c r="DU68" s="47">
        <v>7</v>
      </c>
      <c r="DV68" s="47">
        <v>7.3</v>
      </c>
      <c r="DW68" s="47">
        <v>0</v>
      </c>
      <c r="DX68" s="47">
        <v>5</v>
      </c>
      <c r="DY68" s="47">
        <v>5.2</v>
      </c>
      <c r="DZ68" s="47">
        <v>0</v>
      </c>
      <c r="EA68" s="47">
        <v>8</v>
      </c>
      <c r="EB68" s="47">
        <v>8.6</v>
      </c>
      <c r="EC68" s="47">
        <v>0</v>
      </c>
      <c r="ED68" s="47">
        <v>8</v>
      </c>
      <c r="EE68" s="47">
        <v>8.6</v>
      </c>
      <c r="EF68" s="47">
        <v>0</v>
      </c>
      <c r="EG68" s="47">
        <v>9</v>
      </c>
      <c r="EH68" s="47">
        <v>9.3000000000000007</v>
      </c>
      <c r="EI68" s="47">
        <v>0</v>
      </c>
      <c r="EJ68" s="47">
        <v>5</v>
      </c>
      <c r="EK68" s="47">
        <v>5.6</v>
      </c>
      <c r="EL68" s="47">
        <v>0</v>
      </c>
      <c r="EM68" s="47">
        <v>9</v>
      </c>
      <c r="EN68" s="47">
        <v>9.4</v>
      </c>
      <c r="EO68" s="47">
        <v>0</v>
      </c>
      <c r="EP68" s="47">
        <v>7</v>
      </c>
      <c r="EQ68" s="47">
        <v>7</v>
      </c>
      <c r="ER68" s="47">
        <v>0</v>
      </c>
      <c r="ES68" s="47">
        <v>7</v>
      </c>
      <c r="ET68" s="47">
        <v>7.1</v>
      </c>
      <c r="EU68" s="47">
        <v>0</v>
      </c>
      <c r="EV68" s="47">
        <v>8</v>
      </c>
      <c r="EW68" s="47">
        <v>8.1999999999999993</v>
      </c>
      <c r="EX68" s="47">
        <v>0</v>
      </c>
      <c r="EY68" s="47">
        <v>8</v>
      </c>
      <c r="EZ68" s="47">
        <v>8.3000000000000007</v>
      </c>
      <c r="FA68" s="47">
        <v>0</v>
      </c>
      <c r="FB68" s="47">
        <v>5</v>
      </c>
      <c r="FC68" s="47">
        <v>5.7</v>
      </c>
      <c r="FD68" s="47">
        <v>0</v>
      </c>
      <c r="FE68" s="47">
        <v>10</v>
      </c>
      <c r="FF68" s="47">
        <v>10.1</v>
      </c>
      <c r="FG68" s="47">
        <v>0</v>
      </c>
      <c r="FH68" s="47">
        <v>10</v>
      </c>
      <c r="FI68" s="47">
        <v>10.6</v>
      </c>
      <c r="FJ68" s="47">
        <v>1</v>
      </c>
      <c r="FK68" s="47">
        <v>9</v>
      </c>
      <c r="FL68" s="47">
        <v>9.9</v>
      </c>
      <c r="FM68" s="47">
        <v>0</v>
      </c>
      <c r="FN68" s="47">
        <v>7</v>
      </c>
      <c r="FO68" s="47">
        <v>7.9</v>
      </c>
      <c r="FP68" s="47">
        <v>0</v>
      </c>
      <c r="FQ68" s="47">
        <v>9</v>
      </c>
      <c r="FR68" s="47">
        <v>9.4</v>
      </c>
      <c r="FS68" s="47">
        <v>0</v>
      </c>
      <c r="FT68" s="47">
        <v>6</v>
      </c>
      <c r="FU68" s="47">
        <v>6.2</v>
      </c>
      <c r="FV68" s="47">
        <v>0</v>
      </c>
      <c r="FW68" s="47">
        <v>6</v>
      </c>
      <c r="FX68" s="47">
        <v>6.2</v>
      </c>
      <c r="FY68" s="47">
        <v>0</v>
      </c>
      <c r="FZ68" s="47">
        <v>6</v>
      </c>
      <c r="GA68" s="47">
        <v>6.4</v>
      </c>
      <c r="GB68" s="47">
        <v>0</v>
      </c>
      <c r="GC68" s="47">
        <v>8</v>
      </c>
      <c r="GD68" s="47">
        <v>8.1999999999999993</v>
      </c>
      <c r="GE68" s="47">
        <v>0</v>
      </c>
      <c r="GF68" s="47">
        <v>8</v>
      </c>
      <c r="GG68" s="47">
        <v>8.8000000000000007</v>
      </c>
      <c r="GH68" s="47">
        <v>0</v>
      </c>
      <c r="GI68" s="47">
        <v>7</v>
      </c>
      <c r="GJ68" s="47">
        <v>7.3</v>
      </c>
      <c r="GK68" s="47">
        <v>0</v>
      </c>
      <c r="GL68" s="47">
        <v>10</v>
      </c>
      <c r="GM68" s="47">
        <v>10.199999999999999</v>
      </c>
      <c r="GN68" s="47">
        <v>1</v>
      </c>
      <c r="GO68" s="47">
        <v>9</v>
      </c>
      <c r="GP68" s="47">
        <v>9.1999999999999993</v>
      </c>
      <c r="GQ68" s="47">
        <v>0</v>
      </c>
      <c r="GR68" s="47">
        <v>8</v>
      </c>
      <c r="GS68" s="47">
        <v>8</v>
      </c>
      <c r="GT68" s="47">
        <v>0</v>
      </c>
      <c r="GU68" s="47">
        <v>9</v>
      </c>
      <c r="GV68" s="47">
        <v>9.4</v>
      </c>
      <c r="GW68" s="47">
        <v>0</v>
      </c>
      <c r="GX68" s="47">
        <v>5</v>
      </c>
      <c r="GY68" s="47">
        <v>5.6</v>
      </c>
      <c r="GZ68" s="47">
        <v>0</v>
      </c>
      <c r="HA68" s="47">
        <v>435</v>
      </c>
      <c r="HB68" s="47">
        <v>458.2</v>
      </c>
      <c r="HC68" s="47">
        <v>6</v>
      </c>
      <c r="HD68" s="47">
        <v>435</v>
      </c>
      <c r="HE68" s="47">
        <v>458.2</v>
      </c>
      <c r="HF68" s="47">
        <v>6</v>
      </c>
      <c r="HG68" s="47">
        <v>435</v>
      </c>
      <c r="HH68" s="47">
        <v>458.2</v>
      </c>
      <c r="HI68" s="47">
        <v>6</v>
      </c>
      <c r="HJ68" s="47">
        <v>0</v>
      </c>
      <c r="HK68" s="47">
        <v>0</v>
      </c>
      <c r="HL68" s="47">
        <v>0</v>
      </c>
      <c r="HM68" s="47">
        <v>435</v>
      </c>
      <c r="HN68" s="47">
        <v>458.2</v>
      </c>
      <c r="HO68" s="47">
        <v>6</v>
      </c>
      <c r="HP68" s="47">
        <v>0</v>
      </c>
      <c r="HQ68" s="47">
        <v>0</v>
      </c>
      <c r="HR68" s="47">
        <v>0</v>
      </c>
      <c r="HS68" s="47">
        <v>0</v>
      </c>
      <c r="HT68" s="47">
        <v>0</v>
      </c>
      <c r="HU68" s="47">
        <v>0</v>
      </c>
      <c r="HV68" s="47">
        <v>0</v>
      </c>
      <c r="HW68" s="47">
        <v>0</v>
      </c>
      <c r="HX68" s="47">
        <v>0</v>
      </c>
      <c r="HY68" s="47">
        <v>68</v>
      </c>
      <c r="HZ68" s="47">
        <v>71.2</v>
      </c>
      <c r="IA68" s="47">
        <v>1</v>
      </c>
      <c r="IB68" s="47">
        <v>68</v>
      </c>
      <c r="IC68" s="47">
        <v>72.599999999999994</v>
      </c>
      <c r="ID68" s="47">
        <v>1</v>
      </c>
      <c r="IE68" s="47">
        <v>73</v>
      </c>
      <c r="IF68" s="47">
        <v>77.5</v>
      </c>
      <c r="IG68" s="47">
        <v>2</v>
      </c>
      <c r="IH68" s="47">
        <v>71</v>
      </c>
      <c r="II68" s="47">
        <v>74.2</v>
      </c>
      <c r="IJ68" s="47">
        <v>0</v>
      </c>
      <c r="IK68" s="47">
        <v>79</v>
      </c>
      <c r="IL68" s="47">
        <v>83.4</v>
      </c>
      <c r="IM68" s="47">
        <v>1</v>
      </c>
      <c r="IN68" s="47">
        <v>76</v>
      </c>
      <c r="IO68" s="47">
        <v>79.3</v>
      </c>
      <c r="IP68" s="47">
        <v>1</v>
      </c>
    </row>
    <row r="69" spans="1:250" s="47" customFormat="1" x14ac:dyDescent="0.3">
      <c r="A69" s="47" t="s">
        <v>806</v>
      </c>
      <c r="B69" s="47" t="s">
        <v>807</v>
      </c>
      <c r="D69" s="47" t="s">
        <v>808</v>
      </c>
      <c r="E69" s="47">
        <v>167</v>
      </c>
      <c r="H69" s="80"/>
      <c r="I69" s="47" t="s">
        <v>625</v>
      </c>
      <c r="J69" s="47">
        <v>10</v>
      </c>
      <c r="K69" s="47">
        <v>13</v>
      </c>
      <c r="S69" s="47" t="s">
        <v>117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47">
        <v>0</v>
      </c>
      <c r="AI69" s="47">
        <v>0</v>
      </c>
      <c r="AJ69" s="47">
        <v>0</v>
      </c>
      <c r="AK69" s="47">
        <v>0</v>
      </c>
      <c r="AL69" s="47">
        <v>0</v>
      </c>
      <c r="AM69" s="47">
        <v>0</v>
      </c>
      <c r="AN69" s="47">
        <v>0</v>
      </c>
      <c r="AO69" s="47">
        <v>0</v>
      </c>
      <c r="AP69" s="47">
        <v>0</v>
      </c>
      <c r="AQ69" s="47">
        <v>0</v>
      </c>
      <c r="AR69" s="47">
        <v>0</v>
      </c>
      <c r="AS69" s="47">
        <v>0</v>
      </c>
      <c r="AT69" s="47">
        <v>0</v>
      </c>
      <c r="AU69" s="47">
        <v>0</v>
      </c>
      <c r="AV69" s="47">
        <v>0</v>
      </c>
      <c r="AW69" s="47">
        <v>0</v>
      </c>
      <c r="AX69" s="47">
        <v>0</v>
      </c>
      <c r="AY69" s="47">
        <v>0</v>
      </c>
      <c r="AZ69" s="47">
        <v>0</v>
      </c>
      <c r="BA69" s="47">
        <v>0</v>
      </c>
      <c r="BB69" s="47">
        <v>0</v>
      </c>
      <c r="BC69" s="47">
        <v>0</v>
      </c>
      <c r="BD69" s="47">
        <v>0</v>
      </c>
      <c r="BE69" s="47">
        <v>0</v>
      </c>
      <c r="BF69" s="47">
        <v>0</v>
      </c>
      <c r="BG69" s="47">
        <v>0</v>
      </c>
      <c r="BH69" s="47">
        <v>0</v>
      </c>
      <c r="BI69" s="47">
        <v>0</v>
      </c>
      <c r="BJ69" s="47">
        <v>0</v>
      </c>
      <c r="BK69" s="47">
        <v>0</v>
      </c>
      <c r="BL69" s="47">
        <v>0</v>
      </c>
      <c r="BM69" s="47">
        <v>0</v>
      </c>
      <c r="BN69" s="47">
        <v>0</v>
      </c>
      <c r="BO69" s="47">
        <v>0</v>
      </c>
      <c r="BP69" s="47">
        <v>0</v>
      </c>
      <c r="BQ69" s="47">
        <v>0</v>
      </c>
      <c r="BR69" s="47">
        <v>0</v>
      </c>
      <c r="BS69" s="47">
        <v>0</v>
      </c>
      <c r="BT69" s="47">
        <v>0</v>
      </c>
      <c r="BU69" s="47">
        <v>0</v>
      </c>
      <c r="BV69" s="47">
        <v>0</v>
      </c>
      <c r="BW69" s="47">
        <v>0</v>
      </c>
      <c r="BX69" s="47">
        <v>0</v>
      </c>
      <c r="BY69" s="47">
        <v>0</v>
      </c>
      <c r="BZ69" s="47">
        <v>0</v>
      </c>
      <c r="CA69" s="47">
        <v>0</v>
      </c>
      <c r="CB69" s="47">
        <v>0</v>
      </c>
      <c r="CC69" s="47">
        <v>0</v>
      </c>
      <c r="CD69" s="47">
        <v>0</v>
      </c>
      <c r="CE69" s="47">
        <v>0</v>
      </c>
      <c r="CF69" s="47">
        <v>0</v>
      </c>
      <c r="CG69" s="47">
        <v>0</v>
      </c>
      <c r="CH69" s="47">
        <v>0</v>
      </c>
      <c r="CI69" s="47">
        <v>0</v>
      </c>
      <c r="CJ69" s="47">
        <v>0</v>
      </c>
      <c r="CK69" s="47">
        <v>0</v>
      </c>
      <c r="CL69" s="47">
        <v>0</v>
      </c>
      <c r="CM69" s="47">
        <v>0</v>
      </c>
      <c r="CN69" s="47">
        <v>0</v>
      </c>
      <c r="CO69" s="47">
        <v>0</v>
      </c>
      <c r="CP69" s="47">
        <v>0</v>
      </c>
      <c r="CQ69" s="47">
        <v>0</v>
      </c>
      <c r="CR69" s="47">
        <v>0</v>
      </c>
      <c r="CS69" s="47">
        <v>0</v>
      </c>
      <c r="CT69" s="47">
        <v>0</v>
      </c>
      <c r="CU69" s="47">
        <v>0</v>
      </c>
      <c r="CV69" s="47">
        <v>0</v>
      </c>
      <c r="CW69" s="47">
        <v>0</v>
      </c>
      <c r="CX69" s="47">
        <v>0</v>
      </c>
      <c r="CY69" s="47">
        <v>0</v>
      </c>
      <c r="CZ69" s="47">
        <v>0</v>
      </c>
      <c r="DA69" s="47">
        <v>0</v>
      </c>
      <c r="DB69" s="47">
        <v>0</v>
      </c>
      <c r="DC69" s="47">
        <v>0</v>
      </c>
      <c r="DD69" s="47">
        <v>0</v>
      </c>
      <c r="DE69" s="47">
        <v>0</v>
      </c>
      <c r="DF69" s="47">
        <v>0</v>
      </c>
      <c r="DG69" s="47">
        <v>0</v>
      </c>
      <c r="DH69" s="47">
        <v>0</v>
      </c>
      <c r="DI69" s="47">
        <v>0</v>
      </c>
      <c r="DJ69" s="47">
        <v>0</v>
      </c>
      <c r="DK69" s="47">
        <v>0</v>
      </c>
      <c r="DL69" s="47">
        <v>0</v>
      </c>
      <c r="DM69" s="47">
        <v>0</v>
      </c>
      <c r="DN69" s="47">
        <v>0</v>
      </c>
      <c r="DO69" s="47">
        <v>0</v>
      </c>
      <c r="DP69" s="47">
        <v>0</v>
      </c>
      <c r="DQ69" s="47">
        <v>0</v>
      </c>
      <c r="DR69" s="47">
        <v>0</v>
      </c>
      <c r="DS69" s="47">
        <v>0</v>
      </c>
      <c r="DT69" s="47">
        <v>0</v>
      </c>
      <c r="DU69" s="47">
        <v>0</v>
      </c>
      <c r="DV69" s="47">
        <v>0</v>
      </c>
      <c r="DW69" s="47">
        <v>0</v>
      </c>
      <c r="DX69" s="47">
        <v>0</v>
      </c>
      <c r="DY69" s="47">
        <v>0</v>
      </c>
      <c r="DZ69" s="47">
        <v>0</v>
      </c>
      <c r="EA69" s="47">
        <v>0</v>
      </c>
      <c r="EB69" s="47">
        <v>0</v>
      </c>
      <c r="EC69" s="47">
        <v>0</v>
      </c>
      <c r="ED69" s="47">
        <v>0</v>
      </c>
      <c r="EE69" s="47">
        <v>0</v>
      </c>
      <c r="EF69" s="47">
        <v>0</v>
      </c>
      <c r="EG69" s="47">
        <v>0</v>
      </c>
      <c r="EH69" s="47">
        <v>0</v>
      </c>
      <c r="EI69" s="47">
        <v>0</v>
      </c>
      <c r="EJ69" s="47">
        <v>0</v>
      </c>
      <c r="EK69" s="47">
        <v>0</v>
      </c>
      <c r="EL69" s="47">
        <v>0</v>
      </c>
      <c r="EM69" s="47">
        <v>0</v>
      </c>
      <c r="EN69" s="47">
        <v>0</v>
      </c>
      <c r="EO69" s="47">
        <v>0</v>
      </c>
      <c r="EP69" s="47">
        <v>0</v>
      </c>
      <c r="EQ69" s="47">
        <v>0</v>
      </c>
      <c r="ER69" s="47">
        <v>0</v>
      </c>
      <c r="ES69" s="47">
        <v>0</v>
      </c>
      <c r="ET69" s="47">
        <v>0</v>
      </c>
      <c r="EU69" s="47">
        <v>0</v>
      </c>
      <c r="EV69" s="47">
        <v>0</v>
      </c>
      <c r="EW69" s="47">
        <v>0</v>
      </c>
      <c r="EX69" s="47">
        <v>0</v>
      </c>
      <c r="EY69" s="47">
        <v>0</v>
      </c>
      <c r="EZ69" s="47">
        <v>0</v>
      </c>
      <c r="FA69" s="47">
        <v>0</v>
      </c>
      <c r="FB69" s="47">
        <v>0</v>
      </c>
      <c r="FC69" s="47">
        <v>0</v>
      </c>
      <c r="FD69" s="47">
        <v>0</v>
      </c>
      <c r="FE69" s="47">
        <v>0</v>
      </c>
      <c r="FF69" s="47">
        <v>0</v>
      </c>
      <c r="FG69" s="47">
        <v>0</v>
      </c>
      <c r="FH69" s="47">
        <v>0</v>
      </c>
      <c r="FI69" s="47">
        <v>0</v>
      </c>
      <c r="FJ69" s="47">
        <v>0</v>
      </c>
      <c r="FK69" s="47">
        <v>0</v>
      </c>
      <c r="FL69" s="47">
        <v>0</v>
      </c>
      <c r="FM69" s="47">
        <v>0</v>
      </c>
      <c r="FN69" s="47">
        <v>0</v>
      </c>
      <c r="FO69" s="47">
        <v>0</v>
      </c>
      <c r="FP69" s="47">
        <v>0</v>
      </c>
      <c r="FQ69" s="47">
        <v>0</v>
      </c>
      <c r="FR69" s="47">
        <v>0</v>
      </c>
      <c r="FS69" s="47">
        <v>0</v>
      </c>
      <c r="FT69" s="47">
        <v>0</v>
      </c>
      <c r="FU69" s="47">
        <v>0</v>
      </c>
      <c r="FV69" s="47">
        <v>0</v>
      </c>
      <c r="FW69" s="47">
        <v>0</v>
      </c>
      <c r="FX69" s="47">
        <v>0</v>
      </c>
      <c r="FY69" s="47">
        <v>0</v>
      </c>
      <c r="FZ69" s="47">
        <v>0</v>
      </c>
      <c r="GA69" s="47">
        <v>0</v>
      </c>
      <c r="GB69" s="47">
        <v>0</v>
      </c>
      <c r="GC69" s="47">
        <v>0</v>
      </c>
      <c r="GD69" s="47">
        <v>0</v>
      </c>
      <c r="GE69" s="47">
        <v>0</v>
      </c>
      <c r="GF69" s="47">
        <v>0</v>
      </c>
      <c r="GG69" s="47">
        <v>0</v>
      </c>
      <c r="GH69" s="47">
        <v>0</v>
      </c>
      <c r="GI69" s="47">
        <v>0</v>
      </c>
      <c r="GJ69" s="47">
        <v>0</v>
      </c>
      <c r="GK69" s="47">
        <v>0</v>
      </c>
      <c r="GL69" s="47">
        <v>0</v>
      </c>
      <c r="GM69" s="47">
        <v>0</v>
      </c>
      <c r="GN69" s="47">
        <v>0</v>
      </c>
      <c r="GO69" s="47">
        <v>0</v>
      </c>
      <c r="GP69" s="47">
        <v>0</v>
      </c>
      <c r="GQ69" s="47">
        <v>0</v>
      </c>
      <c r="GR69" s="47">
        <v>0</v>
      </c>
      <c r="GS69" s="47">
        <v>0</v>
      </c>
      <c r="GT69" s="47">
        <v>0</v>
      </c>
      <c r="GU69" s="47">
        <v>0</v>
      </c>
      <c r="GV69" s="47">
        <v>0</v>
      </c>
      <c r="GW69" s="47">
        <v>0</v>
      </c>
      <c r="GX69" s="47">
        <v>0</v>
      </c>
      <c r="GY69" s="47">
        <v>0</v>
      </c>
      <c r="GZ69" s="47">
        <v>0</v>
      </c>
      <c r="HA69" s="47">
        <v>0</v>
      </c>
      <c r="HB69" s="47">
        <v>0</v>
      </c>
      <c r="HC69" s="47">
        <v>0</v>
      </c>
      <c r="HD69" s="47">
        <v>0</v>
      </c>
      <c r="HE69" s="47">
        <v>0</v>
      </c>
      <c r="HF69" s="47">
        <v>0</v>
      </c>
      <c r="HG69" s="47">
        <v>0</v>
      </c>
      <c r="HH69" s="47">
        <v>0</v>
      </c>
      <c r="HI69" s="47">
        <v>0</v>
      </c>
      <c r="HJ69" s="47">
        <v>0</v>
      </c>
      <c r="HK69" s="47">
        <v>0</v>
      </c>
      <c r="HL69" s="47">
        <v>0</v>
      </c>
      <c r="HM69" s="47">
        <v>0</v>
      </c>
      <c r="HN69" s="47">
        <v>0</v>
      </c>
      <c r="HO69" s="47">
        <v>0</v>
      </c>
      <c r="HP69" s="47">
        <v>0</v>
      </c>
      <c r="HQ69" s="47">
        <v>0</v>
      </c>
      <c r="HR69" s="47">
        <v>0</v>
      </c>
      <c r="HS69" s="47">
        <v>0</v>
      </c>
      <c r="HT69" s="47">
        <v>0</v>
      </c>
      <c r="HU69" s="47">
        <v>0</v>
      </c>
      <c r="HV69" s="47">
        <v>0</v>
      </c>
      <c r="HW69" s="47">
        <v>0</v>
      </c>
      <c r="HX69" s="47">
        <v>0</v>
      </c>
      <c r="HY69" s="47">
        <v>0</v>
      </c>
      <c r="HZ69" s="47">
        <v>0</v>
      </c>
      <c r="IA69" s="47">
        <v>0</v>
      </c>
      <c r="IB69" s="47">
        <v>0</v>
      </c>
      <c r="IC69" s="47">
        <v>0</v>
      </c>
      <c r="ID69" s="47">
        <v>0</v>
      </c>
      <c r="IE69" s="47">
        <v>0</v>
      </c>
      <c r="IF69" s="47">
        <v>0</v>
      </c>
      <c r="IG69" s="47">
        <v>0</v>
      </c>
      <c r="IH69" s="47">
        <v>0</v>
      </c>
      <c r="II69" s="47">
        <v>0</v>
      </c>
      <c r="IJ69" s="47">
        <v>0</v>
      </c>
      <c r="IK69" s="47">
        <v>0</v>
      </c>
      <c r="IL69" s="47">
        <v>0</v>
      </c>
      <c r="IM69" s="47">
        <v>0</v>
      </c>
      <c r="IN69" s="47">
        <v>0</v>
      </c>
      <c r="IO69" s="47">
        <v>0</v>
      </c>
      <c r="IP69" s="47">
        <v>0</v>
      </c>
    </row>
    <row r="70" spans="1:250" s="47" customFormat="1" x14ac:dyDescent="0.3">
      <c r="A70" s="47" t="s">
        <v>809</v>
      </c>
      <c r="B70" s="47" t="s">
        <v>807</v>
      </c>
      <c r="D70" s="47" t="s">
        <v>810</v>
      </c>
      <c r="E70" s="47">
        <v>144</v>
      </c>
      <c r="H70" s="80"/>
      <c r="I70" s="47" t="s">
        <v>625</v>
      </c>
      <c r="J70" s="47">
        <v>4</v>
      </c>
      <c r="K70" s="47">
        <v>4</v>
      </c>
      <c r="S70" s="47" t="s">
        <v>118</v>
      </c>
      <c r="AC70" s="47">
        <v>10</v>
      </c>
      <c r="AD70" s="47">
        <v>10.6</v>
      </c>
      <c r="AE70" s="47">
        <v>1</v>
      </c>
      <c r="AF70" s="47">
        <v>10</v>
      </c>
      <c r="AG70" s="47">
        <v>10.6</v>
      </c>
      <c r="AH70" s="47">
        <v>1</v>
      </c>
      <c r="AI70" s="47">
        <v>9</v>
      </c>
      <c r="AJ70" s="47">
        <v>9.9</v>
      </c>
      <c r="AK70" s="47">
        <v>0</v>
      </c>
      <c r="AL70" s="47">
        <v>10</v>
      </c>
      <c r="AM70" s="47">
        <v>10.4</v>
      </c>
      <c r="AN70" s="47">
        <v>1</v>
      </c>
      <c r="AO70" s="47">
        <v>10</v>
      </c>
      <c r="AP70" s="47">
        <v>10.3</v>
      </c>
      <c r="AQ70" s="47">
        <v>1</v>
      </c>
      <c r="AR70" s="47">
        <v>10</v>
      </c>
      <c r="AS70" s="47">
        <v>10.4</v>
      </c>
      <c r="AT70" s="47">
        <v>1</v>
      </c>
      <c r="AU70" s="47">
        <v>10</v>
      </c>
      <c r="AV70" s="47">
        <v>10.8</v>
      </c>
      <c r="AW70" s="47">
        <v>1</v>
      </c>
      <c r="AX70" s="47">
        <v>9</v>
      </c>
      <c r="AY70" s="47">
        <v>9.6</v>
      </c>
      <c r="AZ70" s="47">
        <v>0</v>
      </c>
      <c r="BA70" s="47">
        <v>10</v>
      </c>
      <c r="BB70" s="47">
        <v>10.199999999999999</v>
      </c>
      <c r="BC70" s="47">
        <v>1</v>
      </c>
      <c r="BD70" s="47">
        <v>10</v>
      </c>
      <c r="BE70" s="47">
        <v>10.7</v>
      </c>
      <c r="BF70" s="47">
        <v>1</v>
      </c>
      <c r="BG70" s="47">
        <v>10</v>
      </c>
      <c r="BH70" s="47">
        <v>10.199999999999999</v>
      </c>
      <c r="BI70" s="47">
        <v>1</v>
      </c>
      <c r="BJ70" s="47">
        <v>10</v>
      </c>
      <c r="BK70" s="47">
        <v>10.4</v>
      </c>
      <c r="BL70" s="47">
        <v>1</v>
      </c>
      <c r="BM70" s="47">
        <v>10</v>
      </c>
      <c r="BN70" s="47">
        <v>10.3</v>
      </c>
      <c r="BO70" s="47">
        <v>1</v>
      </c>
      <c r="BP70" s="47">
        <v>10</v>
      </c>
      <c r="BQ70" s="47">
        <v>10.4</v>
      </c>
      <c r="BR70" s="47">
        <v>1</v>
      </c>
      <c r="BS70" s="47">
        <v>10</v>
      </c>
      <c r="BT70" s="47">
        <v>10.3</v>
      </c>
      <c r="BU70" s="47">
        <v>1</v>
      </c>
      <c r="BV70" s="47">
        <v>10</v>
      </c>
      <c r="BW70" s="47">
        <v>10.1</v>
      </c>
      <c r="BX70" s="47">
        <v>0</v>
      </c>
      <c r="BY70" s="47">
        <v>9</v>
      </c>
      <c r="BZ70" s="47">
        <v>9.6999999999999993</v>
      </c>
      <c r="CA70" s="47">
        <v>0</v>
      </c>
      <c r="CB70" s="47">
        <v>10</v>
      </c>
      <c r="CC70" s="47">
        <v>10.7</v>
      </c>
      <c r="CD70" s="47">
        <v>1</v>
      </c>
      <c r="CE70" s="47">
        <v>10</v>
      </c>
      <c r="CF70" s="47">
        <v>10.4</v>
      </c>
      <c r="CG70" s="47">
        <v>1</v>
      </c>
      <c r="CH70" s="47">
        <v>9</v>
      </c>
      <c r="CI70" s="47">
        <v>9.6999999999999993</v>
      </c>
      <c r="CJ70" s="47">
        <v>0</v>
      </c>
      <c r="CK70" s="47">
        <v>9</v>
      </c>
      <c r="CL70" s="47">
        <v>9.1999999999999993</v>
      </c>
      <c r="CM70" s="47">
        <v>0</v>
      </c>
      <c r="CN70" s="47">
        <v>9</v>
      </c>
      <c r="CO70" s="47">
        <v>9.9</v>
      </c>
      <c r="CP70" s="47">
        <v>0</v>
      </c>
      <c r="CQ70" s="47">
        <v>10</v>
      </c>
      <c r="CR70" s="47">
        <v>10.4</v>
      </c>
      <c r="CS70" s="47">
        <v>1</v>
      </c>
      <c r="CT70" s="47">
        <v>10</v>
      </c>
      <c r="CU70" s="47">
        <v>10.3</v>
      </c>
      <c r="CV70" s="47">
        <v>1</v>
      </c>
      <c r="CW70" s="47">
        <v>9</v>
      </c>
      <c r="CX70" s="47">
        <v>9.8000000000000007</v>
      </c>
      <c r="CY70" s="47">
        <v>0</v>
      </c>
      <c r="CZ70" s="47">
        <v>9</v>
      </c>
      <c r="DA70" s="47">
        <v>9.6</v>
      </c>
      <c r="DB70" s="47">
        <v>0</v>
      </c>
      <c r="DC70" s="47">
        <v>10</v>
      </c>
      <c r="DD70" s="47">
        <v>10.6</v>
      </c>
      <c r="DE70" s="47">
        <v>1</v>
      </c>
      <c r="DF70" s="47">
        <v>10</v>
      </c>
      <c r="DG70" s="47">
        <v>10.5</v>
      </c>
      <c r="DH70" s="47">
        <v>1</v>
      </c>
      <c r="DI70" s="47">
        <v>10</v>
      </c>
      <c r="DJ70" s="47">
        <v>10.1</v>
      </c>
      <c r="DK70" s="47">
        <v>0</v>
      </c>
      <c r="DL70" s="47">
        <v>10</v>
      </c>
      <c r="DM70" s="47">
        <v>10.4</v>
      </c>
      <c r="DN70" s="47">
        <v>1</v>
      </c>
      <c r="DO70" s="47">
        <v>10</v>
      </c>
      <c r="DP70" s="47">
        <v>10.3</v>
      </c>
      <c r="DQ70" s="47">
        <v>1</v>
      </c>
      <c r="DR70" s="47">
        <v>10</v>
      </c>
      <c r="DS70" s="47">
        <v>10.199999999999999</v>
      </c>
      <c r="DT70" s="47">
        <v>1</v>
      </c>
      <c r="DU70" s="47">
        <v>10</v>
      </c>
      <c r="DV70" s="47">
        <v>10.3</v>
      </c>
      <c r="DW70" s="47">
        <v>1</v>
      </c>
      <c r="DX70" s="47">
        <v>9</v>
      </c>
      <c r="DY70" s="47">
        <v>9.6999999999999993</v>
      </c>
      <c r="DZ70" s="47">
        <v>0</v>
      </c>
      <c r="EA70" s="47">
        <v>10</v>
      </c>
      <c r="EB70" s="47">
        <v>10.4</v>
      </c>
      <c r="EC70" s="47">
        <v>1</v>
      </c>
      <c r="ED70" s="47">
        <v>10</v>
      </c>
      <c r="EE70" s="47">
        <v>10.3</v>
      </c>
      <c r="EF70" s="47">
        <v>1</v>
      </c>
      <c r="EG70" s="47">
        <v>10</v>
      </c>
      <c r="EH70" s="47">
        <v>10.1</v>
      </c>
      <c r="EI70" s="47">
        <v>0</v>
      </c>
      <c r="EJ70" s="47">
        <v>9</v>
      </c>
      <c r="EK70" s="47">
        <v>9.5</v>
      </c>
      <c r="EL70" s="47">
        <v>0</v>
      </c>
      <c r="EM70" s="47">
        <v>10</v>
      </c>
      <c r="EN70" s="47">
        <v>10.5</v>
      </c>
      <c r="EO70" s="47">
        <v>1</v>
      </c>
      <c r="EP70" s="47">
        <v>10</v>
      </c>
      <c r="EQ70" s="47">
        <v>10</v>
      </c>
      <c r="ER70" s="47">
        <v>0</v>
      </c>
      <c r="ES70" s="47">
        <v>10</v>
      </c>
      <c r="ET70" s="47">
        <v>10.6</v>
      </c>
      <c r="EU70" s="47">
        <v>1</v>
      </c>
      <c r="EV70" s="47">
        <v>10</v>
      </c>
      <c r="EW70" s="47">
        <v>10.1</v>
      </c>
      <c r="EX70" s="47">
        <v>0</v>
      </c>
      <c r="EY70" s="47">
        <v>10</v>
      </c>
      <c r="EZ70" s="47">
        <v>10.1</v>
      </c>
      <c r="FA70" s="47">
        <v>0</v>
      </c>
      <c r="FB70" s="47">
        <v>10</v>
      </c>
      <c r="FC70" s="47">
        <v>10.3</v>
      </c>
      <c r="FD70" s="47">
        <v>1</v>
      </c>
      <c r="FE70" s="47">
        <v>10</v>
      </c>
      <c r="FF70" s="47">
        <v>10.6</v>
      </c>
      <c r="FG70" s="47">
        <v>1</v>
      </c>
      <c r="FH70" s="47">
        <v>10</v>
      </c>
      <c r="FI70" s="47">
        <v>10.5</v>
      </c>
      <c r="FJ70" s="47">
        <v>1</v>
      </c>
      <c r="FK70" s="47">
        <v>10</v>
      </c>
      <c r="FL70" s="47">
        <v>10.4</v>
      </c>
      <c r="FM70" s="47">
        <v>1</v>
      </c>
      <c r="FN70" s="47">
        <v>10</v>
      </c>
      <c r="FO70" s="47">
        <v>10.7</v>
      </c>
      <c r="FP70" s="47">
        <v>1</v>
      </c>
      <c r="FQ70" s="47">
        <v>10</v>
      </c>
      <c r="FR70" s="47">
        <v>10.199999999999999</v>
      </c>
      <c r="FS70" s="47">
        <v>1</v>
      </c>
      <c r="FT70" s="47">
        <v>9</v>
      </c>
      <c r="FU70" s="47">
        <v>9.5</v>
      </c>
      <c r="FV70" s="47">
        <v>0</v>
      </c>
      <c r="FW70" s="47">
        <v>10</v>
      </c>
      <c r="FX70" s="47">
        <v>10.199999999999999</v>
      </c>
      <c r="FY70" s="47">
        <v>1</v>
      </c>
      <c r="FZ70" s="47">
        <v>9</v>
      </c>
      <c r="GA70" s="47">
        <v>9.5</v>
      </c>
      <c r="GB70" s="47">
        <v>0</v>
      </c>
      <c r="GC70" s="47">
        <v>10</v>
      </c>
      <c r="GD70" s="47">
        <v>10.1</v>
      </c>
      <c r="GE70" s="47">
        <v>0</v>
      </c>
      <c r="GF70" s="47">
        <v>9</v>
      </c>
      <c r="GG70" s="47">
        <v>9.6999999999999993</v>
      </c>
      <c r="GH70" s="47">
        <v>0</v>
      </c>
      <c r="GI70" s="47">
        <v>10</v>
      </c>
      <c r="GJ70" s="47">
        <v>10.6</v>
      </c>
      <c r="GK70" s="47">
        <v>1</v>
      </c>
      <c r="GL70" s="47">
        <v>10</v>
      </c>
      <c r="GM70" s="47">
        <v>10.3</v>
      </c>
      <c r="GN70" s="47">
        <v>1</v>
      </c>
      <c r="GO70" s="47">
        <v>10</v>
      </c>
      <c r="GP70" s="47">
        <v>10.7</v>
      </c>
      <c r="GQ70" s="47">
        <v>1</v>
      </c>
      <c r="GR70" s="47">
        <v>10</v>
      </c>
      <c r="GS70" s="47">
        <v>10.199999999999999</v>
      </c>
      <c r="GT70" s="47">
        <v>1</v>
      </c>
      <c r="GU70" s="47">
        <v>9</v>
      </c>
      <c r="GV70" s="47">
        <v>9.3000000000000007</v>
      </c>
      <c r="GW70" s="47">
        <v>0</v>
      </c>
      <c r="GX70" s="47">
        <v>10</v>
      </c>
      <c r="GY70" s="47">
        <v>10.199999999999999</v>
      </c>
      <c r="GZ70" s="47">
        <v>1</v>
      </c>
      <c r="HA70" s="47">
        <v>586</v>
      </c>
      <c r="HB70" s="47">
        <v>611.6</v>
      </c>
      <c r="HC70" s="47">
        <v>39</v>
      </c>
      <c r="HD70" s="47">
        <v>586</v>
      </c>
      <c r="HE70" s="47">
        <v>611.6</v>
      </c>
      <c r="HF70" s="47">
        <v>39</v>
      </c>
      <c r="HG70" s="47">
        <v>586</v>
      </c>
      <c r="HH70" s="47">
        <v>611.6</v>
      </c>
      <c r="HI70" s="47">
        <v>39</v>
      </c>
      <c r="HJ70" s="47">
        <v>0</v>
      </c>
      <c r="HK70" s="47">
        <v>0</v>
      </c>
      <c r="HL70" s="47">
        <v>0</v>
      </c>
      <c r="HM70" s="47">
        <v>586</v>
      </c>
      <c r="HN70" s="47">
        <v>611.6</v>
      </c>
      <c r="HO70" s="47">
        <v>39</v>
      </c>
      <c r="HP70" s="47">
        <v>0</v>
      </c>
      <c r="HQ70" s="47">
        <v>0</v>
      </c>
      <c r="HR70" s="47">
        <v>0</v>
      </c>
      <c r="HS70" s="47">
        <v>0</v>
      </c>
      <c r="HT70" s="47">
        <v>0</v>
      </c>
      <c r="HU70" s="47">
        <v>0</v>
      </c>
      <c r="HV70" s="47">
        <v>0</v>
      </c>
      <c r="HW70" s="47">
        <v>0</v>
      </c>
      <c r="HX70" s="47">
        <v>0</v>
      </c>
      <c r="HY70" s="47">
        <v>98</v>
      </c>
      <c r="HZ70" s="47">
        <v>103.5</v>
      </c>
      <c r="IA70" s="47">
        <v>8</v>
      </c>
      <c r="IB70" s="47">
        <v>98</v>
      </c>
      <c r="IC70" s="47">
        <v>102.2</v>
      </c>
      <c r="ID70" s="47">
        <v>7</v>
      </c>
      <c r="IE70" s="47">
        <v>96</v>
      </c>
      <c r="IF70" s="47">
        <v>100.8</v>
      </c>
      <c r="IG70" s="47">
        <v>5</v>
      </c>
      <c r="IH70" s="47">
        <v>98</v>
      </c>
      <c r="II70" s="47">
        <v>101.3</v>
      </c>
      <c r="IJ70" s="47">
        <v>6</v>
      </c>
      <c r="IK70" s="47">
        <v>99</v>
      </c>
      <c r="IL70" s="47">
        <v>103</v>
      </c>
      <c r="IM70" s="47">
        <v>7</v>
      </c>
      <c r="IN70" s="47">
        <v>97</v>
      </c>
      <c r="IO70" s="47">
        <v>100.8</v>
      </c>
      <c r="IP70" s="47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W70"/>
  <sheetViews>
    <sheetView topLeftCell="A40" workbookViewId="0">
      <selection activeCell="D55" sqref="D55"/>
    </sheetView>
  </sheetViews>
  <sheetFormatPr defaultColWidth="8.88671875" defaultRowHeight="14.4" x14ac:dyDescent="0.3"/>
  <cols>
    <col min="1" max="3" width="8.88671875" style="47"/>
    <col min="4" max="63" width="5.6640625" style="47" customWidth="1"/>
    <col min="64" max="74" width="8.88671875" style="47"/>
    <col min="75" max="75" width="12.44140625" style="47" customWidth="1"/>
    <col min="76" max="16384" width="8.88671875" style="47"/>
  </cols>
  <sheetData>
    <row r="1" spans="1:75" x14ac:dyDescent="0.3">
      <c r="D1" s="47">
        <v>1</v>
      </c>
      <c r="E1" s="47">
        <v>2</v>
      </c>
      <c r="F1" s="47">
        <v>3</v>
      </c>
      <c r="G1" s="47">
        <v>4</v>
      </c>
      <c r="H1" s="47">
        <v>5</v>
      </c>
      <c r="I1" s="47">
        <v>6</v>
      </c>
      <c r="J1" s="47">
        <v>7</v>
      </c>
      <c r="K1" s="47">
        <v>8</v>
      </c>
      <c r="L1" s="47">
        <v>9</v>
      </c>
      <c r="M1" s="47">
        <v>10</v>
      </c>
      <c r="N1" s="47">
        <v>11</v>
      </c>
      <c r="O1" s="47">
        <v>12</v>
      </c>
      <c r="P1" s="47">
        <v>13</v>
      </c>
      <c r="Q1" s="47">
        <v>14</v>
      </c>
      <c r="R1" s="47">
        <v>15</v>
      </c>
      <c r="S1" s="47">
        <v>16</v>
      </c>
      <c r="T1" s="47">
        <v>17</v>
      </c>
      <c r="U1" s="47">
        <v>18</v>
      </c>
      <c r="V1" s="47">
        <v>19</v>
      </c>
      <c r="W1" s="47">
        <v>20</v>
      </c>
      <c r="X1" s="47">
        <v>21</v>
      </c>
      <c r="Y1" s="47">
        <v>22</v>
      </c>
      <c r="Z1" s="47">
        <v>23</v>
      </c>
      <c r="AA1" s="47">
        <v>24</v>
      </c>
      <c r="AB1" s="47">
        <v>25</v>
      </c>
      <c r="AC1" s="47">
        <v>26</v>
      </c>
      <c r="AD1" s="47">
        <v>27</v>
      </c>
      <c r="AE1" s="47">
        <v>28</v>
      </c>
      <c r="AF1" s="47">
        <v>29</v>
      </c>
      <c r="AG1" s="47">
        <v>30</v>
      </c>
      <c r="AH1" s="47">
        <v>31</v>
      </c>
      <c r="AI1" s="47">
        <v>32</v>
      </c>
      <c r="AJ1" s="47">
        <v>33</v>
      </c>
      <c r="AK1" s="47">
        <v>34</v>
      </c>
      <c r="AL1" s="47">
        <v>35</v>
      </c>
      <c r="AM1" s="47">
        <v>36</v>
      </c>
      <c r="AN1" s="47">
        <v>37</v>
      </c>
      <c r="AO1" s="47">
        <v>38</v>
      </c>
      <c r="AP1" s="47">
        <v>39</v>
      </c>
      <c r="AQ1" s="47">
        <v>40</v>
      </c>
      <c r="AR1" s="47">
        <v>41</v>
      </c>
      <c r="AS1" s="47">
        <v>42</v>
      </c>
      <c r="AT1" s="47">
        <v>43</v>
      </c>
      <c r="AU1" s="47">
        <v>44</v>
      </c>
      <c r="AV1" s="47">
        <v>45</v>
      </c>
      <c r="AW1" s="47">
        <v>46</v>
      </c>
      <c r="AX1" s="47">
        <v>47</v>
      </c>
      <c r="AY1" s="47">
        <v>48</v>
      </c>
      <c r="AZ1" s="47">
        <v>49</v>
      </c>
      <c r="BA1" s="47">
        <v>50</v>
      </c>
      <c r="BB1" s="47">
        <v>51</v>
      </c>
      <c r="BC1" s="47">
        <v>52</v>
      </c>
      <c r="BD1" s="47">
        <v>53</v>
      </c>
      <c r="BE1" s="47">
        <v>54</v>
      </c>
      <c r="BF1" s="47">
        <v>55</v>
      </c>
      <c r="BG1" s="47">
        <v>56</v>
      </c>
      <c r="BH1" s="47">
        <v>57</v>
      </c>
      <c r="BI1" s="47">
        <v>58</v>
      </c>
      <c r="BJ1" s="47">
        <v>59</v>
      </c>
      <c r="BK1" s="47">
        <v>60</v>
      </c>
      <c r="BL1" s="49" t="s">
        <v>577</v>
      </c>
      <c r="BM1" s="49" t="s">
        <v>578</v>
      </c>
      <c r="BN1" s="49" t="s">
        <v>579</v>
      </c>
      <c r="BO1" s="49" t="s">
        <v>580</v>
      </c>
      <c r="BP1" s="49" t="s">
        <v>581</v>
      </c>
      <c r="BQ1" s="49" t="s">
        <v>582</v>
      </c>
      <c r="BR1" s="49" t="s">
        <v>583</v>
      </c>
      <c r="BS1" s="49" t="s">
        <v>584</v>
      </c>
      <c r="BT1" s="49" t="s">
        <v>585</v>
      </c>
      <c r="BU1" s="49" t="s">
        <v>586</v>
      </c>
      <c r="BV1" s="49" t="s">
        <v>587</v>
      </c>
      <c r="BW1" s="49" t="s">
        <v>588</v>
      </c>
    </row>
    <row r="2" spans="1:75" x14ac:dyDescent="0.3">
      <c r="A2" s="47">
        <f>'Orion Essential AR Data'!E2</f>
        <v>124</v>
      </c>
      <c r="B2" s="47" t="str">
        <f>'Orion Essential AR Data'!A2</f>
        <v>Brox</v>
      </c>
      <c r="C2" s="47" t="str">
        <f>'Orion Essential AR Data'!B2</f>
        <v>Mary Kate</v>
      </c>
      <c r="D2" s="47">
        <f>VLOOKUP($A2,'Orion Essential AR Data'!$E$2:$GY$99,25,FALSE)</f>
        <v>9</v>
      </c>
      <c r="E2" s="47">
        <f>VLOOKUP($A2,'Orion Essential AR Data'!$E$2:$GY$99,28,FALSE)</f>
        <v>10</v>
      </c>
      <c r="F2" s="47">
        <f>VLOOKUP($A2,'Orion Essential AR Data'!$E$2:$GY$99,31,FALSE)</f>
        <v>10</v>
      </c>
      <c r="G2" s="47">
        <f>VLOOKUP($A2,'Orion Essential AR Data'!$E$2:$GY$99,34,FALSE)</f>
        <v>8</v>
      </c>
      <c r="H2" s="47">
        <f>VLOOKUP($A2,'Orion Essential AR Data'!$E$2:$GY$99,37,FALSE)</f>
        <v>9</v>
      </c>
      <c r="I2" s="47">
        <f>VLOOKUP($A2,'Orion Essential AR Data'!$E$2:$GY$99,40,FALSE)</f>
        <v>10</v>
      </c>
      <c r="J2" s="47">
        <f>VLOOKUP($A2,'Orion Essential AR Data'!$E$2:$GY$99,43,FALSE)</f>
        <v>10</v>
      </c>
      <c r="K2" s="47">
        <f>VLOOKUP($A2,'Orion Essential AR Data'!$E$2:$GY$99,46,FALSE)</f>
        <v>10</v>
      </c>
      <c r="L2" s="47">
        <f>VLOOKUP($A2,'Orion Essential AR Data'!$E$2:$GY$99,49,FALSE)</f>
        <v>10</v>
      </c>
      <c r="M2" s="47">
        <f>VLOOKUP($A2,'Orion Essential AR Data'!$E$2:$GY$99,52,FALSE)</f>
        <v>10</v>
      </c>
      <c r="N2" s="47">
        <f>VLOOKUP($A2,'Orion Essential AR Data'!$E$2:$GY$99,55,FALSE)</f>
        <v>9</v>
      </c>
      <c r="O2" s="47">
        <f>VLOOKUP($A2,'Orion Essential AR Data'!$E$2:$GY$99,58,FALSE)</f>
        <v>9</v>
      </c>
      <c r="P2" s="47">
        <f>VLOOKUP($A2,'Orion Essential AR Data'!$E$2:$GY$99,61,FALSE)</f>
        <v>9</v>
      </c>
      <c r="Q2" s="47">
        <f>VLOOKUP($A2,'Orion Essential AR Data'!$E$2:$GY$99,64,FALSE)</f>
        <v>9</v>
      </c>
      <c r="R2" s="47">
        <f>VLOOKUP($A2,'Orion Essential AR Data'!$E$2:$GY$99,67,FALSE)</f>
        <v>10</v>
      </c>
      <c r="S2" s="47">
        <f>VLOOKUP($A2,'Orion Essential AR Data'!$E$2:$GY$99,70,FALSE)</f>
        <v>10</v>
      </c>
      <c r="T2" s="47">
        <f>VLOOKUP($A2,'Orion Essential AR Data'!$E$2:$GY$99,73,FALSE)</f>
        <v>10</v>
      </c>
      <c r="U2" s="47">
        <f>VLOOKUP($A2,'Orion Essential AR Data'!$E$2:$GY$99,76,FALSE)</f>
        <v>10</v>
      </c>
      <c r="V2" s="47">
        <f>VLOOKUP($A2,'Orion Essential AR Data'!$E$2:$GY$99,79,FALSE)</f>
        <v>9</v>
      </c>
      <c r="W2" s="47">
        <f>VLOOKUP($A2,'Orion Essential AR Data'!$E$2:$GY$99,82,FALSE)</f>
        <v>8</v>
      </c>
      <c r="X2" s="47">
        <f>VLOOKUP($A2,'Orion Essential AR Data'!$E$2:$GY$99,85,FALSE)</f>
        <v>10</v>
      </c>
      <c r="Y2" s="47">
        <f>VLOOKUP($A2,'Orion Essential AR Data'!$E$2:$GY$99,88,FALSE)</f>
        <v>10</v>
      </c>
      <c r="Z2" s="47">
        <f>VLOOKUP($A2,'Orion Essential AR Data'!$E$2:$GY$99,91,FALSE)</f>
        <v>10</v>
      </c>
      <c r="AA2" s="47">
        <f>VLOOKUP($A2,'Orion Essential AR Data'!$E$2:$GY$99,94,FALSE)</f>
        <v>9</v>
      </c>
      <c r="AB2" s="47">
        <f>VLOOKUP($A2,'Orion Essential AR Data'!$E$2:$GY$99,97,FALSE)</f>
        <v>8</v>
      </c>
      <c r="AC2" s="47">
        <f>VLOOKUP($A2,'Orion Essential AR Data'!$E$2:$GY$99,100,FALSE)</f>
        <v>8</v>
      </c>
      <c r="AD2" s="47">
        <f>VLOOKUP($A2,'Orion Essential AR Data'!$E$2:$GY$99,103,FALSE)</f>
        <v>9</v>
      </c>
      <c r="AE2" s="47">
        <f>VLOOKUP($A2,'Orion Essential AR Data'!$E$2:$GY$99,106,FALSE)</f>
        <v>10</v>
      </c>
      <c r="AF2" s="47">
        <f>VLOOKUP($A2,'Orion Essential AR Data'!$E$2:$GY$99,109,FALSE)</f>
        <v>10</v>
      </c>
      <c r="AG2" s="47">
        <f>VLOOKUP($A2,'Orion Essential AR Data'!$E$2:$GY$99,112,FALSE)</f>
        <v>10</v>
      </c>
      <c r="AH2" s="47">
        <f>VLOOKUP($A2,'Orion Essential AR Data'!$E$2:$GY$99,115,FALSE)</f>
        <v>8</v>
      </c>
      <c r="AI2" s="47">
        <f>VLOOKUP($A2,'Orion Essential AR Data'!$E$2:$GY$99,118,FALSE)</f>
        <v>9</v>
      </c>
      <c r="AJ2" s="47">
        <f>VLOOKUP($A2,'Orion Essential AR Data'!$E$2:$GY$99,121,FALSE)</f>
        <v>9</v>
      </c>
      <c r="AK2" s="47">
        <f>VLOOKUP($A2,'Orion Essential AR Data'!$E$2:$GY$99,124,FALSE)</f>
        <v>10</v>
      </c>
      <c r="AL2" s="47">
        <f>VLOOKUP($A2,'Orion Essential AR Data'!$E$2:$GY$99,127,FALSE)</f>
        <v>9</v>
      </c>
      <c r="AM2" s="47">
        <f>VLOOKUP($A2,'Orion Essential AR Data'!$E$2:$GY$99,130,FALSE)</f>
        <v>9</v>
      </c>
      <c r="AN2" s="47">
        <f>VLOOKUP($A2,'Orion Essential AR Data'!$E$2:$GY$99,133,FALSE)</f>
        <v>10</v>
      </c>
      <c r="AO2" s="47">
        <f>VLOOKUP($A2,'Orion Essential AR Data'!$E$2:$GY$99,136,FALSE)</f>
        <v>10</v>
      </c>
      <c r="AP2" s="47">
        <f>VLOOKUP($A2,'Orion Essential AR Data'!$E$2:$GY$99,139,FALSE)</f>
        <v>10</v>
      </c>
      <c r="AQ2" s="47">
        <f>VLOOKUP($A2,'Orion Essential AR Data'!$E$2:$GY$99,142,FALSE)</f>
        <v>9</v>
      </c>
      <c r="AR2" s="47">
        <f>VLOOKUP($A2,'Orion Essential AR Data'!$E$2:$GY$99,145,FALSE)</f>
        <v>10</v>
      </c>
      <c r="AS2" s="47">
        <f>VLOOKUP($A2,'Orion Essential AR Data'!$E$2:$GY$99,148,FALSE)</f>
        <v>8</v>
      </c>
      <c r="AT2" s="47">
        <f>VLOOKUP($A2,'Orion Essential AR Data'!$E$2:$GY$99,151,FALSE)</f>
        <v>9</v>
      </c>
      <c r="AU2" s="47">
        <f>VLOOKUP($A2,'Orion Essential AR Data'!$E$2:$GY$99,154,FALSE)</f>
        <v>10</v>
      </c>
      <c r="AV2" s="47">
        <f>VLOOKUP($A2,'Orion Essential AR Data'!$E$2:$GY$99,157,FALSE)</f>
        <v>9</v>
      </c>
      <c r="AW2" s="47">
        <f>VLOOKUP($A2,'Orion Essential AR Data'!$E$2:$GY$99,160,FALSE)</f>
        <v>8</v>
      </c>
      <c r="AX2" s="47">
        <f>VLOOKUP($A2,'Orion Essential AR Data'!$E$2:$GY$99,163,FALSE)</f>
        <v>9</v>
      </c>
      <c r="AY2" s="47">
        <f>VLOOKUP($A2,'Orion Essential AR Data'!$E$2:$GY$99,166,FALSE)</f>
        <v>9</v>
      </c>
      <c r="AZ2" s="47">
        <f>VLOOKUP($A2,'Orion Essential AR Data'!$E$2:$GY$99,169,FALSE)</f>
        <v>10</v>
      </c>
      <c r="BA2" s="47">
        <f>VLOOKUP($A2,'Orion Essential AR Data'!$E$2:$GY$99,172,FALSE)</f>
        <v>10</v>
      </c>
      <c r="BB2" s="47">
        <f>VLOOKUP($A2,'Orion Essential AR Data'!$E$2:$GY$99,175,FALSE)</f>
        <v>10</v>
      </c>
      <c r="BC2" s="47">
        <f>VLOOKUP($A2,'Orion Essential AR Data'!$E$2:$GY$99,178,FALSE)</f>
        <v>9</v>
      </c>
      <c r="BD2" s="47">
        <f>VLOOKUP($A2,'Orion Essential AR Data'!$E$2:$GY$99,181,FALSE)</f>
        <v>9</v>
      </c>
      <c r="BE2" s="47">
        <f>VLOOKUP($A2,'Orion Essential AR Data'!$E$2:$GY$99,184,FALSE)</f>
        <v>8</v>
      </c>
      <c r="BF2" s="47">
        <f>VLOOKUP($A2,'Orion Essential AR Data'!$E$2:$GY$99,187,FALSE)</f>
        <v>10</v>
      </c>
      <c r="BG2" s="47">
        <f>VLOOKUP($A2,'Orion Essential AR Data'!$E$2:$GY$99,190,FALSE)</f>
        <v>9</v>
      </c>
      <c r="BH2" s="47">
        <f>VLOOKUP($A2,'Orion Essential AR Data'!$E$2:$GY$99,193,FALSE)</f>
        <v>9</v>
      </c>
      <c r="BI2" s="47">
        <f>VLOOKUP($A2,'Orion Essential AR Data'!$E$2:$GY$99,196,FALSE)</f>
        <v>9</v>
      </c>
      <c r="BJ2" s="47">
        <f>VLOOKUP($A2,'Orion Essential AR Data'!$E$2:$GY$99,199,FALSE)</f>
        <v>9</v>
      </c>
      <c r="BK2" s="47">
        <f>VLOOKUP($A2,'Orion Essential AR Data'!$E$2:$GY$99,202,FALSE)</f>
        <v>10</v>
      </c>
      <c r="BL2" s="47">
        <f>COUNTIF($D2:$BK2,10)</f>
        <v>28</v>
      </c>
      <c r="BM2" s="47">
        <f>COUNTIF($D2:$BK2,9)</f>
        <v>24</v>
      </c>
      <c r="BN2" s="47">
        <f>COUNTIF($D2:$BK2,8)</f>
        <v>8</v>
      </c>
      <c r="BO2" s="47">
        <f>COUNTIF($D2:$BK2,7)</f>
        <v>0</v>
      </c>
      <c r="BP2" s="47">
        <f>COUNTIF($D2:$BK2,6)</f>
        <v>0</v>
      </c>
      <c r="BQ2" s="47">
        <f>COUNTIF($D2:$BK2,5)</f>
        <v>0</v>
      </c>
      <c r="BR2" s="47">
        <f>COUNTIF($D2:$BK2,4)</f>
        <v>0</v>
      </c>
      <c r="BS2" s="47">
        <f>COUNTIF($D2:$BK2,3)</f>
        <v>0</v>
      </c>
      <c r="BT2" s="47">
        <f>COUNTIF($D2:$BK2,2)</f>
        <v>0</v>
      </c>
      <c r="BU2" s="47">
        <f>COUNTIF($D2:$BK2,1)</f>
        <v>0</v>
      </c>
      <c r="BV2" s="47">
        <f>COUNTIF($D2:$BK2,0)</f>
        <v>0</v>
      </c>
      <c r="BW2" s="47">
        <f>SUM(BL2:BV2)</f>
        <v>60</v>
      </c>
    </row>
    <row r="3" spans="1:75" x14ac:dyDescent="0.3">
      <c r="A3" s="47">
        <f>'Orion Essential AR Data'!E3</f>
        <v>123</v>
      </c>
      <c r="B3" s="47" t="str">
        <f>'Orion Essential AR Data'!A3</f>
        <v>Scovil</v>
      </c>
      <c r="C3" s="47" t="str">
        <f>'Orion Essential AR Data'!B3</f>
        <v>Nick</v>
      </c>
      <c r="D3" s="47">
        <f>VLOOKUP($A3,'Orion Essential AR Data'!$E$2:$GY$99,25,FALSE)</f>
        <v>9</v>
      </c>
      <c r="E3" s="47">
        <f>VLOOKUP($A3,'Orion Essential AR Data'!$E$2:$GY$99,28,FALSE)</f>
        <v>9</v>
      </c>
      <c r="F3" s="47">
        <f>VLOOKUP($A3,'Orion Essential AR Data'!$E$2:$GY$99,31,FALSE)</f>
        <v>7</v>
      </c>
      <c r="G3" s="47">
        <f>VLOOKUP($A3,'Orion Essential AR Data'!$E$2:$GY$99,34,FALSE)</f>
        <v>10</v>
      </c>
      <c r="H3" s="47">
        <f>VLOOKUP($A3,'Orion Essential AR Data'!$E$2:$GY$99,37,FALSE)</f>
        <v>10</v>
      </c>
      <c r="I3" s="47">
        <f>VLOOKUP($A3,'Orion Essential AR Data'!$E$2:$GY$99,40,FALSE)</f>
        <v>7</v>
      </c>
      <c r="J3" s="47">
        <f>VLOOKUP($A3,'Orion Essential AR Data'!$E$2:$GY$99,43,FALSE)</f>
        <v>8</v>
      </c>
      <c r="K3" s="47">
        <f>VLOOKUP($A3,'Orion Essential AR Data'!$E$2:$GY$99,46,FALSE)</f>
        <v>6</v>
      </c>
      <c r="L3" s="47">
        <f>VLOOKUP($A3,'Orion Essential AR Data'!$E$2:$GY$99,49,FALSE)</f>
        <v>9</v>
      </c>
      <c r="M3" s="47">
        <f>VLOOKUP($A3,'Orion Essential AR Data'!$E$2:$GY$99,52,FALSE)</f>
        <v>10</v>
      </c>
      <c r="N3" s="47">
        <f>VLOOKUP($A3,'Orion Essential AR Data'!$E$2:$GY$99,55,FALSE)</f>
        <v>9</v>
      </c>
      <c r="O3" s="47">
        <f>VLOOKUP($A3,'Orion Essential AR Data'!$E$2:$GY$99,58,FALSE)</f>
        <v>9</v>
      </c>
      <c r="P3" s="47">
        <f>VLOOKUP($A3,'Orion Essential AR Data'!$E$2:$GY$99,61,FALSE)</f>
        <v>10</v>
      </c>
      <c r="Q3" s="47">
        <f>VLOOKUP($A3,'Orion Essential AR Data'!$E$2:$GY$99,64,FALSE)</f>
        <v>9</v>
      </c>
      <c r="R3" s="47">
        <f>VLOOKUP($A3,'Orion Essential AR Data'!$E$2:$GY$99,67,FALSE)</f>
        <v>9</v>
      </c>
      <c r="S3" s="47">
        <f>VLOOKUP($A3,'Orion Essential AR Data'!$E$2:$GY$99,70,FALSE)</f>
        <v>10</v>
      </c>
      <c r="T3" s="47">
        <f>VLOOKUP($A3,'Orion Essential AR Data'!$E$2:$GY$99,73,FALSE)</f>
        <v>10</v>
      </c>
      <c r="U3" s="47">
        <f>VLOOKUP($A3,'Orion Essential AR Data'!$E$2:$GY$99,76,FALSE)</f>
        <v>9</v>
      </c>
      <c r="V3" s="47">
        <f>VLOOKUP($A3,'Orion Essential AR Data'!$E$2:$GY$99,79,FALSE)</f>
        <v>9</v>
      </c>
      <c r="W3" s="47">
        <f>VLOOKUP($A3,'Orion Essential AR Data'!$E$2:$GY$99,82,FALSE)</f>
        <v>10</v>
      </c>
      <c r="X3" s="47">
        <f>VLOOKUP($A3,'Orion Essential AR Data'!$E$2:$GY$99,85,FALSE)</f>
        <v>10</v>
      </c>
      <c r="Y3" s="47">
        <f>VLOOKUP($A3,'Orion Essential AR Data'!$E$2:$GY$99,88,FALSE)</f>
        <v>5</v>
      </c>
      <c r="Z3" s="47">
        <f>VLOOKUP($A3,'Orion Essential AR Data'!$E$2:$GY$99,91,FALSE)</f>
        <v>9</v>
      </c>
      <c r="AA3" s="47">
        <f>VLOOKUP($A3,'Orion Essential AR Data'!$E$2:$GY$99,94,FALSE)</f>
        <v>8</v>
      </c>
      <c r="AB3" s="47">
        <f>VLOOKUP($A3,'Orion Essential AR Data'!$E$2:$GY$99,97,FALSE)</f>
        <v>9</v>
      </c>
      <c r="AC3" s="47">
        <f>VLOOKUP($A3,'Orion Essential AR Data'!$E$2:$GY$99,100,FALSE)</f>
        <v>7</v>
      </c>
      <c r="AD3" s="47">
        <f>VLOOKUP($A3,'Orion Essential AR Data'!$E$2:$GY$99,103,FALSE)</f>
        <v>8</v>
      </c>
      <c r="AE3" s="47">
        <f>VLOOKUP($A3,'Orion Essential AR Data'!$E$2:$GY$99,106,FALSE)</f>
        <v>7</v>
      </c>
      <c r="AF3" s="47">
        <f>VLOOKUP($A3,'Orion Essential AR Data'!$E$2:$GY$99,109,FALSE)</f>
        <v>8</v>
      </c>
      <c r="AG3" s="47">
        <f>VLOOKUP($A3,'Orion Essential AR Data'!$E$2:$GY$99,112,FALSE)</f>
        <v>10</v>
      </c>
      <c r="AH3" s="47">
        <f>VLOOKUP($A3,'Orion Essential AR Data'!$E$2:$GY$99,115,FALSE)</f>
        <v>7</v>
      </c>
      <c r="AI3" s="47">
        <f>VLOOKUP($A3,'Orion Essential AR Data'!$E$2:$GY$99,118,FALSE)</f>
        <v>9</v>
      </c>
      <c r="AJ3" s="47">
        <f>VLOOKUP($A3,'Orion Essential AR Data'!$E$2:$GY$99,121,FALSE)</f>
        <v>9</v>
      </c>
      <c r="AK3" s="47">
        <f>VLOOKUP($A3,'Orion Essential AR Data'!$E$2:$GY$99,124,FALSE)</f>
        <v>8</v>
      </c>
      <c r="AL3" s="47">
        <f>VLOOKUP($A3,'Orion Essential AR Data'!$E$2:$GY$99,127,FALSE)</f>
        <v>10</v>
      </c>
      <c r="AM3" s="47">
        <f>VLOOKUP($A3,'Orion Essential AR Data'!$E$2:$GY$99,130,FALSE)</f>
        <v>9</v>
      </c>
      <c r="AN3" s="47">
        <f>VLOOKUP($A3,'Orion Essential AR Data'!$E$2:$GY$99,133,FALSE)</f>
        <v>7</v>
      </c>
      <c r="AO3" s="47">
        <f>VLOOKUP($A3,'Orion Essential AR Data'!$E$2:$GY$99,136,FALSE)</f>
        <v>8</v>
      </c>
      <c r="AP3" s="47">
        <f>VLOOKUP($A3,'Orion Essential AR Data'!$E$2:$GY$99,139,FALSE)</f>
        <v>9</v>
      </c>
      <c r="AQ3" s="47">
        <f>VLOOKUP($A3,'Orion Essential AR Data'!$E$2:$GY$99,142,FALSE)</f>
        <v>9</v>
      </c>
      <c r="AR3" s="47">
        <f>VLOOKUP($A3,'Orion Essential AR Data'!$E$2:$GY$99,145,FALSE)</f>
        <v>10</v>
      </c>
      <c r="AS3" s="47">
        <f>VLOOKUP($A3,'Orion Essential AR Data'!$E$2:$GY$99,148,FALSE)</f>
        <v>8</v>
      </c>
      <c r="AT3" s="47">
        <f>VLOOKUP($A3,'Orion Essential AR Data'!$E$2:$GY$99,151,FALSE)</f>
        <v>10</v>
      </c>
      <c r="AU3" s="47">
        <f>VLOOKUP($A3,'Orion Essential AR Data'!$E$2:$GY$99,154,FALSE)</f>
        <v>9</v>
      </c>
      <c r="AV3" s="47">
        <f>VLOOKUP($A3,'Orion Essential AR Data'!$E$2:$GY$99,157,FALSE)</f>
        <v>8</v>
      </c>
      <c r="AW3" s="47">
        <f>VLOOKUP($A3,'Orion Essential AR Data'!$E$2:$GY$99,160,FALSE)</f>
        <v>9</v>
      </c>
      <c r="AX3" s="47">
        <f>VLOOKUP($A3,'Orion Essential AR Data'!$E$2:$GY$99,163,FALSE)</f>
        <v>10</v>
      </c>
      <c r="AY3" s="47">
        <f>VLOOKUP($A3,'Orion Essential AR Data'!$E$2:$GY$99,166,FALSE)</f>
        <v>8</v>
      </c>
      <c r="AZ3" s="47">
        <f>VLOOKUP($A3,'Orion Essential AR Data'!$E$2:$GY$99,169,FALSE)</f>
        <v>9</v>
      </c>
      <c r="BA3" s="47">
        <f>VLOOKUP($A3,'Orion Essential AR Data'!$E$2:$GY$99,172,FALSE)</f>
        <v>10</v>
      </c>
      <c r="BB3" s="47">
        <f>VLOOKUP($A3,'Orion Essential AR Data'!$E$2:$GY$99,175,FALSE)</f>
        <v>10</v>
      </c>
      <c r="BC3" s="47">
        <f>VLOOKUP($A3,'Orion Essential AR Data'!$E$2:$GY$99,178,FALSE)</f>
        <v>8</v>
      </c>
      <c r="BD3" s="47">
        <f>VLOOKUP($A3,'Orion Essential AR Data'!$E$2:$GY$99,181,FALSE)</f>
        <v>0</v>
      </c>
      <c r="BE3" s="47">
        <f>VLOOKUP($A3,'Orion Essential AR Data'!$E$2:$GY$99,184,FALSE)</f>
        <v>10</v>
      </c>
      <c r="BF3" s="47">
        <f>VLOOKUP($A3,'Orion Essential AR Data'!$E$2:$GY$99,187,FALSE)</f>
        <v>8</v>
      </c>
      <c r="BG3" s="47">
        <f>VLOOKUP($A3,'Orion Essential AR Data'!$E$2:$GY$99,190,FALSE)</f>
        <v>8</v>
      </c>
      <c r="BH3" s="47">
        <f>VLOOKUP($A3,'Orion Essential AR Data'!$E$2:$GY$99,193,FALSE)</f>
        <v>8</v>
      </c>
      <c r="BI3" s="47">
        <f>VLOOKUP($A3,'Orion Essential AR Data'!$E$2:$GY$99,196,FALSE)</f>
        <v>10</v>
      </c>
      <c r="BJ3" s="47">
        <f>VLOOKUP($A3,'Orion Essential AR Data'!$E$2:$GY$99,199,FALSE)</f>
        <v>9</v>
      </c>
      <c r="BK3" s="47">
        <f>VLOOKUP($A3,'Orion Essential AR Data'!$E$2:$GY$99,202,FALSE)</f>
        <v>8</v>
      </c>
      <c r="BL3" s="47">
        <f t="shared" ref="BL3:BL66" si="0">COUNTIF($D3:$BK3,10)</f>
        <v>17</v>
      </c>
      <c r="BM3" s="47">
        <f t="shared" ref="BM3:BM66" si="1">COUNTIF($D3:$BK3,9)</f>
        <v>20</v>
      </c>
      <c r="BN3" s="47">
        <f t="shared" ref="BN3:BN66" si="2">COUNTIF($D3:$BK3,8)</f>
        <v>14</v>
      </c>
      <c r="BO3" s="47">
        <f t="shared" ref="BO3:BO66" si="3">COUNTIF($D3:$BK3,7)</f>
        <v>6</v>
      </c>
      <c r="BP3" s="47">
        <f t="shared" ref="BP3:BP66" si="4">COUNTIF($D3:$BK3,6)</f>
        <v>1</v>
      </c>
      <c r="BQ3" s="47">
        <f t="shared" ref="BQ3:BQ66" si="5">COUNTIF($D3:$BK3,5)</f>
        <v>1</v>
      </c>
      <c r="BR3" s="47">
        <f t="shared" ref="BR3:BR66" si="6">COUNTIF($D3:$BK3,4)</f>
        <v>0</v>
      </c>
      <c r="BS3" s="47">
        <f t="shared" ref="BS3:BS66" si="7">COUNTIF($D3:$BK3,3)</f>
        <v>0</v>
      </c>
      <c r="BT3" s="47">
        <f t="shared" ref="BT3:BT66" si="8">COUNTIF($D3:$BK3,2)</f>
        <v>0</v>
      </c>
      <c r="BU3" s="47">
        <f t="shared" ref="BU3:BU66" si="9">COUNTIF($D3:$BK3,1)</f>
        <v>0</v>
      </c>
      <c r="BV3" s="47">
        <f t="shared" ref="BV3:BV66" si="10">COUNTIF($D3:$BK3,0)</f>
        <v>1</v>
      </c>
      <c r="BW3" s="47">
        <f t="shared" ref="BW3:BW66" si="11">SUM(BL3:BV3)</f>
        <v>60</v>
      </c>
    </row>
    <row r="4" spans="1:75" x14ac:dyDescent="0.3">
      <c r="A4" s="47">
        <f>'Orion Essential AR Data'!E4</f>
        <v>109</v>
      </c>
      <c r="B4" s="47" t="str">
        <f>'Orion Essential AR Data'!A4</f>
        <v>Tyler</v>
      </c>
      <c r="C4" s="47" t="str">
        <f>'Orion Essential AR Data'!B4</f>
        <v>Paul</v>
      </c>
      <c r="D4" s="47">
        <f>VLOOKUP($A4,'Orion Essential AR Data'!$E$2:$GY$99,25,FALSE)</f>
        <v>8</v>
      </c>
      <c r="E4" s="47">
        <f>VLOOKUP($A4,'Orion Essential AR Data'!$E$2:$GY$99,28,FALSE)</f>
        <v>5</v>
      </c>
      <c r="F4" s="47">
        <f>VLOOKUP($A4,'Orion Essential AR Data'!$E$2:$GY$99,31,FALSE)</f>
        <v>8</v>
      </c>
      <c r="G4" s="47">
        <f>VLOOKUP($A4,'Orion Essential AR Data'!$E$2:$GY$99,34,FALSE)</f>
        <v>9</v>
      </c>
      <c r="H4" s="47">
        <f>VLOOKUP($A4,'Orion Essential AR Data'!$E$2:$GY$99,37,FALSE)</f>
        <v>10</v>
      </c>
      <c r="I4" s="47">
        <f>VLOOKUP($A4,'Orion Essential AR Data'!$E$2:$GY$99,40,FALSE)</f>
        <v>9</v>
      </c>
      <c r="J4" s="47">
        <f>VLOOKUP($A4,'Orion Essential AR Data'!$E$2:$GY$99,43,FALSE)</f>
        <v>9</v>
      </c>
      <c r="K4" s="47">
        <f>VLOOKUP($A4,'Orion Essential AR Data'!$E$2:$GY$99,46,FALSE)</f>
        <v>9</v>
      </c>
      <c r="L4" s="47">
        <f>VLOOKUP($A4,'Orion Essential AR Data'!$E$2:$GY$99,49,FALSE)</f>
        <v>7</v>
      </c>
      <c r="M4" s="47">
        <f>VLOOKUP($A4,'Orion Essential AR Data'!$E$2:$GY$99,52,FALSE)</f>
        <v>7</v>
      </c>
      <c r="N4" s="47">
        <f>VLOOKUP($A4,'Orion Essential AR Data'!$E$2:$GY$99,55,FALSE)</f>
        <v>6</v>
      </c>
      <c r="O4" s="47">
        <f>VLOOKUP($A4,'Orion Essential AR Data'!$E$2:$GY$99,58,FALSE)</f>
        <v>7</v>
      </c>
      <c r="P4" s="47">
        <f>VLOOKUP($A4,'Orion Essential AR Data'!$E$2:$GY$99,61,FALSE)</f>
        <v>10</v>
      </c>
      <c r="Q4" s="47">
        <f>VLOOKUP($A4,'Orion Essential AR Data'!$E$2:$GY$99,64,FALSE)</f>
        <v>8</v>
      </c>
      <c r="R4" s="47">
        <f>VLOOKUP($A4,'Orion Essential AR Data'!$E$2:$GY$99,67,FALSE)</f>
        <v>9</v>
      </c>
      <c r="S4" s="47">
        <f>VLOOKUP($A4,'Orion Essential AR Data'!$E$2:$GY$99,70,FALSE)</f>
        <v>6</v>
      </c>
      <c r="T4" s="47">
        <f>VLOOKUP($A4,'Orion Essential AR Data'!$E$2:$GY$99,73,FALSE)</f>
        <v>8</v>
      </c>
      <c r="U4" s="47">
        <f>VLOOKUP($A4,'Orion Essential AR Data'!$E$2:$GY$99,76,FALSE)</f>
        <v>7</v>
      </c>
      <c r="V4" s="47">
        <f>VLOOKUP($A4,'Orion Essential AR Data'!$E$2:$GY$99,79,FALSE)</f>
        <v>8</v>
      </c>
      <c r="W4" s="47">
        <f>VLOOKUP($A4,'Orion Essential AR Data'!$E$2:$GY$99,82,FALSE)</f>
        <v>7</v>
      </c>
      <c r="X4" s="47">
        <f>VLOOKUP($A4,'Orion Essential AR Data'!$E$2:$GY$99,85,FALSE)</f>
        <v>7</v>
      </c>
      <c r="Y4" s="47">
        <f>VLOOKUP($A4,'Orion Essential AR Data'!$E$2:$GY$99,88,FALSE)</f>
        <v>9</v>
      </c>
      <c r="Z4" s="47">
        <f>VLOOKUP($A4,'Orion Essential AR Data'!$E$2:$GY$99,91,FALSE)</f>
        <v>8</v>
      </c>
      <c r="AA4" s="47">
        <f>VLOOKUP($A4,'Orion Essential AR Data'!$E$2:$GY$99,94,FALSE)</f>
        <v>8</v>
      </c>
      <c r="AB4" s="47">
        <f>VLOOKUP($A4,'Orion Essential AR Data'!$E$2:$GY$99,97,FALSE)</f>
        <v>8</v>
      </c>
      <c r="AC4" s="47">
        <f>VLOOKUP($A4,'Orion Essential AR Data'!$E$2:$GY$99,100,FALSE)</f>
        <v>5</v>
      </c>
      <c r="AD4" s="47">
        <f>VLOOKUP($A4,'Orion Essential AR Data'!$E$2:$GY$99,103,FALSE)</f>
        <v>8</v>
      </c>
      <c r="AE4" s="47">
        <f>VLOOKUP($A4,'Orion Essential AR Data'!$E$2:$GY$99,106,FALSE)</f>
        <v>9</v>
      </c>
      <c r="AF4" s="47">
        <f>VLOOKUP($A4,'Orion Essential AR Data'!$E$2:$GY$99,109,FALSE)</f>
        <v>8</v>
      </c>
      <c r="AG4" s="47">
        <f>VLOOKUP($A4,'Orion Essential AR Data'!$E$2:$GY$99,112,FALSE)</f>
        <v>8</v>
      </c>
      <c r="AH4" s="47">
        <f>VLOOKUP($A4,'Orion Essential AR Data'!$E$2:$GY$99,115,FALSE)</f>
        <v>9</v>
      </c>
      <c r="AI4" s="47">
        <f>VLOOKUP($A4,'Orion Essential AR Data'!$E$2:$GY$99,118,FALSE)</f>
        <v>9</v>
      </c>
      <c r="AJ4" s="47">
        <f>VLOOKUP($A4,'Orion Essential AR Data'!$E$2:$GY$99,121,FALSE)</f>
        <v>9</v>
      </c>
      <c r="AK4" s="47">
        <f>VLOOKUP($A4,'Orion Essential AR Data'!$E$2:$GY$99,124,FALSE)</f>
        <v>9</v>
      </c>
      <c r="AL4" s="47">
        <f>VLOOKUP($A4,'Orion Essential AR Data'!$E$2:$GY$99,127,FALSE)</f>
        <v>7</v>
      </c>
      <c r="AM4" s="47">
        <f>VLOOKUP($A4,'Orion Essential AR Data'!$E$2:$GY$99,130,FALSE)</f>
        <v>8</v>
      </c>
      <c r="AN4" s="47">
        <f>VLOOKUP($A4,'Orion Essential AR Data'!$E$2:$GY$99,133,FALSE)</f>
        <v>6</v>
      </c>
      <c r="AO4" s="47">
        <f>VLOOKUP($A4,'Orion Essential AR Data'!$E$2:$GY$99,136,FALSE)</f>
        <v>9</v>
      </c>
      <c r="AP4" s="47">
        <f>VLOOKUP($A4,'Orion Essential AR Data'!$E$2:$GY$99,139,FALSE)</f>
        <v>8</v>
      </c>
      <c r="AQ4" s="47">
        <f>VLOOKUP($A4,'Orion Essential AR Data'!$E$2:$GY$99,142,FALSE)</f>
        <v>8</v>
      </c>
      <c r="AR4" s="47">
        <f>VLOOKUP($A4,'Orion Essential AR Data'!$E$2:$GY$99,145,FALSE)</f>
        <v>7</v>
      </c>
      <c r="AS4" s="47">
        <f>VLOOKUP($A4,'Orion Essential AR Data'!$E$2:$GY$99,148,FALSE)</f>
        <v>9</v>
      </c>
      <c r="AT4" s="47">
        <f>VLOOKUP($A4,'Orion Essential AR Data'!$E$2:$GY$99,151,FALSE)</f>
        <v>9</v>
      </c>
      <c r="AU4" s="47">
        <f>VLOOKUP($A4,'Orion Essential AR Data'!$E$2:$GY$99,154,FALSE)</f>
        <v>9</v>
      </c>
      <c r="AV4" s="47">
        <f>VLOOKUP($A4,'Orion Essential AR Data'!$E$2:$GY$99,157,FALSE)</f>
        <v>9</v>
      </c>
      <c r="AW4" s="47">
        <f>VLOOKUP($A4,'Orion Essential AR Data'!$E$2:$GY$99,160,FALSE)</f>
        <v>7</v>
      </c>
      <c r="AX4" s="47">
        <f>VLOOKUP($A4,'Orion Essential AR Data'!$E$2:$GY$99,163,FALSE)</f>
        <v>8</v>
      </c>
      <c r="AY4" s="47">
        <f>VLOOKUP($A4,'Orion Essential AR Data'!$E$2:$GY$99,166,FALSE)</f>
        <v>10</v>
      </c>
      <c r="AZ4" s="47">
        <f>VLOOKUP($A4,'Orion Essential AR Data'!$E$2:$GY$99,169,FALSE)</f>
        <v>8</v>
      </c>
      <c r="BA4" s="47">
        <f>VLOOKUP($A4,'Orion Essential AR Data'!$E$2:$GY$99,172,FALSE)</f>
        <v>8</v>
      </c>
      <c r="BB4" s="47">
        <f>VLOOKUP($A4,'Orion Essential AR Data'!$E$2:$GY$99,175,FALSE)</f>
        <v>7</v>
      </c>
      <c r="BC4" s="47">
        <f>VLOOKUP($A4,'Orion Essential AR Data'!$E$2:$GY$99,178,FALSE)</f>
        <v>8</v>
      </c>
      <c r="BD4" s="47">
        <f>VLOOKUP($A4,'Orion Essential AR Data'!$E$2:$GY$99,181,FALSE)</f>
        <v>9</v>
      </c>
      <c r="BE4" s="47">
        <f>VLOOKUP($A4,'Orion Essential AR Data'!$E$2:$GY$99,184,FALSE)</f>
        <v>9</v>
      </c>
      <c r="BF4" s="47">
        <f>VLOOKUP($A4,'Orion Essential AR Data'!$E$2:$GY$99,187,FALSE)</f>
        <v>8</v>
      </c>
      <c r="BG4" s="47">
        <f>VLOOKUP($A4,'Orion Essential AR Data'!$E$2:$GY$99,190,FALSE)</f>
        <v>8</v>
      </c>
      <c r="BH4" s="47">
        <f>VLOOKUP($A4,'Orion Essential AR Data'!$E$2:$GY$99,193,FALSE)</f>
        <v>10</v>
      </c>
      <c r="BI4" s="47">
        <f>VLOOKUP($A4,'Orion Essential AR Data'!$E$2:$GY$99,196,FALSE)</f>
        <v>7</v>
      </c>
      <c r="BJ4" s="47">
        <f>VLOOKUP($A4,'Orion Essential AR Data'!$E$2:$GY$99,199,FALSE)</f>
        <v>9</v>
      </c>
      <c r="BK4" s="47">
        <f>VLOOKUP($A4,'Orion Essential AR Data'!$E$2:$GY$99,202,FALSE)</f>
        <v>10</v>
      </c>
      <c r="BL4" s="47">
        <f t="shared" si="0"/>
        <v>5</v>
      </c>
      <c r="BM4" s="47">
        <f t="shared" si="1"/>
        <v>19</v>
      </c>
      <c r="BN4" s="47">
        <f t="shared" si="2"/>
        <v>20</v>
      </c>
      <c r="BO4" s="47">
        <f t="shared" si="3"/>
        <v>11</v>
      </c>
      <c r="BP4" s="47">
        <f t="shared" si="4"/>
        <v>3</v>
      </c>
      <c r="BQ4" s="47">
        <f t="shared" si="5"/>
        <v>2</v>
      </c>
      <c r="BR4" s="47">
        <f t="shared" si="6"/>
        <v>0</v>
      </c>
      <c r="BS4" s="47">
        <f t="shared" si="7"/>
        <v>0</v>
      </c>
      <c r="BT4" s="47">
        <f t="shared" si="8"/>
        <v>0</v>
      </c>
      <c r="BU4" s="47">
        <f t="shared" si="9"/>
        <v>0</v>
      </c>
      <c r="BV4" s="47">
        <f t="shared" si="10"/>
        <v>0</v>
      </c>
      <c r="BW4" s="47">
        <f t="shared" si="11"/>
        <v>60</v>
      </c>
    </row>
    <row r="5" spans="1:75" x14ac:dyDescent="0.3">
      <c r="A5" s="47">
        <f>'Orion Essential AR Data'!E5</f>
        <v>114</v>
      </c>
      <c r="B5" s="47" t="str">
        <f>'Orion Essential AR Data'!A5</f>
        <v>Allison</v>
      </c>
      <c r="C5" s="47" t="str">
        <f>'Orion Essential AR Data'!B5</f>
        <v>Carley</v>
      </c>
      <c r="D5" s="47">
        <f>VLOOKUP($A5,'Orion Essential AR Data'!$E$2:$GY$99,25,FALSE)</f>
        <v>10</v>
      </c>
      <c r="E5" s="47">
        <f>VLOOKUP($A5,'Orion Essential AR Data'!$E$2:$GY$99,28,FALSE)</f>
        <v>8</v>
      </c>
      <c r="F5" s="47">
        <f>VLOOKUP($A5,'Orion Essential AR Data'!$E$2:$GY$99,31,FALSE)</f>
        <v>9</v>
      </c>
      <c r="G5" s="47">
        <f>VLOOKUP($A5,'Orion Essential AR Data'!$E$2:$GY$99,34,FALSE)</f>
        <v>9</v>
      </c>
      <c r="H5" s="47">
        <f>VLOOKUP($A5,'Orion Essential AR Data'!$E$2:$GY$99,37,FALSE)</f>
        <v>9</v>
      </c>
      <c r="I5" s="47">
        <f>VLOOKUP($A5,'Orion Essential AR Data'!$E$2:$GY$99,40,FALSE)</f>
        <v>10</v>
      </c>
      <c r="J5" s="47">
        <f>VLOOKUP($A5,'Orion Essential AR Data'!$E$2:$GY$99,43,FALSE)</f>
        <v>9</v>
      </c>
      <c r="K5" s="47">
        <f>VLOOKUP($A5,'Orion Essential AR Data'!$E$2:$GY$99,46,FALSE)</f>
        <v>7</v>
      </c>
      <c r="L5" s="47">
        <f>VLOOKUP($A5,'Orion Essential AR Data'!$E$2:$GY$99,49,FALSE)</f>
        <v>8</v>
      </c>
      <c r="M5" s="47">
        <f>VLOOKUP($A5,'Orion Essential AR Data'!$E$2:$GY$99,52,FALSE)</f>
        <v>10</v>
      </c>
      <c r="N5" s="47">
        <f>VLOOKUP($A5,'Orion Essential AR Data'!$E$2:$GY$99,55,FALSE)</f>
        <v>9</v>
      </c>
      <c r="O5" s="47">
        <f>VLOOKUP($A5,'Orion Essential AR Data'!$E$2:$GY$99,58,FALSE)</f>
        <v>9</v>
      </c>
      <c r="P5" s="47">
        <f>VLOOKUP($A5,'Orion Essential AR Data'!$E$2:$GY$99,61,FALSE)</f>
        <v>9</v>
      </c>
      <c r="Q5" s="47">
        <f>VLOOKUP($A5,'Orion Essential AR Data'!$E$2:$GY$99,64,FALSE)</f>
        <v>9</v>
      </c>
      <c r="R5" s="47">
        <f>VLOOKUP($A5,'Orion Essential AR Data'!$E$2:$GY$99,67,FALSE)</f>
        <v>8</v>
      </c>
      <c r="S5" s="47">
        <f>VLOOKUP($A5,'Orion Essential AR Data'!$E$2:$GY$99,70,FALSE)</f>
        <v>9</v>
      </c>
      <c r="T5" s="47">
        <f>VLOOKUP($A5,'Orion Essential AR Data'!$E$2:$GY$99,73,FALSE)</f>
        <v>9</v>
      </c>
      <c r="U5" s="47">
        <f>VLOOKUP($A5,'Orion Essential AR Data'!$E$2:$GY$99,76,FALSE)</f>
        <v>9</v>
      </c>
      <c r="V5" s="47">
        <f>VLOOKUP($A5,'Orion Essential AR Data'!$E$2:$GY$99,79,FALSE)</f>
        <v>9</v>
      </c>
      <c r="W5" s="47">
        <f>VLOOKUP($A5,'Orion Essential AR Data'!$E$2:$GY$99,82,FALSE)</f>
        <v>8</v>
      </c>
      <c r="X5" s="47">
        <f>VLOOKUP($A5,'Orion Essential AR Data'!$E$2:$GY$99,85,FALSE)</f>
        <v>7</v>
      </c>
      <c r="Y5" s="47">
        <f>VLOOKUP($A5,'Orion Essential AR Data'!$E$2:$GY$99,88,FALSE)</f>
        <v>10</v>
      </c>
      <c r="Z5" s="47">
        <f>VLOOKUP($A5,'Orion Essential AR Data'!$E$2:$GY$99,91,FALSE)</f>
        <v>10</v>
      </c>
      <c r="AA5" s="47">
        <f>VLOOKUP($A5,'Orion Essential AR Data'!$E$2:$GY$99,94,FALSE)</f>
        <v>10</v>
      </c>
      <c r="AB5" s="47">
        <f>VLOOKUP($A5,'Orion Essential AR Data'!$E$2:$GY$99,97,FALSE)</f>
        <v>9</v>
      </c>
      <c r="AC5" s="47">
        <f>VLOOKUP($A5,'Orion Essential AR Data'!$E$2:$GY$99,100,FALSE)</f>
        <v>9</v>
      </c>
      <c r="AD5" s="47">
        <f>VLOOKUP($A5,'Orion Essential AR Data'!$E$2:$GY$99,103,FALSE)</f>
        <v>9</v>
      </c>
      <c r="AE5" s="47">
        <f>VLOOKUP($A5,'Orion Essential AR Data'!$E$2:$GY$99,106,FALSE)</f>
        <v>10</v>
      </c>
      <c r="AF5" s="47">
        <f>VLOOKUP($A5,'Orion Essential AR Data'!$E$2:$GY$99,109,FALSE)</f>
        <v>10</v>
      </c>
      <c r="AG5" s="47">
        <f>VLOOKUP($A5,'Orion Essential AR Data'!$E$2:$GY$99,112,FALSE)</f>
        <v>9</v>
      </c>
      <c r="AH5" s="47">
        <f>VLOOKUP($A5,'Orion Essential AR Data'!$E$2:$GY$99,115,FALSE)</f>
        <v>9</v>
      </c>
      <c r="AI5" s="47">
        <f>VLOOKUP($A5,'Orion Essential AR Data'!$E$2:$GY$99,118,FALSE)</f>
        <v>9</v>
      </c>
      <c r="AJ5" s="47">
        <f>VLOOKUP($A5,'Orion Essential AR Data'!$E$2:$GY$99,121,FALSE)</f>
        <v>8</v>
      </c>
      <c r="AK5" s="47">
        <f>VLOOKUP($A5,'Orion Essential AR Data'!$E$2:$GY$99,124,FALSE)</f>
        <v>8</v>
      </c>
      <c r="AL5" s="47">
        <f>VLOOKUP($A5,'Orion Essential AR Data'!$E$2:$GY$99,127,FALSE)</f>
        <v>9</v>
      </c>
      <c r="AM5" s="47">
        <f>VLOOKUP($A5,'Orion Essential AR Data'!$E$2:$GY$99,130,FALSE)</f>
        <v>10</v>
      </c>
      <c r="AN5" s="47">
        <f>VLOOKUP($A5,'Orion Essential AR Data'!$E$2:$GY$99,133,FALSE)</f>
        <v>9</v>
      </c>
      <c r="AO5" s="47">
        <f>VLOOKUP($A5,'Orion Essential AR Data'!$E$2:$GY$99,136,FALSE)</f>
        <v>8</v>
      </c>
      <c r="AP5" s="47">
        <f>VLOOKUP($A5,'Orion Essential AR Data'!$E$2:$GY$99,139,FALSE)</f>
        <v>10</v>
      </c>
      <c r="AQ5" s="47">
        <f>VLOOKUP($A5,'Orion Essential AR Data'!$E$2:$GY$99,142,FALSE)</f>
        <v>8</v>
      </c>
      <c r="AR5" s="47">
        <f>VLOOKUP($A5,'Orion Essential AR Data'!$E$2:$GY$99,145,FALSE)</f>
        <v>9</v>
      </c>
      <c r="AS5" s="47">
        <f>VLOOKUP($A5,'Orion Essential AR Data'!$E$2:$GY$99,148,FALSE)</f>
        <v>9</v>
      </c>
      <c r="AT5" s="47">
        <f>VLOOKUP($A5,'Orion Essential AR Data'!$E$2:$GY$99,151,FALSE)</f>
        <v>10</v>
      </c>
      <c r="AU5" s="47">
        <f>VLOOKUP($A5,'Orion Essential AR Data'!$E$2:$GY$99,154,FALSE)</f>
        <v>10</v>
      </c>
      <c r="AV5" s="47">
        <f>VLOOKUP($A5,'Orion Essential AR Data'!$E$2:$GY$99,157,FALSE)</f>
        <v>10</v>
      </c>
      <c r="AW5" s="47">
        <f>VLOOKUP($A5,'Orion Essential AR Data'!$E$2:$GY$99,160,FALSE)</f>
        <v>9</v>
      </c>
      <c r="AX5" s="47">
        <f>VLOOKUP($A5,'Orion Essential AR Data'!$E$2:$GY$99,163,FALSE)</f>
        <v>10</v>
      </c>
      <c r="AY5" s="47">
        <f>VLOOKUP($A5,'Orion Essential AR Data'!$E$2:$GY$99,166,FALSE)</f>
        <v>9</v>
      </c>
      <c r="AZ5" s="47">
        <f>VLOOKUP($A5,'Orion Essential AR Data'!$E$2:$GY$99,169,FALSE)</f>
        <v>10</v>
      </c>
      <c r="BA5" s="47">
        <f>VLOOKUP($A5,'Orion Essential AR Data'!$E$2:$GY$99,172,FALSE)</f>
        <v>10</v>
      </c>
      <c r="BB5" s="47">
        <f>VLOOKUP($A5,'Orion Essential AR Data'!$E$2:$GY$99,175,FALSE)</f>
        <v>9</v>
      </c>
      <c r="BC5" s="47">
        <f>VLOOKUP($A5,'Orion Essential AR Data'!$E$2:$GY$99,178,FALSE)</f>
        <v>10</v>
      </c>
      <c r="BD5" s="47">
        <f>VLOOKUP($A5,'Orion Essential AR Data'!$E$2:$GY$99,181,FALSE)</f>
        <v>9</v>
      </c>
      <c r="BE5" s="47">
        <f>VLOOKUP($A5,'Orion Essential AR Data'!$E$2:$GY$99,184,FALSE)</f>
        <v>9</v>
      </c>
      <c r="BF5" s="47">
        <f>VLOOKUP($A5,'Orion Essential AR Data'!$E$2:$GY$99,187,FALSE)</f>
        <v>8</v>
      </c>
      <c r="BG5" s="47">
        <f>VLOOKUP($A5,'Orion Essential AR Data'!$E$2:$GY$99,190,FALSE)</f>
        <v>9</v>
      </c>
      <c r="BH5" s="47">
        <f>VLOOKUP($A5,'Orion Essential AR Data'!$E$2:$GY$99,193,FALSE)</f>
        <v>9</v>
      </c>
      <c r="BI5" s="47">
        <f>VLOOKUP($A5,'Orion Essential AR Data'!$E$2:$GY$99,196,FALSE)</f>
        <v>9</v>
      </c>
      <c r="BJ5" s="47">
        <f>VLOOKUP($A5,'Orion Essential AR Data'!$E$2:$GY$99,199,FALSE)</f>
        <v>10</v>
      </c>
      <c r="BK5" s="47">
        <f>VLOOKUP($A5,'Orion Essential AR Data'!$E$2:$GY$99,202,FALSE)</f>
        <v>9</v>
      </c>
      <c r="BL5" s="47">
        <f t="shared" si="0"/>
        <v>18</v>
      </c>
      <c r="BM5" s="47">
        <f t="shared" si="1"/>
        <v>31</v>
      </c>
      <c r="BN5" s="47">
        <f t="shared" si="2"/>
        <v>9</v>
      </c>
      <c r="BO5" s="47">
        <f t="shared" si="3"/>
        <v>2</v>
      </c>
      <c r="BP5" s="47">
        <f t="shared" si="4"/>
        <v>0</v>
      </c>
      <c r="BQ5" s="47">
        <f t="shared" si="5"/>
        <v>0</v>
      </c>
      <c r="BR5" s="47">
        <f t="shared" si="6"/>
        <v>0</v>
      </c>
      <c r="BS5" s="47">
        <f t="shared" si="7"/>
        <v>0</v>
      </c>
      <c r="BT5" s="47">
        <f t="shared" si="8"/>
        <v>0</v>
      </c>
      <c r="BU5" s="47">
        <f t="shared" si="9"/>
        <v>0</v>
      </c>
      <c r="BV5" s="47">
        <f t="shared" si="10"/>
        <v>0</v>
      </c>
      <c r="BW5" s="47">
        <f t="shared" si="11"/>
        <v>60</v>
      </c>
    </row>
    <row r="6" spans="1:75" x14ac:dyDescent="0.3">
      <c r="A6" s="47">
        <f>'Orion Essential AR Data'!E6</f>
        <v>101</v>
      </c>
      <c r="B6" s="47" t="str">
        <f>'Orion Essential AR Data'!A6</f>
        <v>Beller</v>
      </c>
      <c r="C6" s="47" t="str">
        <f>'Orion Essential AR Data'!B6</f>
        <v>Zachary</v>
      </c>
      <c r="D6" s="47">
        <f>VLOOKUP($A6,'Orion Essential AR Data'!$E$2:$GY$99,25,FALSE)</f>
        <v>9</v>
      </c>
      <c r="E6" s="47">
        <f>VLOOKUP($A6,'Orion Essential AR Data'!$E$2:$GY$99,28,FALSE)</f>
        <v>9</v>
      </c>
      <c r="F6" s="47">
        <f>VLOOKUP($A6,'Orion Essential AR Data'!$E$2:$GY$99,31,FALSE)</f>
        <v>9</v>
      </c>
      <c r="G6" s="47">
        <f>VLOOKUP($A6,'Orion Essential AR Data'!$E$2:$GY$99,34,FALSE)</f>
        <v>10</v>
      </c>
      <c r="H6" s="47">
        <f>VLOOKUP($A6,'Orion Essential AR Data'!$E$2:$GY$99,37,FALSE)</f>
        <v>10</v>
      </c>
      <c r="I6" s="47">
        <f>VLOOKUP($A6,'Orion Essential AR Data'!$E$2:$GY$99,40,FALSE)</f>
        <v>7</v>
      </c>
      <c r="J6" s="47">
        <f>VLOOKUP($A6,'Orion Essential AR Data'!$E$2:$GY$99,43,FALSE)</f>
        <v>10</v>
      </c>
      <c r="K6" s="47">
        <f>VLOOKUP($A6,'Orion Essential AR Data'!$E$2:$GY$99,46,FALSE)</f>
        <v>10</v>
      </c>
      <c r="L6" s="47">
        <f>VLOOKUP($A6,'Orion Essential AR Data'!$E$2:$GY$99,49,FALSE)</f>
        <v>9</v>
      </c>
      <c r="M6" s="47">
        <f>VLOOKUP($A6,'Orion Essential AR Data'!$E$2:$GY$99,52,FALSE)</f>
        <v>10</v>
      </c>
      <c r="N6" s="47">
        <f>VLOOKUP($A6,'Orion Essential AR Data'!$E$2:$GY$99,55,FALSE)</f>
        <v>10</v>
      </c>
      <c r="O6" s="47">
        <f>VLOOKUP($A6,'Orion Essential AR Data'!$E$2:$GY$99,58,FALSE)</f>
        <v>8</v>
      </c>
      <c r="P6" s="47">
        <f>VLOOKUP($A6,'Orion Essential AR Data'!$E$2:$GY$99,61,FALSE)</f>
        <v>9</v>
      </c>
      <c r="Q6" s="47">
        <f>VLOOKUP($A6,'Orion Essential AR Data'!$E$2:$GY$99,64,FALSE)</f>
        <v>9</v>
      </c>
      <c r="R6" s="47">
        <f>VLOOKUP($A6,'Orion Essential AR Data'!$E$2:$GY$99,67,FALSE)</f>
        <v>9</v>
      </c>
      <c r="S6" s="47">
        <f>VLOOKUP($A6,'Orion Essential AR Data'!$E$2:$GY$99,70,FALSE)</f>
        <v>9</v>
      </c>
      <c r="T6" s="47">
        <f>VLOOKUP($A6,'Orion Essential AR Data'!$E$2:$GY$99,73,FALSE)</f>
        <v>7</v>
      </c>
      <c r="U6" s="47">
        <f>VLOOKUP($A6,'Orion Essential AR Data'!$E$2:$GY$99,76,FALSE)</f>
        <v>9</v>
      </c>
      <c r="V6" s="47">
        <f>VLOOKUP($A6,'Orion Essential AR Data'!$E$2:$GY$99,79,FALSE)</f>
        <v>10</v>
      </c>
      <c r="W6" s="47">
        <f>VLOOKUP($A6,'Orion Essential AR Data'!$E$2:$GY$99,82,FALSE)</f>
        <v>10</v>
      </c>
      <c r="X6" s="47">
        <f>VLOOKUP($A6,'Orion Essential AR Data'!$E$2:$GY$99,85,FALSE)</f>
        <v>8</v>
      </c>
      <c r="Y6" s="47">
        <f>VLOOKUP($A6,'Orion Essential AR Data'!$E$2:$GY$99,88,FALSE)</f>
        <v>10</v>
      </c>
      <c r="Z6" s="47">
        <f>VLOOKUP($A6,'Orion Essential AR Data'!$E$2:$GY$99,91,FALSE)</f>
        <v>7</v>
      </c>
      <c r="AA6" s="47">
        <f>VLOOKUP($A6,'Orion Essential AR Data'!$E$2:$GY$99,94,FALSE)</f>
        <v>10</v>
      </c>
      <c r="AB6" s="47">
        <f>VLOOKUP($A6,'Orion Essential AR Data'!$E$2:$GY$99,97,FALSE)</f>
        <v>8</v>
      </c>
      <c r="AC6" s="47">
        <f>VLOOKUP($A6,'Orion Essential AR Data'!$E$2:$GY$99,100,FALSE)</f>
        <v>10</v>
      </c>
      <c r="AD6" s="47">
        <f>VLOOKUP($A6,'Orion Essential AR Data'!$E$2:$GY$99,103,FALSE)</f>
        <v>9</v>
      </c>
      <c r="AE6" s="47">
        <f>VLOOKUP($A6,'Orion Essential AR Data'!$E$2:$GY$99,106,FALSE)</f>
        <v>8</v>
      </c>
      <c r="AF6" s="47">
        <f>VLOOKUP($A6,'Orion Essential AR Data'!$E$2:$GY$99,109,FALSE)</f>
        <v>10</v>
      </c>
      <c r="AG6" s="47">
        <f>VLOOKUP($A6,'Orion Essential AR Data'!$E$2:$GY$99,112,FALSE)</f>
        <v>7</v>
      </c>
      <c r="AH6" s="47">
        <f>VLOOKUP($A6,'Orion Essential AR Data'!$E$2:$GY$99,115,FALSE)</f>
        <v>10</v>
      </c>
      <c r="AI6" s="47">
        <f>VLOOKUP($A6,'Orion Essential AR Data'!$E$2:$GY$99,118,FALSE)</f>
        <v>10</v>
      </c>
      <c r="AJ6" s="47">
        <f>VLOOKUP($A6,'Orion Essential AR Data'!$E$2:$GY$99,121,FALSE)</f>
        <v>9</v>
      </c>
      <c r="AK6" s="47">
        <f>VLOOKUP($A6,'Orion Essential AR Data'!$E$2:$GY$99,124,FALSE)</f>
        <v>10</v>
      </c>
      <c r="AL6" s="47">
        <f>VLOOKUP($A6,'Orion Essential AR Data'!$E$2:$GY$99,127,FALSE)</f>
        <v>9</v>
      </c>
      <c r="AM6" s="47">
        <f>VLOOKUP($A6,'Orion Essential AR Data'!$E$2:$GY$99,130,FALSE)</f>
        <v>9</v>
      </c>
      <c r="AN6" s="47">
        <f>VLOOKUP($A6,'Orion Essential AR Data'!$E$2:$GY$99,133,FALSE)</f>
        <v>9</v>
      </c>
      <c r="AO6" s="47">
        <f>VLOOKUP($A6,'Orion Essential AR Data'!$E$2:$GY$99,136,FALSE)</f>
        <v>8</v>
      </c>
      <c r="AP6" s="47">
        <f>VLOOKUP($A6,'Orion Essential AR Data'!$E$2:$GY$99,139,FALSE)</f>
        <v>9</v>
      </c>
      <c r="AQ6" s="47">
        <f>VLOOKUP($A6,'Orion Essential AR Data'!$E$2:$GY$99,142,FALSE)</f>
        <v>9</v>
      </c>
      <c r="AR6" s="47">
        <f>VLOOKUP($A6,'Orion Essential AR Data'!$E$2:$GY$99,145,FALSE)</f>
        <v>10</v>
      </c>
      <c r="AS6" s="47">
        <f>VLOOKUP($A6,'Orion Essential AR Data'!$E$2:$GY$99,148,FALSE)</f>
        <v>9</v>
      </c>
      <c r="AT6" s="47">
        <f>VLOOKUP($A6,'Orion Essential AR Data'!$E$2:$GY$99,151,FALSE)</f>
        <v>9</v>
      </c>
      <c r="AU6" s="47">
        <f>VLOOKUP($A6,'Orion Essential AR Data'!$E$2:$GY$99,154,FALSE)</f>
        <v>9</v>
      </c>
      <c r="AV6" s="47">
        <f>VLOOKUP($A6,'Orion Essential AR Data'!$E$2:$GY$99,157,FALSE)</f>
        <v>8</v>
      </c>
      <c r="AW6" s="47">
        <f>VLOOKUP($A6,'Orion Essential AR Data'!$E$2:$GY$99,160,FALSE)</f>
        <v>9</v>
      </c>
      <c r="AX6" s="47">
        <f>VLOOKUP($A6,'Orion Essential AR Data'!$E$2:$GY$99,163,FALSE)</f>
        <v>8</v>
      </c>
      <c r="AY6" s="47">
        <f>VLOOKUP($A6,'Orion Essential AR Data'!$E$2:$GY$99,166,FALSE)</f>
        <v>10</v>
      </c>
      <c r="AZ6" s="47">
        <f>VLOOKUP($A6,'Orion Essential AR Data'!$E$2:$GY$99,169,FALSE)</f>
        <v>10</v>
      </c>
      <c r="BA6" s="47">
        <f>VLOOKUP($A6,'Orion Essential AR Data'!$E$2:$GY$99,172,FALSE)</f>
        <v>10</v>
      </c>
      <c r="BB6" s="47">
        <f>VLOOKUP($A6,'Orion Essential AR Data'!$E$2:$GY$99,175,FALSE)</f>
        <v>7</v>
      </c>
      <c r="BC6" s="47">
        <f>VLOOKUP($A6,'Orion Essential AR Data'!$E$2:$GY$99,178,FALSE)</f>
        <v>9</v>
      </c>
      <c r="BD6" s="47">
        <f>VLOOKUP($A6,'Orion Essential AR Data'!$E$2:$GY$99,181,FALSE)</f>
        <v>9</v>
      </c>
      <c r="BE6" s="47">
        <f>VLOOKUP($A6,'Orion Essential AR Data'!$E$2:$GY$99,184,FALSE)</f>
        <v>9</v>
      </c>
      <c r="BF6" s="47">
        <f>VLOOKUP($A6,'Orion Essential AR Data'!$E$2:$GY$99,187,FALSE)</f>
        <v>9</v>
      </c>
      <c r="BG6" s="47">
        <f>VLOOKUP($A6,'Orion Essential AR Data'!$E$2:$GY$99,190,FALSE)</f>
        <v>10</v>
      </c>
      <c r="BH6" s="47">
        <f>VLOOKUP($A6,'Orion Essential AR Data'!$E$2:$GY$99,193,FALSE)</f>
        <v>9</v>
      </c>
      <c r="BI6" s="47">
        <f>VLOOKUP($A6,'Orion Essential AR Data'!$E$2:$GY$99,196,FALSE)</f>
        <v>10</v>
      </c>
      <c r="BJ6" s="47">
        <f>VLOOKUP($A6,'Orion Essential AR Data'!$E$2:$GY$99,199,FALSE)</f>
        <v>9</v>
      </c>
      <c r="BK6" s="47">
        <f>VLOOKUP($A6,'Orion Essential AR Data'!$E$2:$GY$99,202,FALSE)</f>
        <v>9</v>
      </c>
      <c r="BL6" s="47">
        <f t="shared" si="0"/>
        <v>21</v>
      </c>
      <c r="BM6" s="47">
        <f t="shared" si="1"/>
        <v>27</v>
      </c>
      <c r="BN6" s="47">
        <f t="shared" si="2"/>
        <v>7</v>
      </c>
      <c r="BO6" s="47">
        <f t="shared" si="3"/>
        <v>5</v>
      </c>
      <c r="BP6" s="47">
        <f t="shared" si="4"/>
        <v>0</v>
      </c>
      <c r="BQ6" s="47">
        <f t="shared" si="5"/>
        <v>0</v>
      </c>
      <c r="BR6" s="47">
        <f t="shared" si="6"/>
        <v>0</v>
      </c>
      <c r="BS6" s="47">
        <f t="shared" si="7"/>
        <v>0</v>
      </c>
      <c r="BT6" s="47">
        <f t="shared" si="8"/>
        <v>0</v>
      </c>
      <c r="BU6" s="47">
        <f t="shared" si="9"/>
        <v>0</v>
      </c>
      <c r="BV6" s="47">
        <f t="shared" si="10"/>
        <v>0</v>
      </c>
      <c r="BW6" s="47">
        <f t="shared" si="11"/>
        <v>60</v>
      </c>
    </row>
    <row r="7" spans="1:75" x14ac:dyDescent="0.3">
      <c r="A7" s="47">
        <f>'Orion Essential AR Data'!E7</f>
        <v>108</v>
      </c>
      <c r="B7" s="47" t="str">
        <f>'Orion Essential AR Data'!A7</f>
        <v>Garmo</v>
      </c>
      <c r="C7" s="47" t="str">
        <f>'Orion Essential AR Data'!B7</f>
        <v>Mark</v>
      </c>
      <c r="D7" s="47">
        <f>VLOOKUP($A7,'Orion Essential AR Data'!$E$2:$GY$99,25,FALSE)</f>
        <v>10</v>
      </c>
      <c r="E7" s="47">
        <f>VLOOKUP($A7,'Orion Essential AR Data'!$E$2:$GY$99,28,FALSE)</f>
        <v>10</v>
      </c>
      <c r="F7" s="47">
        <f>VLOOKUP($A7,'Orion Essential AR Data'!$E$2:$GY$99,31,FALSE)</f>
        <v>9</v>
      </c>
      <c r="G7" s="47">
        <f>VLOOKUP($A7,'Orion Essential AR Data'!$E$2:$GY$99,34,FALSE)</f>
        <v>10</v>
      </c>
      <c r="H7" s="47">
        <f>VLOOKUP($A7,'Orion Essential AR Data'!$E$2:$GY$99,37,FALSE)</f>
        <v>9</v>
      </c>
      <c r="I7" s="47">
        <f>VLOOKUP($A7,'Orion Essential AR Data'!$E$2:$GY$99,40,FALSE)</f>
        <v>10</v>
      </c>
      <c r="J7" s="47">
        <f>VLOOKUP($A7,'Orion Essential AR Data'!$E$2:$GY$99,43,FALSE)</f>
        <v>10</v>
      </c>
      <c r="K7" s="47">
        <f>VLOOKUP($A7,'Orion Essential AR Data'!$E$2:$GY$99,46,FALSE)</f>
        <v>9</v>
      </c>
      <c r="L7" s="47">
        <f>VLOOKUP($A7,'Orion Essential AR Data'!$E$2:$GY$99,49,FALSE)</f>
        <v>9</v>
      </c>
      <c r="M7" s="47">
        <f>VLOOKUP($A7,'Orion Essential AR Data'!$E$2:$GY$99,52,FALSE)</f>
        <v>8</v>
      </c>
      <c r="N7" s="47">
        <f>VLOOKUP($A7,'Orion Essential AR Data'!$E$2:$GY$99,55,FALSE)</f>
        <v>10</v>
      </c>
      <c r="O7" s="47">
        <f>VLOOKUP($A7,'Orion Essential AR Data'!$E$2:$GY$99,58,FALSE)</f>
        <v>10</v>
      </c>
      <c r="P7" s="47">
        <f>VLOOKUP($A7,'Orion Essential AR Data'!$E$2:$GY$99,61,FALSE)</f>
        <v>9</v>
      </c>
      <c r="Q7" s="47">
        <f>VLOOKUP($A7,'Orion Essential AR Data'!$E$2:$GY$99,64,FALSE)</f>
        <v>9</v>
      </c>
      <c r="R7" s="47">
        <f>VLOOKUP($A7,'Orion Essential AR Data'!$E$2:$GY$99,67,FALSE)</f>
        <v>9</v>
      </c>
      <c r="S7" s="47">
        <f>VLOOKUP($A7,'Orion Essential AR Data'!$E$2:$GY$99,70,FALSE)</f>
        <v>9</v>
      </c>
      <c r="T7" s="47">
        <f>VLOOKUP($A7,'Orion Essential AR Data'!$E$2:$GY$99,73,FALSE)</f>
        <v>9</v>
      </c>
      <c r="U7" s="47">
        <f>VLOOKUP($A7,'Orion Essential AR Data'!$E$2:$GY$99,76,FALSE)</f>
        <v>9</v>
      </c>
      <c r="V7" s="47">
        <f>VLOOKUP($A7,'Orion Essential AR Data'!$E$2:$GY$99,79,FALSE)</f>
        <v>9</v>
      </c>
      <c r="W7" s="47">
        <f>VLOOKUP($A7,'Orion Essential AR Data'!$E$2:$GY$99,82,FALSE)</f>
        <v>9</v>
      </c>
      <c r="X7" s="47">
        <f>VLOOKUP($A7,'Orion Essential AR Data'!$E$2:$GY$99,85,FALSE)</f>
        <v>8</v>
      </c>
      <c r="Y7" s="47">
        <f>VLOOKUP($A7,'Orion Essential AR Data'!$E$2:$GY$99,88,FALSE)</f>
        <v>10</v>
      </c>
      <c r="Z7" s="47">
        <f>VLOOKUP($A7,'Orion Essential AR Data'!$E$2:$GY$99,91,FALSE)</f>
        <v>9</v>
      </c>
      <c r="AA7" s="47">
        <f>VLOOKUP($A7,'Orion Essential AR Data'!$E$2:$GY$99,94,FALSE)</f>
        <v>9</v>
      </c>
      <c r="AB7" s="47">
        <f>VLOOKUP($A7,'Orion Essential AR Data'!$E$2:$GY$99,97,FALSE)</f>
        <v>10</v>
      </c>
      <c r="AC7" s="47">
        <f>VLOOKUP($A7,'Orion Essential AR Data'!$E$2:$GY$99,100,FALSE)</f>
        <v>9</v>
      </c>
      <c r="AD7" s="47">
        <f>VLOOKUP($A7,'Orion Essential AR Data'!$E$2:$GY$99,103,FALSE)</f>
        <v>10</v>
      </c>
      <c r="AE7" s="47">
        <f>VLOOKUP($A7,'Orion Essential AR Data'!$E$2:$GY$99,106,FALSE)</f>
        <v>9</v>
      </c>
      <c r="AF7" s="47">
        <f>VLOOKUP($A7,'Orion Essential AR Data'!$E$2:$GY$99,109,FALSE)</f>
        <v>10</v>
      </c>
      <c r="AG7" s="47">
        <f>VLOOKUP($A7,'Orion Essential AR Data'!$E$2:$GY$99,112,FALSE)</f>
        <v>10</v>
      </c>
      <c r="AH7" s="47">
        <f>VLOOKUP($A7,'Orion Essential AR Data'!$E$2:$GY$99,115,FALSE)</f>
        <v>10</v>
      </c>
      <c r="AI7" s="47">
        <f>VLOOKUP($A7,'Orion Essential AR Data'!$E$2:$GY$99,118,FALSE)</f>
        <v>7</v>
      </c>
      <c r="AJ7" s="47">
        <f>VLOOKUP($A7,'Orion Essential AR Data'!$E$2:$GY$99,121,FALSE)</f>
        <v>10</v>
      </c>
      <c r="AK7" s="47">
        <f>VLOOKUP($A7,'Orion Essential AR Data'!$E$2:$GY$99,124,FALSE)</f>
        <v>9</v>
      </c>
      <c r="AL7" s="47">
        <f>VLOOKUP($A7,'Orion Essential AR Data'!$E$2:$GY$99,127,FALSE)</f>
        <v>9</v>
      </c>
      <c r="AM7" s="47">
        <f>VLOOKUP($A7,'Orion Essential AR Data'!$E$2:$GY$99,130,FALSE)</f>
        <v>10</v>
      </c>
      <c r="AN7" s="47">
        <f>VLOOKUP($A7,'Orion Essential AR Data'!$E$2:$GY$99,133,FALSE)</f>
        <v>9</v>
      </c>
      <c r="AO7" s="47">
        <f>VLOOKUP($A7,'Orion Essential AR Data'!$E$2:$GY$99,136,FALSE)</f>
        <v>10</v>
      </c>
      <c r="AP7" s="47">
        <f>VLOOKUP($A7,'Orion Essential AR Data'!$E$2:$GY$99,139,FALSE)</f>
        <v>8</v>
      </c>
      <c r="AQ7" s="47">
        <f>VLOOKUP($A7,'Orion Essential AR Data'!$E$2:$GY$99,142,FALSE)</f>
        <v>9</v>
      </c>
      <c r="AR7" s="47">
        <f>VLOOKUP($A7,'Orion Essential AR Data'!$E$2:$GY$99,145,FALSE)</f>
        <v>8</v>
      </c>
      <c r="AS7" s="47">
        <f>VLOOKUP($A7,'Orion Essential AR Data'!$E$2:$GY$99,148,FALSE)</f>
        <v>10</v>
      </c>
      <c r="AT7" s="47">
        <f>VLOOKUP($A7,'Orion Essential AR Data'!$E$2:$GY$99,151,FALSE)</f>
        <v>9</v>
      </c>
      <c r="AU7" s="47">
        <f>VLOOKUP($A7,'Orion Essential AR Data'!$E$2:$GY$99,154,FALSE)</f>
        <v>9</v>
      </c>
      <c r="AV7" s="47">
        <f>VLOOKUP($A7,'Orion Essential AR Data'!$E$2:$GY$99,157,FALSE)</f>
        <v>10</v>
      </c>
      <c r="AW7" s="47">
        <f>VLOOKUP($A7,'Orion Essential AR Data'!$E$2:$GY$99,160,FALSE)</f>
        <v>9</v>
      </c>
      <c r="AX7" s="47">
        <f>VLOOKUP($A7,'Orion Essential AR Data'!$E$2:$GY$99,163,FALSE)</f>
        <v>9</v>
      </c>
      <c r="AY7" s="47">
        <f>VLOOKUP($A7,'Orion Essential AR Data'!$E$2:$GY$99,166,FALSE)</f>
        <v>8</v>
      </c>
      <c r="AZ7" s="47">
        <f>VLOOKUP($A7,'Orion Essential AR Data'!$E$2:$GY$99,169,FALSE)</f>
        <v>9</v>
      </c>
      <c r="BA7" s="47">
        <f>VLOOKUP($A7,'Orion Essential AR Data'!$E$2:$GY$99,172,FALSE)</f>
        <v>9</v>
      </c>
      <c r="BB7" s="47">
        <f>VLOOKUP($A7,'Orion Essential AR Data'!$E$2:$GY$99,175,FALSE)</f>
        <v>9</v>
      </c>
      <c r="BC7" s="47">
        <f>VLOOKUP($A7,'Orion Essential AR Data'!$E$2:$GY$99,178,FALSE)</f>
        <v>10</v>
      </c>
      <c r="BD7" s="47">
        <f>VLOOKUP($A7,'Orion Essential AR Data'!$E$2:$GY$99,181,FALSE)</f>
        <v>9</v>
      </c>
      <c r="BE7" s="47">
        <f>VLOOKUP($A7,'Orion Essential AR Data'!$E$2:$GY$99,184,FALSE)</f>
        <v>10</v>
      </c>
      <c r="BF7" s="47">
        <f>VLOOKUP($A7,'Orion Essential AR Data'!$E$2:$GY$99,187,FALSE)</f>
        <v>10</v>
      </c>
      <c r="BG7" s="47">
        <f>VLOOKUP($A7,'Orion Essential AR Data'!$E$2:$GY$99,190,FALSE)</f>
        <v>9</v>
      </c>
      <c r="BH7" s="47">
        <f>VLOOKUP($A7,'Orion Essential AR Data'!$E$2:$GY$99,193,FALSE)</f>
        <v>9</v>
      </c>
      <c r="BI7" s="47">
        <f>VLOOKUP($A7,'Orion Essential AR Data'!$E$2:$GY$99,196,FALSE)</f>
        <v>10</v>
      </c>
      <c r="BJ7" s="47">
        <f>VLOOKUP($A7,'Orion Essential AR Data'!$E$2:$GY$99,199,FALSE)</f>
        <v>9</v>
      </c>
      <c r="BK7" s="47">
        <f>VLOOKUP($A7,'Orion Essential AR Data'!$E$2:$GY$99,202,FALSE)</f>
        <v>9</v>
      </c>
      <c r="BL7" s="47">
        <f t="shared" si="0"/>
        <v>22</v>
      </c>
      <c r="BM7" s="47">
        <f t="shared" si="1"/>
        <v>32</v>
      </c>
      <c r="BN7" s="47">
        <f t="shared" si="2"/>
        <v>5</v>
      </c>
      <c r="BO7" s="47">
        <f t="shared" si="3"/>
        <v>1</v>
      </c>
      <c r="BP7" s="47">
        <f t="shared" si="4"/>
        <v>0</v>
      </c>
      <c r="BQ7" s="47">
        <f t="shared" si="5"/>
        <v>0</v>
      </c>
      <c r="BR7" s="47">
        <f t="shared" si="6"/>
        <v>0</v>
      </c>
      <c r="BS7" s="47">
        <f t="shared" si="7"/>
        <v>0</v>
      </c>
      <c r="BT7" s="47">
        <f t="shared" si="8"/>
        <v>0</v>
      </c>
      <c r="BU7" s="47">
        <f t="shared" si="9"/>
        <v>0</v>
      </c>
      <c r="BV7" s="47">
        <f t="shared" si="10"/>
        <v>0</v>
      </c>
      <c r="BW7" s="47">
        <f t="shared" si="11"/>
        <v>60</v>
      </c>
    </row>
    <row r="8" spans="1:75" x14ac:dyDescent="0.3">
      <c r="A8" s="47">
        <f>'Orion Essential AR Data'!E8</f>
        <v>110</v>
      </c>
      <c r="B8" s="47" t="str">
        <f>'Orion Essential AR Data'!A8</f>
        <v>Hemker</v>
      </c>
      <c r="C8" s="47" t="str">
        <f>'Orion Essential AR Data'!B8</f>
        <v>Zachary</v>
      </c>
      <c r="D8" s="47">
        <f>VLOOKUP($A8,'Orion Essential AR Data'!$E$2:$GY$99,25,FALSE)</f>
        <v>0</v>
      </c>
      <c r="E8" s="47">
        <f>VLOOKUP($A8,'Orion Essential AR Data'!$E$2:$GY$99,28,FALSE)</f>
        <v>0</v>
      </c>
      <c r="F8" s="47">
        <f>VLOOKUP($A8,'Orion Essential AR Data'!$E$2:$GY$99,31,FALSE)</f>
        <v>0</v>
      </c>
      <c r="G8" s="47">
        <f>VLOOKUP($A8,'Orion Essential AR Data'!$E$2:$GY$99,34,FALSE)</f>
        <v>0</v>
      </c>
      <c r="H8" s="47">
        <f>VLOOKUP($A8,'Orion Essential AR Data'!$E$2:$GY$99,37,FALSE)</f>
        <v>0</v>
      </c>
      <c r="I8" s="47">
        <f>VLOOKUP($A8,'Orion Essential AR Data'!$E$2:$GY$99,40,FALSE)</f>
        <v>0</v>
      </c>
      <c r="J8" s="47">
        <f>VLOOKUP($A8,'Orion Essential AR Data'!$E$2:$GY$99,43,FALSE)</f>
        <v>0</v>
      </c>
      <c r="K8" s="47">
        <f>VLOOKUP($A8,'Orion Essential AR Data'!$E$2:$GY$99,46,FALSE)</f>
        <v>0</v>
      </c>
      <c r="L8" s="47">
        <f>VLOOKUP($A8,'Orion Essential AR Data'!$E$2:$GY$99,49,FALSE)</f>
        <v>0</v>
      </c>
      <c r="M8" s="47">
        <f>VLOOKUP($A8,'Orion Essential AR Data'!$E$2:$GY$99,52,FALSE)</f>
        <v>0</v>
      </c>
      <c r="N8" s="47">
        <f>VLOOKUP($A8,'Orion Essential AR Data'!$E$2:$GY$99,55,FALSE)</f>
        <v>0</v>
      </c>
      <c r="O8" s="47">
        <f>VLOOKUP($A8,'Orion Essential AR Data'!$E$2:$GY$99,58,FALSE)</f>
        <v>0</v>
      </c>
      <c r="P8" s="47">
        <f>VLOOKUP($A8,'Orion Essential AR Data'!$E$2:$GY$99,61,FALSE)</f>
        <v>0</v>
      </c>
      <c r="Q8" s="47">
        <f>VLOOKUP($A8,'Orion Essential AR Data'!$E$2:$GY$99,64,FALSE)</f>
        <v>0</v>
      </c>
      <c r="R8" s="47">
        <f>VLOOKUP($A8,'Orion Essential AR Data'!$E$2:$GY$99,67,FALSE)</f>
        <v>0</v>
      </c>
      <c r="S8" s="47">
        <f>VLOOKUP($A8,'Orion Essential AR Data'!$E$2:$GY$99,70,FALSE)</f>
        <v>0</v>
      </c>
      <c r="T8" s="47">
        <f>VLOOKUP($A8,'Orion Essential AR Data'!$E$2:$GY$99,73,FALSE)</f>
        <v>0</v>
      </c>
      <c r="U8" s="47">
        <f>VLOOKUP($A8,'Orion Essential AR Data'!$E$2:$GY$99,76,FALSE)</f>
        <v>0</v>
      </c>
      <c r="V8" s="47">
        <f>VLOOKUP($A8,'Orion Essential AR Data'!$E$2:$GY$99,79,FALSE)</f>
        <v>0</v>
      </c>
      <c r="W8" s="47">
        <f>VLOOKUP($A8,'Orion Essential AR Data'!$E$2:$GY$99,82,FALSE)</f>
        <v>0</v>
      </c>
      <c r="X8" s="47">
        <f>VLOOKUP($A8,'Orion Essential AR Data'!$E$2:$GY$99,85,FALSE)</f>
        <v>0</v>
      </c>
      <c r="Y8" s="47">
        <f>VLOOKUP($A8,'Orion Essential AR Data'!$E$2:$GY$99,88,FALSE)</f>
        <v>0</v>
      </c>
      <c r="Z8" s="47">
        <f>VLOOKUP($A8,'Orion Essential AR Data'!$E$2:$GY$99,91,FALSE)</f>
        <v>0</v>
      </c>
      <c r="AA8" s="47">
        <f>VLOOKUP($A8,'Orion Essential AR Data'!$E$2:$GY$99,94,FALSE)</f>
        <v>0</v>
      </c>
      <c r="AB8" s="47">
        <f>VLOOKUP($A8,'Orion Essential AR Data'!$E$2:$GY$99,97,FALSE)</f>
        <v>0</v>
      </c>
      <c r="AC8" s="47">
        <f>VLOOKUP($A8,'Orion Essential AR Data'!$E$2:$GY$99,100,FALSE)</f>
        <v>0</v>
      </c>
      <c r="AD8" s="47">
        <f>VLOOKUP($A8,'Orion Essential AR Data'!$E$2:$GY$99,103,FALSE)</f>
        <v>0</v>
      </c>
      <c r="AE8" s="47">
        <f>VLOOKUP($A8,'Orion Essential AR Data'!$E$2:$GY$99,106,FALSE)</f>
        <v>0</v>
      </c>
      <c r="AF8" s="47">
        <f>VLOOKUP($A8,'Orion Essential AR Data'!$E$2:$GY$99,109,FALSE)</f>
        <v>0</v>
      </c>
      <c r="AG8" s="47">
        <f>VLOOKUP($A8,'Orion Essential AR Data'!$E$2:$GY$99,112,FALSE)</f>
        <v>0</v>
      </c>
      <c r="AH8" s="47">
        <f>VLOOKUP($A8,'Orion Essential AR Data'!$E$2:$GY$99,115,FALSE)</f>
        <v>0</v>
      </c>
      <c r="AI8" s="47">
        <f>VLOOKUP($A8,'Orion Essential AR Data'!$E$2:$GY$99,118,FALSE)</f>
        <v>0</v>
      </c>
      <c r="AJ8" s="47">
        <f>VLOOKUP($A8,'Orion Essential AR Data'!$E$2:$GY$99,121,FALSE)</f>
        <v>0</v>
      </c>
      <c r="AK8" s="47">
        <f>VLOOKUP($A8,'Orion Essential AR Data'!$E$2:$GY$99,124,FALSE)</f>
        <v>0</v>
      </c>
      <c r="AL8" s="47">
        <f>VLOOKUP($A8,'Orion Essential AR Data'!$E$2:$GY$99,127,FALSE)</f>
        <v>0</v>
      </c>
      <c r="AM8" s="47">
        <f>VLOOKUP($A8,'Orion Essential AR Data'!$E$2:$GY$99,130,FALSE)</f>
        <v>0</v>
      </c>
      <c r="AN8" s="47">
        <f>VLOOKUP($A8,'Orion Essential AR Data'!$E$2:$GY$99,133,FALSE)</f>
        <v>0</v>
      </c>
      <c r="AO8" s="47">
        <f>VLOOKUP($A8,'Orion Essential AR Data'!$E$2:$GY$99,136,FALSE)</f>
        <v>0</v>
      </c>
      <c r="AP8" s="47">
        <f>VLOOKUP($A8,'Orion Essential AR Data'!$E$2:$GY$99,139,FALSE)</f>
        <v>0</v>
      </c>
      <c r="AQ8" s="47">
        <f>VLOOKUP($A8,'Orion Essential AR Data'!$E$2:$GY$99,142,FALSE)</f>
        <v>0</v>
      </c>
      <c r="AR8" s="47">
        <f>VLOOKUP($A8,'Orion Essential AR Data'!$E$2:$GY$99,145,FALSE)</f>
        <v>0</v>
      </c>
      <c r="AS8" s="47">
        <f>VLOOKUP($A8,'Orion Essential AR Data'!$E$2:$GY$99,148,FALSE)</f>
        <v>0</v>
      </c>
      <c r="AT8" s="47">
        <f>VLOOKUP($A8,'Orion Essential AR Data'!$E$2:$GY$99,151,FALSE)</f>
        <v>0</v>
      </c>
      <c r="AU8" s="47">
        <f>VLOOKUP($A8,'Orion Essential AR Data'!$E$2:$GY$99,154,FALSE)</f>
        <v>0</v>
      </c>
      <c r="AV8" s="47">
        <f>VLOOKUP($A8,'Orion Essential AR Data'!$E$2:$GY$99,157,FALSE)</f>
        <v>0</v>
      </c>
      <c r="AW8" s="47">
        <f>VLOOKUP($A8,'Orion Essential AR Data'!$E$2:$GY$99,160,FALSE)</f>
        <v>0</v>
      </c>
      <c r="AX8" s="47">
        <f>VLOOKUP($A8,'Orion Essential AR Data'!$E$2:$GY$99,163,FALSE)</f>
        <v>0</v>
      </c>
      <c r="AY8" s="47">
        <f>VLOOKUP($A8,'Orion Essential AR Data'!$E$2:$GY$99,166,FALSE)</f>
        <v>0</v>
      </c>
      <c r="AZ8" s="47">
        <f>VLOOKUP($A8,'Orion Essential AR Data'!$E$2:$GY$99,169,FALSE)</f>
        <v>0</v>
      </c>
      <c r="BA8" s="47">
        <f>VLOOKUP($A8,'Orion Essential AR Data'!$E$2:$GY$99,172,FALSE)</f>
        <v>0</v>
      </c>
      <c r="BB8" s="47">
        <f>VLOOKUP($A8,'Orion Essential AR Data'!$E$2:$GY$99,175,FALSE)</f>
        <v>0</v>
      </c>
      <c r="BC8" s="47">
        <f>VLOOKUP($A8,'Orion Essential AR Data'!$E$2:$GY$99,178,FALSE)</f>
        <v>0</v>
      </c>
      <c r="BD8" s="47">
        <f>VLOOKUP($A8,'Orion Essential AR Data'!$E$2:$GY$99,181,FALSE)</f>
        <v>0</v>
      </c>
      <c r="BE8" s="47">
        <f>VLOOKUP($A8,'Orion Essential AR Data'!$E$2:$GY$99,184,FALSE)</f>
        <v>0</v>
      </c>
      <c r="BF8" s="47">
        <f>VLOOKUP($A8,'Orion Essential AR Data'!$E$2:$GY$99,187,FALSE)</f>
        <v>0</v>
      </c>
      <c r="BG8" s="47">
        <f>VLOOKUP($A8,'Orion Essential AR Data'!$E$2:$GY$99,190,FALSE)</f>
        <v>0</v>
      </c>
      <c r="BH8" s="47">
        <f>VLOOKUP($A8,'Orion Essential AR Data'!$E$2:$GY$99,193,FALSE)</f>
        <v>0</v>
      </c>
      <c r="BI8" s="47">
        <f>VLOOKUP($A8,'Orion Essential AR Data'!$E$2:$GY$99,196,FALSE)</f>
        <v>0</v>
      </c>
      <c r="BJ8" s="47">
        <f>VLOOKUP($A8,'Orion Essential AR Data'!$E$2:$GY$99,199,FALSE)</f>
        <v>0</v>
      </c>
      <c r="BK8" s="47">
        <f>VLOOKUP($A8,'Orion Essential AR Data'!$E$2:$GY$99,202,FALSE)</f>
        <v>0</v>
      </c>
      <c r="BL8" s="47">
        <f t="shared" si="0"/>
        <v>0</v>
      </c>
      <c r="BM8" s="47">
        <f t="shared" si="1"/>
        <v>0</v>
      </c>
      <c r="BN8" s="47">
        <f t="shared" si="2"/>
        <v>0</v>
      </c>
      <c r="BO8" s="47">
        <f t="shared" si="3"/>
        <v>0</v>
      </c>
      <c r="BP8" s="47">
        <f t="shared" si="4"/>
        <v>0</v>
      </c>
      <c r="BQ8" s="47">
        <f t="shared" si="5"/>
        <v>0</v>
      </c>
      <c r="BR8" s="47">
        <f t="shared" si="6"/>
        <v>0</v>
      </c>
      <c r="BS8" s="47">
        <f t="shared" si="7"/>
        <v>0</v>
      </c>
      <c r="BT8" s="47">
        <f t="shared" si="8"/>
        <v>0</v>
      </c>
      <c r="BU8" s="47">
        <f t="shared" si="9"/>
        <v>0</v>
      </c>
      <c r="BV8" s="47">
        <f t="shared" si="10"/>
        <v>60</v>
      </c>
      <c r="BW8" s="47">
        <f t="shared" si="11"/>
        <v>60</v>
      </c>
    </row>
    <row r="9" spans="1:75" x14ac:dyDescent="0.3">
      <c r="A9" s="47">
        <f>'Orion Essential AR Data'!E9</f>
        <v>104</v>
      </c>
      <c r="B9" s="47" t="str">
        <f>'Orion Essential AR Data'!A9</f>
        <v>Iamarino</v>
      </c>
      <c r="C9" s="47" t="str">
        <f>'Orion Essential AR Data'!B9</f>
        <v>Matthew</v>
      </c>
      <c r="D9" s="47">
        <f>VLOOKUP($A9,'Orion Essential AR Data'!$E$2:$GY$99,25,FALSE)</f>
        <v>9</v>
      </c>
      <c r="E9" s="47">
        <f>VLOOKUP($A9,'Orion Essential AR Data'!$E$2:$GY$99,28,FALSE)</f>
        <v>9</v>
      </c>
      <c r="F9" s="47">
        <f>VLOOKUP($A9,'Orion Essential AR Data'!$E$2:$GY$99,31,FALSE)</f>
        <v>9</v>
      </c>
      <c r="G9" s="47">
        <f>VLOOKUP($A9,'Orion Essential AR Data'!$E$2:$GY$99,34,FALSE)</f>
        <v>9</v>
      </c>
      <c r="H9" s="47">
        <f>VLOOKUP($A9,'Orion Essential AR Data'!$E$2:$GY$99,37,FALSE)</f>
        <v>9</v>
      </c>
      <c r="I9" s="47">
        <f>VLOOKUP($A9,'Orion Essential AR Data'!$E$2:$GY$99,40,FALSE)</f>
        <v>10</v>
      </c>
      <c r="J9" s="47">
        <f>VLOOKUP($A9,'Orion Essential AR Data'!$E$2:$GY$99,43,FALSE)</f>
        <v>8</v>
      </c>
      <c r="K9" s="47">
        <f>VLOOKUP($A9,'Orion Essential AR Data'!$E$2:$GY$99,46,FALSE)</f>
        <v>10</v>
      </c>
      <c r="L9" s="47">
        <f>VLOOKUP($A9,'Orion Essential AR Data'!$E$2:$GY$99,49,FALSE)</f>
        <v>7</v>
      </c>
      <c r="M9" s="47">
        <f>VLOOKUP($A9,'Orion Essential AR Data'!$E$2:$GY$99,52,FALSE)</f>
        <v>10</v>
      </c>
      <c r="N9" s="47">
        <f>VLOOKUP($A9,'Orion Essential AR Data'!$E$2:$GY$99,55,FALSE)</f>
        <v>10</v>
      </c>
      <c r="O9" s="47">
        <f>VLOOKUP($A9,'Orion Essential AR Data'!$E$2:$GY$99,58,FALSE)</f>
        <v>8</v>
      </c>
      <c r="P9" s="47">
        <f>VLOOKUP($A9,'Orion Essential AR Data'!$E$2:$GY$99,61,FALSE)</f>
        <v>9</v>
      </c>
      <c r="Q9" s="47">
        <f>VLOOKUP($A9,'Orion Essential AR Data'!$E$2:$GY$99,64,FALSE)</f>
        <v>10</v>
      </c>
      <c r="R9" s="47">
        <f>VLOOKUP($A9,'Orion Essential AR Data'!$E$2:$GY$99,67,FALSE)</f>
        <v>10</v>
      </c>
      <c r="S9" s="47">
        <f>VLOOKUP($A9,'Orion Essential AR Data'!$E$2:$GY$99,70,FALSE)</f>
        <v>10</v>
      </c>
      <c r="T9" s="47">
        <f>VLOOKUP($A9,'Orion Essential AR Data'!$E$2:$GY$99,73,FALSE)</f>
        <v>9</v>
      </c>
      <c r="U9" s="47">
        <f>VLOOKUP($A9,'Orion Essential AR Data'!$E$2:$GY$99,76,FALSE)</f>
        <v>9</v>
      </c>
      <c r="V9" s="47">
        <f>VLOOKUP($A9,'Orion Essential AR Data'!$E$2:$GY$99,79,FALSE)</f>
        <v>9</v>
      </c>
      <c r="W9" s="47">
        <f>VLOOKUP($A9,'Orion Essential AR Data'!$E$2:$GY$99,82,FALSE)</f>
        <v>8</v>
      </c>
      <c r="X9" s="47">
        <f>VLOOKUP($A9,'Orion Essential AR Data'!$E$2:$GY$99,85,FALSE)</f>
        <v>9</v>
      </c>
      <c r="Y9" s="47">
        <f>VLOOKUP($A9,'Orion Essential AR Data'!$E$2:$GY$99,88,FALSE)</f>
        <v>9</v>
      </c>
      <c r="Z9" s="47">
        <f>VLOOKUP($A9,'Orion Essential AR Data'!$E$2:$GY$99,91,FALSE)</f>
        <v>8</v>
      </c>
      <c r="AA9" s="47">
        <f>VLOOKUP($A9,'Orion Essential AR Data'!$E$2:$GY$99,94,FALSE)</f>
        <v>10</v>
      </c>
      <c r="AB9" s="47">
        <f>VLOOKUP($A9,'Orion Essential AR Data'!$E$2:$GY$99,97,FALSE)</f>
        <v>9</v>
      </c>
      <c r="AC9" s="47">
        <f>VLOOKUP($A9,'Orion Essential AR Data'!$E$2:$GY$99,100,FALSE)</f>
        <v>10</v>
      </c>
      <c r="AD9" s="47">
        <f>VLOOKUP($A9,'Orion Essential AR Data'!$E$2:$GY$99,103,FALSE)</f>
        <v>10</v>
      </c>
      <c r="AE9" s="47">
        <f>VLOOKUP($A9,'Orion Essential AR Data'!$E$2:$GY$99,106,FALSE)</f>
        <v>10</v>
      </c>
      <c r="AF9" s="47">
        <f>VLOOKUP($A9,'Orion Essential AR Data'!$E$2:$GY$99,109,FALSE)</f>
        <v>9</v>
      </c>
      <c r="AG9" s="47">
        <f>VLOOKUP($A9,'Orion Essential AR Data'!$E$2:$GY$99,112,FALSE)</f>
        <v>10</v>
      </c>
      <c r="AH9" s="47">
        <f>VLOOKUP($A9,'Orion Essential AR Data'!$E$2:$GY$99,115,FALSE)</f>
        <v>9</v>
      </c>
      <c r="AI9" s="47">
        <f>VLOOKUP($A9,'Orion Essential AR Data'!$E$2:$GY$99,118,FALSE)</f>
        <v>10</v>
      </c>
      <c r="AJ9" s="47">
        <f>VLOOKUP($A9,'Orion Essential AR Data'!$E$2:$GY$99,121,FALSE)</f>
        <v>8</v>
      </c>
      <c r="AK9" s="47">
        <f>VLOOKUP($A9,'Orion Essential AR Data'!$E$2:$GY$99,124,FALSE)</f>
        <v>9</v>
      </c>
      <c r="AL9" s="47">
        <f>VLOOKUP($A9,'Orion Essential AR Data'!$E$2:$GY$99,127,FALSE)</f>
        <v>10</v>
      </c>
      <c r="AM9" s="47">
        <f>VLOOKUP($A9,'Orion Essential AR Data'!$E$2:$GY$99,130,FALSE)</f>
        <v>9</v>
      </c>
      <c r="AN9" s="47">
        <f>VLOOKUP($A9,'Orion Essential AR Data'!$E$2:$GY$99,133,FALSE)</f>
        <v>8</v>
      </c>
      <c r="AO9" s="47">
        <f>VLOOKUP($A9,'Orion Essential AR Data'!$E$2:$GY$99,136,FALSE)</f>
        <v>10</v>
      </c>
      <c r="AP9" s="47">
        <f>VLOOKUP($A9,'Orion Essential AR Data'!$E$2:$GY$99,139,FALSE)</f>
        <v>10</v>
      </c>
      <c r="AQ9" s="47">
        <f>VLOOKUP($A9,'Orion Essential AR Data'!$E$2:$GY$99,142,FALSE)</f>
        <v>9</v>
      </c>
      <c r="AR9" s="47">
        <f>VLOOKUP($A9,'Orion Essential AR Data'!$E$2:$GY$99,145,FALSE)</f>
        <v>9</v>
      </c>
      <c r="AS9" s="47">
        <f>VLOOKUP($A9,'Orion Essential AR Data'!$E$2:$GY$99,148,FALSE)</f>
        <v>8</v>
      </c>
      <c r="AT9" s="47">
        <f>VLOOKUP($A9,'Orion Essential AR Data'!$E$2:$GY$99,151,FALSE)</f>
        <v>10</v>
      </c>
      <c r="AU9" s="47">
        <f>VLOOKUP($A9,'Orion Essential AR Data'!$E$2:$GY$99,154,FALSE)</f>
        <v>9</v>
      </c>
      <c r="AV9" s="47">
        <f>VLOOKUP($A9,'Orion Essential AR Data'!$E$2:$GY$99,157,FALSE)</f>
        <v>7</v>
      </c>
      <c r="AW9" s="47">
        <f>VLOOKUP($A9,'Orion Essential AR Data'!$E$2:$GY$99,160,FALSE)</f>
        <v>8</v>
      </c>
      <c r="AX9" s="47">
        <f>VLOOKUP($A9,'Orion Essential AR Data'!$E$2:$GY$99,163,FALSE)</f>
        <v>9</v>
      </c>
      <c r="AY9" s="47">
        <f>VLOOKUP($A9,'Orion Essential AR Data'!$E$2:$GY$99,166,FALSE)</f>
        <v>9</v>
      </c>
      <c r="AZ9" s="47">
        <f>VLOOKUP($A9,'Orion Essential AR Data'!$E$2:$GY$99,169,FALSE)</f>
        <v>10</v>
      </c>
      <c r="BA9" s="47">
        <f>VLOOKUP($A9,'Orion Essential AR Data'!$E$2:$GY$99,172,FALSE)</f>
        <v>9</v>
      </c>
      <c r="BB9" s="47">
        <f>VLOOKUP($A9,'Orion Essential AR Data'!$E$2:$GY$99,175,FALSE)</f>
        <v>9</v>
      </c>
      <c r="BC9" s="47">
        <f>VLOOKUP($A9,'Orion Essential AR Data'!$E$2:$GY$99,178,FALSE)</f>
        <v>9</v>
      </c>
      <c r="BD9" s="47">
        <f>VLOOKUP($A9,'Orion Essential AR Data'!$E$2:$GY$99,181,FALSE)</f>
        <v>9</v>
      </c>
      <c r="BE9" s="47">
        <f>VLOOKUP($A9,'Orion Essential AR Data'!$E$2:$GY$99,184,FALSE)</f>
        <v>8</v>
      </c>
      <c r="BF9" s="47">
        <f>VLOOKUP($A9,'Orion Essential AR Data'!$E$2:$GY$99,187,FALSE)</f>
        <v>8</v>
      </c>
      <c r="BG9" s="47">
        <f>VLOOKUP($A9,'Orion Essential AR Data'!$E$2:$GY$99,190,FALSE)</f>
        <v>9</v>
      </c>
      <c r="BH9" s="47">
        <f>VLOOKUP($A9,'Orion Essential AR Data'!$E$2:$GY$99,193,FALSE)</f>
        <v>8</v>
      </c>
      <c r="BI9" s="47">
        <f>VLOOKUP($A9,'Orion Essential AR Data'!$E$2:$GY$99,196,FALSE)</f>
        <v>9</v>
      </c>
      <c r="BJ9" s="47">
        <f>VLOOKUP($A9,'Orion Essential AR Data'!$E$2:$GY$99,199,FALSE)</f>
        <v>9</v>
      </c>
      <c r="BK9" s="47">
        <f>VLOOKUP($A9,'Orion Essential AR Data'!$E$2:$GY$99,202,FALSE)</f>
        <v>9</v>
      </c>
      <c r="BL9" s="47">
        <f t="shared" si="0"/>
        <v>18</v>
      </c>
      <c r="BM9" s="47">
        <f t="shared" si="1"/>
        <v>29</v>
      </c>
      <c r="BN9" s="47">
        <f t="shared" si="2"/>
        <v>11</v>
      </c>
      <c r="BO9" s="47">
        <f t="shared" si="3"/>
        <v>2</v>
      </c>
      <c r="BP9" s="47">
        <f t="shared" si="4"/>
        <v>0</v>
      </c>
      <c r="BQ9" s="47">
        <f t="shared" si="5"/>
        <v>0</v>
      </c>
      <c r="BR9" s="47">
        <f t="shared" si="6"/>
        <v>0</v>
      </c>
      <c r="BS9" s="47">
        <f t="shared" si="7"/>
        <v>0</v>
      </c>
      <c r="BT9" s="47">
        <f t="shared" si="8"/>
        <v>0</v>
      </c>
      <c r="BU9" s="47">
        <f t="shared" si="9"/>
        <v>0</v>
      </c>
      <c r="BV9" s="47">
        <f t="shared" si="10"/>
        <v>0</v>
      </c>
      <c r="BW9" s="47">
        <f t="shared" si="11"/>
        <v>60</v>
      </c>
    </row>
    <row r="10" spans="1:75" x14ac:dyDescent="0.3">
      <c r="A10" s="47">
        <f>'Orion Essential AR Data'!E10</f>
        <v>111</v>
      </c>
      <c r="B10" s="47" t="str">
        <f>'Orion Essential AR Data'!A10</f>
        <v>Mangopoulos</v>
      </c>
      <c r="C10" s="47" t="str">
        <f>'Orion Essential AR Data'!B10</f>
        <v>Nicholas</v>
      </c>
      <c r="D10" s="47">
        <f>VLOOKUP($A10,'Orion Essential AR Data'!$E$2:$GY$99,25,FALSE)</f>
        <v>7</v>
      </c>
      <c r="E10" s="47">
        <f>VLOOKUP($A10,'Orion Essential AR Data'!$E$2:$GY$99,28,FALSE)</f>
        <v>9</v>
      </c>
      <c r="F10" s="47">
        <f>VLOOKUP($A10,'Orion Essential AR Data'!$E$2:$GY$99,31,FALSE)</f>
        <v>5</v>
      </c>
      <c r="G10" s="47">
        <f>VLOOKUP($A10,'Orion Essential AR Data'!$E$2:$GY$99,34,FALSE)</f>
        <v>6</v>
      </c>
      <c r="H10" s="47">
        <f>VLOOKUP($A10,'Orion Essential AR Data'!$E$2:$GY$99,37,FALSE)</f>
        <v>9</v>
      </c>
      <c r="I10" s="47">
        <f>VLOOKUP($A10,'Orion Essential AR Data'!$E$2:$GY$99,40,FALSE)</f>
        <v>6</v>
      </c>
      <c r="J10" s="47">
        <f>VLOOKUP($A10,'Orion Essential AR Data'!$E$2:$GY$99,43,FALSE)</f>
        <v>6</v>
      </c>
      <c r="K10" s="47">
        <f>VLOOKUP($A10,'Orion Essential AR Data'!$E$2:$GY$99,46,FALSE)</f>
        <v>4</v>
      </c>
      <c r="L10" s="47">
        <f>VLOOKUP($A10,'Orion Essential AR Data'!$E$2:$GY$99,49,FALSE)</f>
        <v>8</v>
      </c>
      <c r="M10" s="47">
        <f>VLOOKUP($A10,'Orion Essential AR Data'!$E$2:$GY$99,52,FALSE)</f>
        <v>10</v>
      </c>
      <c r="N10" s="47">
        <f>VLOOKUP($A10,'Orion Essential AR Data'!$E$2:$GY$99,55,FALSE)</f>
        <v>8</v>
      </c>
      <c r="O10" s="47">
        <f>VLOOKUP($A10,'Orion Essential AR Data'!$E$2:$GY$99,58,FALSE)</f>
        <v>7</v>
      </c>
      <c r="P10" s="47">
        <f>VLOOKUP($A10,'Orion Essential AR Data'!$E$2:$GY$99,61,FALSE)</f>
        <v>7</v>
      </c>
      <c r="Q10" s="47">
        <f>VLOOKUP($A10,'Orion Essential AR Data'!$E$2:$GY$99,64,FALSE)</f>
        <v>4</v>
      </c>
      <c r="R10" s="47">
        <f>VLOOKUP($A10,'Orion Essential AR Data'!$E$2:$GY$99,67,FALSE)</f>
        <v>7</v>
      </c>
      <c r="S10" s="47">
        <f>VLOOKUP($A10,'Orion Essential AR Data'!$E$2:$GY$99,70,FALSE)</f>
        <v>9</v>
      </c>
      <c r="T10" s="47">
        <f>VLOOKUP($A10,'Orion Essential AR Data'!$E$2:$GY$99,73,FALSE)</f>
        <v>8</v>
      </c>
      <c r="U10" s="47">
        <f>VLOOKUP($A10,'Orion Essential AR Data'!$E$2:$GY$99,76,FALSE)</f>
        <v>7</v>
      </c>
      <c r="V10" s="47">
        <f>VLOOKUP($A10,'Orion Essential AR Data'!$E$2:$GY$99,79,FALSE)</f>
        <v>8</v>
      </c>
      <c r="W10" s="47">
        <f>VLOOKUP($A10,'Orion Essential AR Data'!$E$2:$GY$99,82,FALSE)</f>
        <v>7</v>
      </c>
      <c r="X10" s="47">
        <f>VLOOKUP($A10,'Orion Essential AR Data'!$E$2:$GY$99,85,FALSE)</f>
        <v>6</v>
      </c>
      <c r="Y10" s="47">
        <f>VLOOKUP($A10,'Orion Essential AR Data'!$E$2:$GY$99,88,FALSE)</f>
        <v>10</v>
      </c>
      <c r="Z10" s="47">
        <f>VLOOKUP($A10,'Orion Essential AR Data'!$E$2:$GY$99,91,FALSE)</f>
        <v>9</v>
      </c>
      <c r="AA10" s="47">
        <f>VLOOKUP($A10,'Orion Essential AR Data'!$E$2:$GY$99,94,FALSE)</f>
        <v>7</v>
      </c>
      <c r="AB10" s="47">
        <f>VLOOKUP($A10,'Orion Essential AR Data'!$E$2:$GY$99,97,FALSE)</f>
        <v>5</v>
      </c>
      <c r="AC10" s="47">
        <f>VLOOKUP($A10,'Orion Essential AR Data'!$E$2:$GY$99,100,FALSE)</f>
        <v>8</v>
      </c>
      <c r="AD10" s="47">
        <f>VLOOKUP($A10,'Orion Essential AR Data'!$E$2:$GY$99,103,FALSE)</f>
        <v>6</v>
      </c>
      <c r="AE10" s="47">
        <f>VLOOKUP($A10,'Orion Essential AR Data'!$E$2:$GY$99,106,FALSE)</f>
        <v>2</v>
      </c>
      <c r="AF10" s="47">
        <f>VLOOKUP($A10,'Orion Essential AR Data'!$E$2:$GY$99,109,FALSE)</f>
        <v>9</v>
      </c>
      <c r="AG10" s="47">
        <f>VLOOKUP($A10,'Orion Essential AR Data'!$E$2:$GY$99,112,FALSE)</f>
        <v>8</v>
      </c>
      <c r="AH10" s="47">
        <f>VLOOKUP($A10,'Orion Essential AR Data'!$E$2:$GY$99,115,FALSE)</f>
        <v>7</v>
      </c>
      <c r="AI10" s="47">
        <f>VLOOKUP($A10,'Orion Essential AR Data'!$E$2:$GY$99,118,FALSE)</f>
        <v>8</v>
      </c>
      <c r="AJ10" s="47">
        <f>VLOOKUP($A10,'Orion Essential AR Data'!$E$2:$GY$99,121,FALSE)</f>
        <v>5</v>
      </c>
      <c r="AK10" s="47">
        <f>VLOOKUP($A10,'Orion Essential AR Data'!$E$2:$GY$99,124,FALSE)</f>
        <v>6</v>
      </c>
      <c r="AL10" s="47">
        <f>VLOOKUP($A10,'Orion Essential AR Data'!$E$2:$GY$99,127,FALSE)</f>
        <v>8</v>
      </c>
      <c r="AM10" s="47">
        <f>VLOOKUP($A10,'Orion Essential AR Data'!$E$2:$GY$99,130,FALSE)</f>
        <v>8</v>
      </c>
      <c r="AN10" s="47">
        <f>VLOOKUP($A10,'Orion Essential AR Data'!$E$2:$GY$99,133,FALSE)</f>
        <v>8</v>
      </c>
      <c r="AO10" s="47">
        <f>VLOOKUP($A10,'Orion Essential AR Data'!$E$2:$GY$99,136,FALSE)</f>
        <v>7</v>
      </c>
      <c r="AP10" s="47">
        <f>VLOOKUP($A10,'Orion Essential AR Data'!$E$2:$GY$99,139,FALSE)</f>
        <v>6</v>
      </c>
      <c r="AQ10" s="47">
        <f>VLOOKUP($A10,'Orion Essential AR Data'!$E$2:$GY$99,142,FALSE)</f>
        <v>10</v>
      </c>
      <c r="AR10" s="47">
        <f>VLOOKUP($A10,'Orion Essential AR Data'!$E$2:$GY$99,145,FALSE)</f>
        <v>8</v>
      </c>
      <c r="AS10" s="47">
        <f>VLOOKUP($A10,'Orion Essential AR Data'!$E$2:$GY$99,148,FALSE)</f>
        <v>7</v>
      </c>
      <c r="AT10" s="47">
        <f>VLOOKUP($A10,'Orion Essential AR Data'!$E$2:$GY$99,151,FALSE)</f>
        <v>6</v>
      </c>
      <c r="AU10" s="47">
        <f>VLOOKUP($A10,'Orion Essential AR Data'!$E$2:$GY$99,154,FALSE)</f>
        <v>8</v>
      </c>
      <c r="AV10" s="47">
        <f>VLOOKUP($A10,'Orion Essential AR Data'!$E$2:$GY$99,157,FALSE)</f>
        <v>4</v>
      </c>
      <c r="AW10" s="47">
        <f>VLOOKUP($A10,'Orion Essential AR Data'!$E$2:$GY$99,160,FALSE)</f>
        <v>9</v>
      </c>
      <c r="AX10" s="47">
        <f>VLOOKUP($A10,'Orion Essential AR Data'!$E$2:$GY$99,163,FALSE)</f>
        <v>7</v>
      </c>
      <c r="AY10" s="47">
        <f>VLOOKUP($A10,'Orion Essential AR Data'!$E$2:$GY$99,166,FALSE)</f>
        <v>7</v>
      </c>
      <c r="AZ10" s="47">
        <f>VLOOKUP($A10,'Orion Essential AR Data'!$E$2:$GY$99,169,FALSE)</f>
        <v>4</v>
      </c>
      <c r="BA10" s="47">
        <f>VLOOKUP($A10,'Orion Essential AR Data'!$E$2:$GY$99,172,FALSE)</f>
        <v>4</v>
      </c>
      <c r="BB10" s="47">
        <f>VLOOKUP($A10,'Orion Essential AR Data'!$E$2:$GY$99,175,FALSE)</f>
        <v>10</v>
      </c>
      <c r="BC10" s="47">
        <f>VLOOKUP($A10,'Orion Essential AR Data'!$E$2:$GY$99,178,FALSE)</f>
        <v>9</v>
      </c>
      <c r="BD10" s="47">
        <f>VLOOKUP($A10,'Orion Essential AR Data'!$E$2:$GY$99,181,FALSE)</f>
        <v>10</v>
      </c>
      <c r="BE10" s="47">
        <f>VLOOKUP($A10,'Orion Essential AR Data'!$E$2:$GY$99,184,FALSE)</f>
        <v>7</v>
      </c>
      <c r="BF10" s="47">
        <f>VLOOKUP($A10,'Orion Essential AR Data'!$E$2:$GY$99,187,FALSE)</f>
        <v>8</v>
      </c>
      <c r="BG10" s="47">
        <f>VLOOKUP($A10,'Orion Essential AR Data'!$E$2:$GY$99,190,FALSE)</f>
        <v>1</v>
      </c>
      <c r="BH10" s="47">
        <f>VLOOKUP($A10,'Orion Essential AR Data'!$E$2:$GY$99,193,FALSE)</f>
        <v>9</v>
      </c>
      <c r="BI10" s="47">
        <f>VLOOKUP($A10,'Orion Essential AR Data'!$E$2:$GY$99,196,FALSE)</f>
        <v>0</v>
      </c>
      <c r="BJ10" s="47">
        <f>VLOOKUP($A10,'Orion Essential AR Data'!$E$2:$GY$99,199,FALSE)</f>
        <v>0</v>
      </c>
      <c r="BK10" s="47">
        <f>VLOOKUP($A10,'Orion Essential AR Data'!$E$2:$GY$99,202,FALSE)</f>
        <v>6</v>
      </c>
      <c r="BL10" s="47">
        <f t="shared" si="0"/>
        <v>5</v>
      </c>
      <c r="BM10" s="47">
        <f t="shared" si="1"/>
        <v>8</v>
      </c>
      <c r="BN10" s="47">
        <f t="shared" si="2"/>
        <v>13</v>
      </c>
      <c r="BO10" s="47">
        <f t="shared" si="3"/>
        <v>13</v>
      </c>
      <c r="BP10" s="47">
        <f t="shared" si="4"/>
        <v>9</v>
      </c>
      <c r="BQ10" s="47">
        <f t="shared" si="5"/>
        <v>3</v>
      </c>
      <c r="BR10" s="47">
        <f t="shared" si="6"/>
        <v>5</v>
      </c>
      <c r="BS10" s="47">
        <f t="shared" si="7"/>
        <v>0</v>
      </c>
      <c r="BT10" s="47">
        <f t="shared" si="8"/>
        <v>1</v>
      </c>
      <c r="BU10" s="47">
        <f t="shared" si="9"/>
        <v>1</v>
      </c>
      <c r="BV10" s="47">
        <f t="shared" si="10"/>
        <v>2</v>
      </c>
      <c r="BW10" s="47">
        <f t="shared" si="11"/>
        <v>60</v>
      </c>
    </row>
    <row r="11" spans="1:75" x14ac:dyDescent="0.3">
      <c r="A11" s="47">
        <f>'Orion Essential AR Data'!E11</f>
        <v>102</v>
      </c>
      <c r="B11" s="47" t="str">
        <f>'Orion Essential AR Data'!A11</f>
        <v>Ren</v>
      </c>
      <c r="C11" s="47" t="str">
        <f>'Orion Essential AR Data'!B11</f>
        <v>Yongjing (Linda)</v>
      </c>
      <c r="D11" s="47">
        <f>VLOOKUP($A11,'Orion Essential AR Data'!$E$2:$GY$99,25,FALSE)</f>
        <v>10</v>
      </c>
      <c r="E11" s="47">
        <f>VLOOKUP($A11,'Orion Essential AR Data'!$E$2:$GY$99,28,FALSE)</f>
        <v>9</v>
      </c>
      <c r="F11" s="47">
        <f>VLOOKUP($A11,'Orion Essential AR Data'!$E$2:$GY$99,31,FALSE)</f>
        <v>9</v>
      </c>
      <c r="G11" s="47">
        <f>VLOOKUP($A11,'Orion Essential AR Data'!$E$2:$GY$99,34,FALSE)</f>
        <v>10</v>
      </c>
      <c r="H11" s="47">
        <f>VLOOKUP($A11,'Orion Essential AR Data'!$E$2:$GY$99,37,FALSE)</f>
        <v>9</v>
      </c>
      <c r="I11" s="47">
        <f>VLOOKUP($A11,'Orion Essential AR Data'!$E$2:$GY$99,40,FALSE)</f>
        <v>10</v>
      </c>
      <c r="J11" s="47">
        <f>VLOOKUP($A11,'Orion Essential AR Data'!$E$2:$GY$99,43,FALSE)</f>
        <v>10</v>
      </c>
      <c r="K11" s="47">
        <f>VLOOKUP($A11,'Orion Essential AR Data'!$E$2:$GY$99,46,FALSE)</f>
        <v>9</v>
      </c>
      <c r="L11" s="47">
        <f>VLOOKUP($A11,'Orion Essential AR Data'!$E$2:$GY$99,49,FALSE)</f>
        <v>10</v>
      </c>
      <c r="M11" s="47">
        <f>VLOOKUP($A11,'Orion Essential AR Data'!$E$2:$GY$99,52,FALSE)</f>
        <v>10</v>
      </c>
      <c r="N11" s="47">
        <f>VLOOKUP($A11,'Orion Essential AR Data'!$E$2:$GY$99,55,FALSE)</f>
        <v>10</v>
      </c>
      <c r="O11" s="47">
        <f>VLOOKUP($A11,'Orion Essential AR Data'!$E$2:$GY$99,58,FALSE)</f>
        <v>9</v>
      </c>
      <c r="P11" s="47">
        <f>VLOOKUP($A11,'Orion Essential AR Data'!$E$2:$GY$99,61,FALSE)</f>
        <v>10</v>
      </c>
      <c r="Q11" s="47">
        <f>VLOOKUP($A11,'Orion Essential AR Data'!$E$2:$GY$99,64,FALSE)</f>
        <v>10</v>
      </c>
      <c r="R11" s="47">
        <f>VLOOKUP($A11,'Orion Essential AR Data'!$E$2:$GY$99,67,FALSE)</f>
        <v>9</v>
      </c>
      <c r="S11" s="47">
        <f>VLOOKUP($A11,'Orion Essential AR Data'!$E$2:$GY$99,70,FALSE)</f>
        <v>10</v>
      </c>
      <c r="T11" s="47">
        <f>VLOOKUP($A11,'Orion Essential AR Data'!$E$2:$GY$99,73,FALSE)</f>
        <v>10</v>
      </c>
      <c r="U11" s="47">
        <f>VLOOKUP($A11,'Orion Essential AR Data'!$E$2:$GY$99,76,FALSE)</f>
        <v>9</v>
      </c>
      <c r="V11" s="47">
        <f>VLOOKUP($A11,'Orion Essential AR Data'!$E$2:$GY$99,79,FALSE)</f>
        <v>9</v>
      </c>
      <c r="W11" s="47">
        <f>VLOOKUP($A11,'Orion Essential AR Data'!$E$2:$GY$99,82,FALSE)</f>
        <v>9</v>
      </c>
      <c r="X11" s="47">
        <f>VLOOKUP($A11,'Orion Essential AR Data'!$E$2:$GY$99,85,FALSE)</f>
        <v>10</v>
      </c>
      <c r="Y11" s="47">
        <f>VLOOKUP($A11,'Orion Essential AR Data'!$E$2:$GY$99,88,FALSE)</f>
        <v>10</v>
      </c>
      <c r="Z11" s="47">
        <f>VLOOKUP($A11,'Orion Essential AR Data'!$E$2:$GY$99,91,FALSE)</f>
        <v>10</v>
      </c>
      <c r="AA11" s="47">
        <f>VLOOKUP($A11,'Orion Essential AR Data'!$E$2:$GY$99,94,FALSE)</f>
        <v>9</v>
      </c>
      <c r="AB11" s="47">
        <f>VLOOKUP($A11,'Orion Essential AR Data'!$E$2:$GY$99,97,FALSE)</f>
        <v>10</v>
      </c>
      <c r="AC11" s="47">
        <f>VLOOKUP($A11,'Orion Essential AR Data'!$E$2:$GY$99,100,FALSE)</f>
        <v>9</v>
      </c>
      <c r="AD11" s="47">
        <f>VLOOKUP($A11,'Orion Essential AR Data'!$E$2:$GY$99,103,FALSE)</f>
        <v>10</v>
      </c>
      <c r="AE11" s="47">
        <f>VLOOKUP($A11,'Orion Essential AR Data'!$E$2:$GY$99,106,FALSE)</f>
        <v>10</v>
      </c>
      <c r="AF11" s="47">
        <f>VLOOKUP($A11,'Orion Essential AR Data'!$E$2:$GY$99,109,FALSE)</f>
        <v>10</v>
      </c>
      <c r="AG11" s="47">
        <f>VLOOKUP($A11,'Orion Essential AR Data'!$E$2:$GY$99,112,FALSE)</f>
        <v>10</v>
      </c>
      <c r="AH11" s="47">
        <f>VLOOKUP($A11,'Orion Essential AR Data'!$E$2:$GY$99,115,FALSE)</f>
        <v>9</v>
      </c>
      <c r="AI11" s="47">
        <f>VLOOKUP($A11,'Orion Essential AR Data'!$E$2:$GY$99,118,FALSE)</f>
        <v>9</v>
      </c>
      <c r="AJ11" s="47">
        <f>VLOOKUP($A11,'Orion Essential AR Data'!$E$2:$GY$99,121,FALSE)</f>
        <v>9</v>
      </c>
      <c r="AK11" s="47">
        <f>VLOOKUP($A11,'Orion Essential AR Data'!$E$2:$GY$99,124,FALSE)</f>
        <v>10</v>
      </c>
      <c r="AL11" s="47">
        <f>VLOOKUP($A11,'Orion Essential AR Data'!$E$2:$GY$99,127,FALSE)</f>
        <v>10</v>
      </c>
      <c r="AM11" s="47">
        <f>VLOOKUP($A11,'Orion Essential AR Data'!$E$2:$GY$99,130,FALSE)</f>
        <v>9</v>
      </c>
      <c r="AN11" s="47">
        <f>VLOOKUP($A11,'Orion Essential AR Data'!$E$2:$GY$99,133,FALSE)</f>
        <v>9</v>
      </c>
      <c r="AO11" s="47">
        <f>VLOOKUP($A11,'Orion Essential AR Data'!$E$2:$GY$99,136,FALSE)</f>
        <v>8</v>
      </c>
      <c r="AP11" s="47">
        <f>VLOOKUP($A11,'Orion Essential AR Data'!$E$2:$GY$99,139,FALSE)</f>
        <v>10</v>
      </c>
      <c r="AQ11" s="47">
        <f>VLOOKUP($A11,'Orion Essential AR Data'!$E$2:$GY$99,142,FALSE)</f>
        <v>10</v>
      </c>
      <c r="AR11" s="47">
        <f>VLOOKUP($A11,'Orion Essential AR Data'!$E$2:$GY$99,145,FALSE)</f>
        <v>10</v>
      </c>
      <c r="AS11" s="47">
        <f>VLOOKUP($A11,'Orion Essential AR Data'!$E$2:$GY$99,148,FALSE)</f>
        <v>9</v>
      </c>
      <c r="AT11" s="47">
        <f>VLOOKUP($A11,'Orion Essential AR Data'!$E$2:$GY$99,151,FALSE)</f>
        <v>9</v>
      </c>
      <c r="AU11" s="47">
        <f>VLOOKUP($A11,'Orion Essential AR Data'!$E$2:$GY$99,154,FALSE)</f>
        <v>9</v>
      </c>
      <c r="AV11" s="47">
        <f>VLOOKUP($A11,'Orion Essential AR Data'!$E$2:$GY$99,157,FALSE)</f>
        <v>10</v>
      </c>
      <c r="AW11" s="47">
        <f>VLOOKUP($A11,'Orion Essential AR Data'!$E$2:$GY$99,160,FALSE)</f>
        <v>10</v>
      </c>
      <c r="AX11" s="47">
        <f>VLOOKUP($A11,'Orion Essential AR Data'!$E$2:$GY$99,163,FALSE)</f>
        <v>10</v>
      </c>
      <c r="AY11" s="47">
        <f>VLOOKUP($A11,'Orion Essential AR Data'!$E$2:$GY$99,166,FALSE)</f>
        <v>8</v>
      </c>
      <c r="AZ11" s="47">
        <f>VLOOKUP($A11,'Orion Essential AR Data'!$E$2:$GY$99,169,FALSE)</f>
        <v>10</v>
      </c>
      <c r="BA11" s="47">
        <f>VLOOKUP($A11,'Orion Essential AR Data'!$E$2:$GY$99,172,FALSE)</f>
        <v>9</v>
      </c>
      <c r="BB11" s="47">
        <f>VLOOKUP($A11,'Orion Essential AR Data'!$E$2:$GY$99,175,FALSE)</f>
        <v>10</v>
      </c>
      <c r="BC11" s="47">
        <f>VLOOKUP($A11,'Orion Essential AR Data'!$E$2:$GY$99,178,FALSE)</f>
        <v>9</v>
      </c>
      <c r="BD11" s="47">
        <f>VLOOKUP($A11,'Orion Essential AR Data'!$E$2:$GY$99,181,FALSE)</f>
        <v>10</v>
      </c>
      <c r="BE11" s="47">
        <f>VLOOKUP($A11,'Orion Essential AR Data'!$E$2:$GY$99,184,FALSE)</f>
        <v>9</v>
      </c>
      <c r="BF11" s="47">
        <f>VLOOKUP($A11,'Orion Essential AR Data'!$E$2:$GY$99,187,FALSE)</f>
        <v>9</v>
      </c>
      <c r="BG11" s="47">
        <f>VLOOKUP($A11,'Orion Essential AR Data'!$E$2:$GY$99,190,FALSE)</f>
        <v>9</v>
      </c>
      <c r="BH11" s="47">
        <f>VLOOKUP($A11,'Orion Essential AR Data'!$E$2:$GY$99,193,FALSE)</f>
        <v>10</v>
      </c>
      <c r="BI11" s="47">
        <f>VLOOKUP($A11,'Orion Essential AR Data'!$E$2:$GY$99,196,FALSE)</f>
        <v>9</v>
      </c>
      <c r="BJ11" s="47">
        <f>VLOOKUP($A11,'Orion Essential AR Data'!$E$2:$GY$99,199,FALSE)</f>
        <v>8</v>
      </c>
      <c r="BK11" s="47">
        <f>VLOOKUP($A11,'Orion Essential AR Data'!$E$2:$GY$99,202,FALSE)</f>
        <v>10</v>
      </c>
      <c r="BL11" s="47">
        <f t="shared" si="0"/>
        <v>32</v>
      </c>
      <c r="BM11" s="47">
        <f t="shared" si="1"/>
        <v>25</v>
      </c>
      <c r="BN11" s="47">
        <f t="shared" si="2"/>
        <v>3</v>
      </c>
      <c r="BO11" s="47">
        <f t="shared" si="3"/>
        <v>0</v>
      </c>
      <c r="BP11" s="47">
        <f t="shared" si="4"/>
        <v>0</v>
      </c>
      <c r="BQ11" s="47">
        <f t="shared" si="5"/>
        <v>0</v>
      </c>
      <c r="BR11" s="47">
        <f t="shared" si="6"/>
        <v>0</v>
      </c>
      <c r="BS11" s="47">
        <f t="shared" si="7"/>
        <v>0</v>
      </c>
      <c r="BT11" s="47">
        <f t="shared" si="8"/>
        <v>0</v>
      </c>
      <c r="BU11" s="47">
        <f t="shared" si="9"/>
        <v>0</v>
      </c>
      <c r="BV11" s="47">
        <f t="shared" si="10"/>
        <v>0</v>
      </c>
      <c r="BW11" s="47">
        <f t="shared" si="11"/>
        <v>60</v>
      </c>
    </row>
    <row r="12" spans="1:75" x14ac:dyDescent="0.3">
      <c r="A12" s="47">
        <f>'Orion Essential AR Data'!E12</f>
        <v>105</v>
      </c>
      <c r="B12" s="47" t="str">
        <f>'Orion Essential AR Data'!A12</f>
        <v>Smith</v>
      </c>
      <c r="C12" s="47" t="str">
        <f>'Orion Essential AR Data'!B12</f>
        <v>Sydney</v>
      </c>
      <c r="D12" s="47">
        <f>VLOOKUP($A12,'Orion Essential AR Data'!$E$2:$GY$99,25,FALSE)</f>
        <v>10</v>
      </c>
      <c r="E12" s="47">
        <f>VLOOKUP($A12,'Orion Essential AR Data'!$E$2:$GY$99,28,FALSE)</f>
        <v>10</v>
      </c>
      <c r="F12" s="47">
        <f>VLOOKUP($A12,'Orion Essential AR Data'!$E$2:$GY$99,31,FALSE)</f>
        <v>10</v>
      </c>
      <c r="G12" s="47">
        <f>VLOOKUP($A12,'Orion Essential AR Data'!$E$2:$GY$99,34,FALSE)</f>
        <v>10</v>
      </c>
      <c r="H12" s="47">
        <f>VLOOKUP($A12,'Orion Essential AR Data'!$E$2:$GY$99,37,FALSE)</f>
        <v>10</v>
      </c>
      <c r="I12" s="47">
        <f>VLOOKUP($A12,'Orion Essential AR Data'!$E$2:$GY$99,40,FALSE)</f>
        <v>9</v>
      </c>
      <c r="J12" s="47">
        <f>VLOOKUP($A12,'Orion Essential AR Data'!$E$2:$GY$99,43,FALSE)</f>
        <v>9</v>
      </c>
      <c r="K12" s="47">
        <f>VLOOKUP($A12,'Orion Essential AR Data'!$E$2:$GY$99,46,FALSE)</f>
        <v>9</v>
      </c>
      <c r="L12" s="47">
        <f>VLOOKUP($A12,'Orion Essential AR Data'!$E$2:$GY$99,49,FALSE)</f>
        <v>10</v>
      </c>
      <c r="M12" s="47">
        <f>VLOOKUP($A12,'Orion Essential AR Data'!$E$2:$GY$99,52,FALSE)</f>
        <v>9</v>
      </c>
      <c r="N12" s="47">
        <f>VLOOKUP($A12,'Orion Essential AR Data'!$E$2:$GY$99,55,FALSE)</f>
        <v>9</v>
      </c>
      <c r="O12" s="47">
        <f>VLOOKUP($A12,'Orion Essential AR Data'!$E$2:$GY$99,58,FALSE)</f>
        <v>8</v>
      </c>
      <c r="P12" s="47">
        <f>VLOOKUP($A12,'Orion Essential AR Data'!$E$2:$GY$99,61,FALSE)</f>
        <v>10</v>
      </c>
      <c r="Q12" s="47">
        <f>VLOOKUP($A12,'Orion Essential AR Data'!$E$2:$GY$99,64,FALSE)</f>
        <v>9</v>
      </c>
      <c r="R12" s="47">
        <f>VLOOKUP($A12,'Orion Essential AR Data'!$E$2:$GY$99,67,FALSE)</f>
        <v>8</v>
      </c>
      <c r="S12" s="47">
        <f>VLOOKUP($A12,'Orion Essential AR Data'!$E$2:$GY$99,70,FALSE)</f>
        <v>8</v>
      </c>
      <c r="T12" s="47">
        <f>VLOOKUP($A12,'Orion Essential AR Data'!$E$2:$GY$99,73,FALSE)</f>
        <v>10</v>
      </c>
      <c r="U12" s="47">
        <f>VLOOKUP($A12,'Orion Essential AR Data'!$E$2:$GY$99,76,FALSE)</f>
        <v>10</v>
      </c>
      <c r="V12" s="47">
        <f>VLOOKUP($A12,'Orion Essential AR Data'!$E$2:$GY$99,79,FALSE)</f>
        <v>8</v>
      </c>
      <c r="W12" s="47">
        <f>VLOOKUP($A12,'Orion Essential AR Data'!$E$2:$GY$99,82,FALSE)</f>
        <v>10</v>
      </c>
      <c r="X12" s="47">
        <f>VLOOKUP($A12,'Orion Essential AR Data'!$E$2:$GY$99,85,FALSE)</f>
        <v>10</v>
      </c>
      <c r="Y12" s="47">
        <f>VLOOKUP($A12,'Orion Essential AR Data'!$E$2:$GY$99,88,FALSE)</f>
        <v>10</v>
      </c>
      <c r="Z12" s="47">
        <f>VLOOKUP($A12,'Orion Essential AR Data'!$E$2:$GY$99,91,FALSE)</f>
        <v>9</v>
      </c>
      <c r="AA12" s="47">
        <f>VLOOKUP($A12,'Orion Essential AR Data'!$E$2:$GY$99,94,FALSE)</f>
        <v>8</v>
      </c>
      <c r="AB12" s="47">
        <f>VLOOKUP($A12,'Orion Essential AR Data'!$E$2:$GY$99,97,FALSE)</f>
        <v>9</v>
      </c>
      <c r="AC12" s="47">
        <f>VLOOKUP($A12,'Orion Essential AR Data'!$E$2:$GY$99,100,FALSE)</f>
        <v>9</v>
      </c>
      <c r="AD12" s="47">
        <f>VLOOKUP($A12,'Orion Essential AR Data'!$E$2:$GY$99,103,FALSE)</f>
        <v>9</v>
      </c>
      <c r="AE12" s="47">
        <f>VLOOKUP($A12,'Orion Essential AR Data'!$E$2:$GY$99,106,FALSE)</f>
        <v>9</v>
      </c>
      <c r="AF12" s="47">
        <f>VLOOKUP($A12,'Orion Essential AR Data'!$E$2:$GY$99,109,FALSE)</f>
        <v>9</v>
      </c>
      <c r="AG12" s="47">
        <f>VLOOKUP($A12,'Orion Essential AR Data'!$E$2:$GY$99,112,FALSE)</f>
        <v>10</v>
      </c>
      <c r="AH12" s="47">
        <f>VLOOKUP($A12,'Orion Essential AR Data'!$E$2:$GY$99,115,FALSE)</f>
        <v>10</v>
      </c>
      <c r="AI12" s="47">
        <f>VLOOKUP($A12,'Orion Essential AR Data'!$E$2:$GY$99,118,FALSE)</f>
        <v>9</v>
      </c>
      <c r="AJ12" s="47">
        <f>VLOOKUP($A12,'Orion Essential AR Data'!$E$2:$GY$99,121,FALSE)</f>
        <v>10</v>
      </c>
      <c r="AK12" s="47">
        <f>VLOOKUP($A12,'Orion Essential AR Data'!$E$2:$GY$99,124,FALSE)</f>
        <v>9</v>
      </c>
      <c r="AL12" s="47">
        <f>VLOOKUP($A12,'Orion Essential AR Data'!$E$2:$GY$99,127,FALSE)</f>
        <v>9</v>
      </c>
      <c r="AM12" s="47">
        <f>VLOOKUP($A12,'Orion Essential AR Data'!$E$2:$GY$99,130,FALSE)</f>
        <v>8</v>
      </c>
      <c r="AN12" s="47">
        <f>VLOOKUP($A12,'Orion Essential AR Data'!$E$2:$GY$99,133,FALSE)</f>
        <v>10</v>
      </c>
      <c r="AO12" s="47">
        <f>VLOOKUP($A12,'Orion Essential AR Data'!$E$2:$GY$99,136,FALSE)</f>
        <v>8</v>
      </c>
      <c r="AP12" s="47">
        <f>VLOOKUP($A12,'Orion Essential AR Data'!$E$2:$GY$99,139,FALSE)</f>
        <v>7</v>
      </c>
      <c r="AQ12" s="47">
        <f>VLOOKUP($A12,'Orion Essential AR Data'!$E$2:$GY$99,142,FALSE)</f>
        <v>10</v>
      </c>
      <c r="AR12" s="47">
        <f>VLOOKUP($A12,'Orion Essential AR Data'!$E$2:$GY$99,145,FALSE)</f>
        <v>10</v>
      </c>
      <c r="AS12" s="47">
        <f>VLOOKUP($A12,'Orion Essential AR Data'!$E$2:$GY$99,148,FALSE)</f>
        <v>9</v>
      </c>
      <c r="AT12" s="47">
        <f>VLOOKUP($A12,'Orion Essential AR Data'!$E$2:$GY$99,151,FALSE)</f>
        <v>10</v>
      </c>
      <c r="AU12" s="47">
        <f>VLOOKUP($A12,'Orion Essential AR Data'!$E$2:$GY$99,154,FALSE)</f>
        <v>10</v>
      </c>
      <c r="AV12" s="47">
        <f>VLOOKUP($A12,'Orion Essential AR Data'!$E$2:$GY$99,157,FALSE)</f>
        <v>10</v>
      </c>
      <c r="AW12" s="47">
        <f>VLOOKUP($A12,'Orion Essential AR Data'!$E$2:$GY$99,160,FALSE)</f>
        <v>8</v>
      </c>
      <c r="AX12" s="47">
        <f>VLOOKUP($A12,'Orion Essential AR Data'!$E$2:$GY$99,163,FALSE)</f>
        <v>10</v>
      </c>
      <c r="AY12" s="47">
        <f>VLOOKUP($A12,'Orion Essential AR Data'!$E$2:$GY$99,166,FALSE)</f>
        <v>9</v>
      </c>
      <c r="AZ12" s="47">
        <f>VLOOKUP($A12,'Orion Essential AR Data'!$E$2:$GY$99,169,FALSE)</f>
        <v>9</v>
      </c>
      <c r="BA12" s="47">
        <f>VLOOKUP($A12,'Orion Essential AR Data'!$E$2:$GY$99,172,FALSE)</f>
        <v>9</v>
      </c>
      <c r="BB12" s="47">
        <f>VLOOKUP($A12,'Orion Essential AR Data'!$E$2:$GY$99,175,FALSE)</f>
        <v>8</v>
      </c>
      <c r="BC12" s="47">
        <f>VLOOKUP($A12,'Orion Essential AR Data'!$E$2:$GY$99,178,FALSE)</f>
        <v>9</v>
      </c>
      <c r="BD12" s="47">
        <f>VLOOKUP($A12,'Orion Essential AR Data'!$E$2:$GY$99,181,FALSE)</f>
        <v>9</v>
      </c>
      <c r="BE12" s="47">
        <f>VLOOKUP($A12,'Orion Essential AR Data'!$E$2:$GY$99,184,FALSE)</f>
        <v>10</v>
      </c>
      <c r="BF12" s="47">
        <f>VLOOKUP($A12,'Orion Essential AR Data'!$E$2:$GY$99,187,FALSE)</f>
        <v>7</v>
      </c>
      <c r="BG12" s="47">
        <f>VLOOKUP($A12,'Orion Essential AR Data'!$E$2:$GY$99,190,FALSE)</f>
        <v>9</v>
      </c>
      <c r="BH12" s="47">
        <f>VLOOKUP($A12,'Orion Essential AR Data'!$E$2:$GY$99,193,FALSE)</f>
        <v>10</v>
      </c>
      <c r="BI12" s="47">
        <f>VLOOKUP($A12,'Orion Essential AR Data'!$E$2:$GY$99,196,FALSE)</f>
        <v>10</v>
      </c>
      <c r="BJ12" s="47">
        <f>VLOOKUP($A12,'Orion Essential AR Data'!$E$2:$GY$99,199,FALSE)</f>
        <v>10</v>
      </c>
      <c r="BK12" s="47">
        <f>VLOOKUP($A12,'Orion Essential AR Data'!$E$2:$GY$99,202,FALSE)</f>
        <v>9</v>
      </c>
      <c r="BL12" s="47">
        <f t="shared" si="0"/>
        <v>26</v>
      </c>
      <c r="BM12" s="47">
        <f t="shared" si="1"/>
        <v>23</v>
      </c>
      <c r="BN12" s="47">
        <f t="shared" si="2"/>
        <v>9</v>
      </c>
      <c r="BO12" s="47">
        <f t="shared" si="3"/>
        <v>2</v>
      </c>
      <c r="BP12" s="47">
        <f t="shared" si="4"/>
        <v>0</v>
      </c>
      <c r="BQ12" s="47">
        <f t="shared" si="5"/>
        <v>0</v>
      </c>
      <c r="BR12" s="47">
        <f t="shared" si="6"/>
        <v>0</v>
      </c>
      <c r="BS12" s="47">
        <f t="shared" si="7"/>
        <v>0</v>
      </c>
      <c r="BT12" s="47">
        <f t="shared" si="8"/>
        <v>0</v>
      </c>
      <c r="BU12" s="47">
        <f t="shared" si="9"/>
        <v>0</v>
      </c>
      <c r="BV12" s="47">
        <f t="shared" si="10"/>
        <v>0</v>
      </c>
      <c r="BW12" s="47">
        <f t="shared" si="11"/>
        <v>60</v>
      </c>
    </row>
    <row r="13" spans="1:75" x14ac:dyDescent="0.3">
      <c r="A13" s="47">
        <f>'Orion Essential AR Data'!E13</f>
        <v>107</v>
      </c>
      <c r="B13" s="47" t="str">
        <f>'Orion Essential AR Data'!A13</f>
        <v>Utigard</v>
      </c>
      <c r="C13" s="47" t="str">
        <f>'Orion Essential AR Data'!B13</f>
        <v>Beck</v>
      </c>
      <c r="D13" s="47">
        <f>VLOOKUP($A13,'Orion Essential AR Data'!$E$2:$GY$99,25,FALSE)</f>
        <v>10</v>
      </c>
      <c r="E13" s="47">
        <f>VLOOKUP($A13,'Orion Essential AR Data'!$E$2:$GY$99,28,FALSE)</f>
        <v>7</v>
      </c>
      <c r="F13" s="47">
        <f>VLOOKUP($A13,'Orion Essential AR Data'!$E$2:$GY$99,31,FALSE)</f>
        <v>7</v>
      </c>
      <c r="G13" s="47">
        <f>VLOOKUP($A13,'Orion Essential AR Data'!$E$2:$GY$99,34,FALSE)</f>
        <v>8</v>
      </c>
      <c r="H13" s="47">
        <f>VLOOKUP($A13,'Orion Essential AR Data'!$E$2:$GY$99,37,FALSE)</f>
        <v>9</v>
      </c>
      <c r="I13" s="47">
        <f>VLOOKUP($A13,'Orion Essential AR Data'!$E$2:$GY$99,40,FALSE)</f>
        <v>9</v>
      </c>
      <c r="J13" s="47">
        <f>VLOOKUP($A13,'Orion Essential AR Data'!$E$2:$GY$99,43,FALSE)</f>
        <v>10</v>
      </c>
      <c r="K13" s="47">
        <f>VLOOKUP($A13,'Orion Essential AR Data'!$E$2:$GY$99,46,FALSE)</f>
        <v>9</v>
      </c>
      <c r="L13" s="47">
        <f>VLOOKUP($A13,'Orion Essential AR Data'!$E$2:$GY$99,49,FALSE)</f>
        <v>10</v>
      </c>
      <c r="M13" s="47">
        <f>VLOOKUP($A13,'Orion Essential AR Data'!$E$2:$GY$99,52,FALSE)</f>
        <v>9</v>
      </c>
      <c r="N13" s="47">
        <f>VLOOKUP($A13,'Orion Essential AR Data'!$E$2:$GY$99,55,FALSE)</f>
        <v>8</v>
      </c>
      <c r="O13" s="47">
        <f>VLOOKUP($A13,'Orion Essential AR Data'!$E$2:$GY$99,58,FALSE)</f>
        <v>8</v>
      </c>
      <c r="P13" s="47">
        <f>VLOOKUP($A13,'Orion Essential AR Data'!$E$2:$GY$99,61,FALSE)</f>
        <v>8</v>
      </c>
      <c r="Q13" s="47">
        <f>VLOOKUP($A13,'Orion Essential AR Data'!$E$2:$GY$99,64,FALSE)</f>
        <v>7</v>
      </c>
      <c r="R13" s="47">
        <f>VLOOKUP($A13,'Orion Essential AR Data'!$E$2:$GY$99,67,FALSE)</f>
        <v>8</v>
      </c>
      <c r="S13" s="47">
        <f>VLOOKUP($A13,'Orion Essential AR Data'!$E$2:$GY$99,70,FALSE)</f>
        <v>10</v>
      </c>
      <c r="T13" s="47">
        <f>VLOOKUP($A13,'Orion Essential AR Data'!$E$2:$GY$99,73,FALSE)</f>
        <v>10</v>
      </c>
      <c r="U13" s="47">
        <f>VLOOKUP($A13,'Orion Essential AR Data'!$E$2:$GY$99,76,FALSE)</f>
        <v>9</v>
      </c>
      <c r="V13" s="47">
        <f>VLOOKUP($A13,'Orion Essential AR Data'!$E$2:$GY$99,79,FALSE)</f>
        <v>9</v>
      </c>
      <c r="W13" s="47">
        <f>VLOOKUP($A13,'Orion Essential AR Data'!$E$2:$GY$99,82,FALSE)</f>
        <v>8</v>
      </c>
      <c r="X13" s="47">
        <f>VLOOKUP($A13,'Orion Essential AR Data'!$E$2:$GY$99,85,FALSE)</f>
        <v>7</v>
      </c>
      <c r="Y13" s="47">
        <f>VLOOKUP($A13,'Orion Essential AR Data'!$E$2:$GY$99,88,FALSE)</f>
        <v>7</v>
      </c>
      <c r="Z13" s="47">
        <f>VLOOKUP($A13,'Orion Essential AR Data'!$E$2:$GY$99,91,FALSE)</f>
        <v>8</v>
      </c>
      <c r="AA13" s="47">
        <f>VLOOKUP($A13,'Orion Essential AR Data'!$E$2:$GY$99,94,FALSE)</f>
        <v>6</v>
      </c>
      <c r="AB13" s="47">
        <f>VLOOKUP($A13,'Orion Essential AR Data'!$E$2:$GY$99,97,FALSE)</f>
        <v>8</v>
      </c>
      <c r="AC13" s="47">
        <f>VLOOKUP($A13,'Orion Essential AR Data'!$E$2:$GY$99,100,FALSE)</f>
        <v>9</v>
      </c>
      <c r="AD13" s="47">
        <f>VLOOKUP($A13,'Orion Essential AR Data'!$E$2:$GY$99,103,FALSE)</f>
        <v>9</v>
      </c>
      <c r="AE13" s="47">
        <f>VLOOKUP($A13,'Orion Essential AR Data'!$E$2:$GY$99,106,FALSE)</f>
        <v>9</v>
      </c>
      <c r="AF13" s="47">
        <f>VLOOKUP($A13,'Orion Essential AR Data'!$E$2:$GY$99,109,FALSE)</f>
        <v>10</v>
      </c>
      <c r="AG13" s="47">
        <f>VLOOKUP($A13,'Orion Essential AR Data'!$E$2:$GY$99,112,FALSE)</f>
        <v>10</v>
      </c>
      <c r="AH13" s="47">
        <f>VLOOKUP($A13,'Orion Essential AR Data'!$E$2:$GY$99,115,FALSE)</f>
        <v>9</v>
      </c>
      <c r="AI13" s="47">
        <f>VLOOKUP($A13,'Orion Essential AR Data'!$E$2:$GY$99,118,FALSE)</f>
        <v>9</v>
      </c>
      <c r="AJ13" s="47">
        <f>VLOOKUP($A13,'Orion Essential AR Data'!$E$2:$GY$99,121,FALSE)</f>
        <v>10</v>
      </c>
      <c r="AK13" s="47">
        <f>VLOOKUP($A13,'Orion Essential AR Data'!$E$2:$GY$99,124,FALSE)</f>
        <v>7</v>
      </c>
      <c r="AL13" s="47">
        <f>VLOOKUP($A13,'Orion Essential AR Data'!$E$2:$GY$99,127,FALSE)</f>
        <v>10</v>
      </c>
      <c r="AM13" s="47">
        <f>VLOOKUP($A13,'Orion Essential AR Data'!$E$2:$GY$99,130,FALSE)</f>
        <v>7</v>
      </c>
      <c r="AN13" s="47">
        <f>VLOOKUP($A13,'Orion Essential AR Data'!$E$2:$GY$99,133,FALSE)</f>
        <v>8</v>
      </c>
      <c r="AO13" s="47">
        <f>VLOOKUP($A13,'Orion Essential AR Data'!$E$2:$GY$99,136,FALSE)</f>
        <v>10</v>
      </c>
      <c r="AP13" s="47">
        <f>VLOOKUP($A13,'Orion Essential AR Data'!$E$2:$GY$99,139,FALSE)</f>
        <v>10</v>
      </c>
      <c r="AQ13" s="47">
        <f>VLOOKUP($A13,'Orion Essential AR Data'!$E$2:$GY$99,142,FALSE)</f>
        <v>9</v>
      </c>
      <c r="AR13" s="47">
        <f>VLOOKUP($A13,'Orion Essential AR Data'!$E$2:$GY$99,145,FALSE)</f>
        <v>6</v>
      </c>
      <c r="AS13" s="47">
        <f>VLOOKUP($A13,'Orion Essential AR Data'!$E$2:$GY$99,148,FALSE)</f>
        <v>10</v>
      </c>
      <c r="AT13" s="47">
        <f>VLOOKUP($A13,'Orion Essential AR Data'!$E$2:$GY$99,151,FALSE)</f>
        <v>8</v>
      </c>
      <c r="AU13" s="47">
        <f>VLOOKUP($A13,'Orion Essential AR Data'!$E$2:$GY$99,154,FALSE)</f>
        <v>5</v>
      </c>
      <c r="AV13" s="47">
        <f>VLOOKUP($A13,'Orion Essential AR Data'!$E$2:$GY$99,157,FALSE)</f>
        <v>7</v>
      </c>
      <c r="AW13" s="47">
        <f>VLOOKUP($A13,'Orion Essential AR Data'!$E$2:$GY$99,160,FALSE)</f>
        <v>6</v>
      </c>
      <c r="AX13" s="47">
        <f>VLOOKUP($A13,'Orion Essential AR Data'!$E$2:$GY$99,163,FALSE)</f>
        <v>10</v>
      </c>
      <c r="AY13" s="47">
        <f>VLOOKUP($A13,'Orion Essential AR Data'!$E$2:$GY$99,166,FALSE)</f>
        <v>7</v>
      </c>
      <c r="AZ13" s="47">
        <f>VLOOKUP($A13,'Orion Essential AR Data'!$E$2:$GY$99,169,FALSE)</f>
        <v>8</v>
      </c>
      <c r="BA13" s="47">
        <f>VLOOKUP($A13,'Orion Essential AR Data'!$E$2:$GY$99,172,FALSE)</f>
        <v>9</v>
      </c>
      <c r="BB13" s="47">
        <f>VLOOKUP($A13,'Orion Essential AR Data'!$E$2:$GY$99,175,FALSE)</f>
        <v>7</v>
      </c>
      <c r="BC13" s="47">
        <f>VLOOKUP($A13,'Orion Essential AR Data'!$E$2:$GY$99,178,FALSE)</f>
        <v>8</v>
      </c>
      <c r="BD13" s="47">
        <f>VLOOKUP($A13,'Orion Essential AR Data'!$E$2:$GY$99,181,FALSE)</f>
        <v>10</v>
      </c>
      <c r="BE13" s="47">
        <f>VLOOKUP($A13,'Orion Essential AR Data'!$E$2:$GY$99,184,FALSE)</f>
        <v>10</v>
      </c>
      <c r="BF13" s="47">
        <f>VLOOKUP($A13,'Orion Essential AR Data'!$E$2:$GY$99,187,FALSE)</f>
        <v>7</v>
      </c>
      <c r="BG13" s="47">
        <f>VLOOKUP($A13,'Orion Essential AR Data'!$E$2:$GY$99,190,FALSE)</f>
        <v>9</v>
      </c>
      <c r="BH13" s="47">
        <f>VLOOKUP($A13,'Orion Essential AR Data'!$E$2:$GY$99,193,FALSE)</f>
        <v>8</v>
      </c>
      <c r="BI13" s="47">
        <f>VLOOKUP($A13,'Orion Essential AR Data'!$E$2:$GY$99,196,FALSE)</f>
        <v>10</v>
      </c>
      <c r="BJ13" s="47">
        <f>VLOOKUP($A13,'Orion Essential AR Data'!$E$2:$GY$99,199,FALSE)</f>
        <v>10</v>
      </c>
      <c r="BK13" s="47">
        <f>VLOOKUP($A13,'Orion Essential AR Data'!$E$2:$GY$99,202,FALSE)</f>
        <v>9</v>
      </c>
      <c r="BL13" s="47">
        <f t="shared" si="0"/>
        <v>17</v>
      </c>
      <c r="BM13" s="47">
        <f t="shared" si="1"/>
        <v>15</v>
      </c>
      <c r="BN13" s="47">
        <f t="shared" si="2"/>
        <v>13</v>
      </c>
      <c r="BO13" s="47">
        <f t="shared" si="3"/>
        <v>11</v>
      </c>
      <c r="BP13" s="47">
        <f t="shared" si="4"/>
        <v>3</v>
      </c>
      <c r="BQ13" s="47">
        <f t="shared" si="5"/>
        <v>1</v>
      </c>
      <c r="BR13" s="47">
        <f t="shared" si="6"/>
        <v>0</v>
      </c>
      <c r="BS13" s="47">
        <f t="shared" si="7"/>
        <v>0</v>
      </c>
      <c r="BT13" s="47">
        <f t="shared" si="8"/>
        <v>0</v>
      </c>
      <c r="BU13" s="47">
        <f t="shared" si="9"/>
        <v>0</v>
      </c>
      <c r="BV13" s="47">
        <f t="shared" si="10"/>
        <v>0</v>
      </c>
      <c r="BW13" s="47">
        <f t="shared" ref="BW13" si="12">SUM(BL13:BV13)</f>
        <v>60</v>
      </c>
    </row>
    <row r="14" spans="1:75" x14ac:dyDescent="0.3">
      <c r="A14" s="47">
        <f>'Orion Essential AR Data'!E14</f>
        <v>106</v>
      </c>
      <c r="B14" s="47" t="str">
        <f>'Orion Essential AR Data'!A14</f>
        <v>Ventresca</v>
      </c>
      <c r="C14" s="47" t="str">
        <f>'Orion Essential AR Data'!B14</f>
        <v>David</v>
      </c>
      <c r="D14" s="47">
        <f>VLOOKUP($A14,'Orion Essential AR Data'!$E$2:$GY$99,25,FALSE)</f>
        <v>0</v>
      </c>
      <c r="E14" s="47">
        <f>VLOOKUP($A14,'Orion Essential AR Data'!$E$2:$GY$99,28,FALSE)</f>
        <v>0</v>
      </c>
      <c r="F14" s="47">
        <f>VLOOKUP($A14,'Orion Essential AR Data'!$E$2:$GY$99,31,FALSE)</f>
        <v>0</v>
      </c>
      <c r="G14" s="47">
        <f>VLOOKUP($A14,'Orion Essential AR Data'!$E$2:$GY$99,34,FALSE)</f>
        <v>0</v>
      </c>
      <c r="H14" s="47">
        <f>VLOOKUP($A14,'Orion Essential AR Data'!$E$2:$GY$99,37,FALSE)</f>
        <v>0</v>
      </c>
      <c r="I14" s="47">
        <f>VLOOKUP($A14,'Orion Essential AR Data'!$E$2:$GY$99,40,FALSE)</f>
        <v>0</v>
      </c>
      <c r="J14" s="47">
        <f>VLOOKUP($A14,'Orion Essential AR Data'!$E$2:$GY$99,43,FALSE)</f>
        <v>0</v>
      </c>
      <c r="K14" s="47">
        <f>VLOOKUP($A14,'Orion Essential AR Data'!$E$2:$GY$99,46,FALSE)</f>
        <v>0</v>
      </c>
      <c r="L14" s="47">
        <f>VLOOKUP($A14,'Orion Essential AR Data'!$E$2:$GY$99,49,FALSE)</f>
        <v>0</v>
      </c>
      <c r="M14" s="47">
        <f>VLOOKUP($A14,'Orion Essential AR Data'!$E$2:$GY$99,52,FALSE)</f>
        <v>0</v>
      </c>
      <c r="N14" s="47">
        <f>VLOOKUP($A14,'Orion Essential AR Data'!$E$2:$GY$99,55,FALSE)</f>
        <v>0</v>
      </c>
      <c r="O14" s="47">
        <f>VLOOKUP($A14,'Orion Essential AR Data'!$E$2:$GY$99,58,FALSE)</f>
        <v>0</v>
      </c>
      <c r="P14" s="47">
        <f>VLOOKUP($A14,'Orion Essential AR Data'!$E$2:$GY$99,61,FALSE)</f>
        <v>0</v>
      </c>
      <c r="Q14" s="47">
        <f>VLOOKUP($A14,'Orion Essential AR Data'!$E$2:$GY$99,64,FALSE)</f>
        <v>0</v>
      </c>
      <c r="R14" s="47">
        <f>VLOOKUP($A14,'Orion Essential AR Data'!$E$2:$GY$99,67,FALSE)</f>
        <v>0</v>
      </c>
      <c r="S14" s="47">
        <f>VLOOKUP($A14,'Orion Essential AR Data'!$E$2:$GY$99,70,FALSE)</f>
        <v>0</v>
      </c>
      <c r="T14" s="47">
        <f>VLOOKUP($A14,'Orion Essential AR Data'!$E$2:$GY$99,73,FALSE)</f>
        <v>0</v>
      </c>
      <c r="U14" s="47">
        <f>VLOOKUP($A14,'Orion Essential AR Data'!$E$2:$GY$99,76,FALSE)</f>
        <v>0</v>
      </c>
      <c r="V14" s="47">
        <f>VLOOKUP($A14,'Orion Essential AR Data'!$E$2:$GY$99,79,FALSE)</f>
        <v>0</v>
      </c>
      <c r="W14" s="47">
        <f>VLOOKUP($A14,'Orion Essential AR Data'!$E$2:$GY$99,82,FALSE)</f>
        <v>0</v>
      </c>
      <c r="X14" s="47">
        <f>VLOOKUP($A14,'Orion Essential AR Data'!$E$2:$GY$99,85,FALSE)</f>
        <v>0</v>
      </c>
      <c r="Y14" s="47">
        <f>VLOOKUP($A14,'Orion Essential AR Data'!$E$2:$GY$99,88,FALSE)</f>
        <v>0</v>
      </c>
      <c r="Z14" s="47">
        <f>VLOOKUP($A14,'Orion Essential AR Data'!$E$2:$GY$99,91,FALSE)</f>
        <v>0</v>
      </c>
      <c r="AA14" s="47">
        <f>VLOOKUP($A14,'Orion Essential AR Data'!$E$2:$GY$99,94,FALSE)</f>
        <v>0</v>
      </c>
      <c r="AB14" s="47">
        <f>VLOOKUP($A14,'Orion Essential AR Data'!$E$2:$GY$99,97,FALSE)</f>
        <v>0</v>
      </c>
      <c r="AC14" s="47">
        <f>VLOOKUP($A14,'Orion Essential AR Data'!$E$2:$GY$99,100,FALSE)</f>
        <v>0</v>
      </c>
      <c r="AD14" s="47">
        <f>VLOOKUP($A14,'Orion Essential AR Data'!$E$2:$GY$99,103,FALSE)</f>
        <v>0</v>
      </c>
      <c r="AE14" s="47">
        <f>VLOOKUP($A14,'Orion Essential AR Data'!$E$2:$GY$99,106,FALSE)</f>
        <v>0</v>
      </c>
      <c r="AF14" s="47">
        <f>VLOOKUP($A14,'Orion Essential AR Data'!$E$2:$GY$99,109,FALSE)</f>
        <v>0</v>
      </c>
      <c r="AG14" s="47">
        <f>VLOOKUP($A14,'Orion Essential AR Data'!$E$2:$GY$99,112,FALSE)</f>
        <v>0</v>
      </c>
      <c r="AH14" s="47">
        <f>VLOOKUP($A14,'Orion Essential AR Data'!$E$2:$GY$99,115,FALSE)</f>
        <v>0</v>
      </c>
      <c r="AI14" s="47">
        <f>VLOOKUP($A14,'Orion Essential AR Data'!$E$2:$GY$99,118,FALSE)</f>
        <v>0</v>
      </c>
      <c r="AJ14" s="47">
        <f>VLOOKUP($A14,'Orion Essential AR Data'!$E$2:$GY$99,121,FALSE)</f>
        <v>0</v>
      </c>
      <c r="AK14" s="47">
        <f>VLOOKUP($A14,'Orion Essential AR Data'!$E$2:$GY$99,124,FALSE)</f>
        <v>0</v>
      </c>
      <c r="AL14" s="47">
        <f>VLOOKUP($A14,'Orion Essential AR Data'!$E$2:$GY$99,127,FALSE)</f>
        <v>0</v>
      </c>
      <c r="AM14" s="47">
        <f>VLOOKUP($A14,'Orion Essential AR Data'!$E$2:$GY$99,130,FALSE)</f>
        <v>0</v>
      </c>
      <c r="AN14" s="47">
        <f>VLOOKUP($A14,'Orion Essential AR Data'!$E$2:$GY$99,133,FALSE)</f>
        <v>0</v>
      </c>
      <c r="AO14" s="47">
        <f>VLOOKUP($A14,'Orion Essential AR Data'!$E$2:$GY$99,136,FALSE)</f>
        <v>0</v>
      </c>
      <c r="AP14" s="47">
        <f>VLOOKUP($A14,'Orion Essential AR Data'!$E$2:$GY$99,139,FALSE)</f>
        <v>0</v>
      </c>
      <c r="AQ14" s="47">
        <f>VLOOKUP($A14,'Orion Essential AR Data'!$E$2:$GY$99,142,FALSE)</f>
        <v>0</v>
      </c>
      <c r="AR14" s="47">
        <f>VLOOKUP($A14,'Orion Essential AR Data'!$E$2:$GY$99,145,FALSE)</f>
        <v>0</v>
      </c>
      <c r="AS14" s="47">
        <f>VLOOKUP($A14,'Orion Essential AR Data'!$E$2:$GY$99,148,FALSE)</f>
        <v>0</v>
      </c>
      <c r="AT14" s="47">
        <f>VLOOKUP($A14,'Orion Essential AR Data'!$E$2:$GY$99,151,FALSE)</f>
        <v>0</v>
      </c>
      <c r="AU14" s="47">
        <f>VLOOKUP($A14,'Orion Essential AR Data'!$E$2:$GY$99,154,FALSE)</f>
        <v>0</v>
      </c>
      <c r="AV14" s="47">
        <f>VLOOKUP($A14,'Orion Essential AR Data'!$E$2:$GY$99,157,FALSE)</f>
        <v>0</v>
      </c>
      <c r="AW14" s="47">
        <f>VLOOKUP($A14,'Orion Essential AR Data'!$E$2:$GY$99,160,FALSE)</f>
        <v>0</v>
      </c>
      <c r="AX14" s="47">
        <f>VLOOKUP($A14,'Orion Essential AR Data'!$E$2:$GY$99,163,FALSE)</f>
        <v>0</v>
      </c>
      <c r="AY14" s="47">
        <f>VLOOKUP($A14,'Orion Essential AR Data'!$E$2:$GY$99,166,FALSE)</f>
        <v>0</v>
      </c>
      <c r="AZ14" s="47">
        <f>VLOOKUP($A14,'Orion Essential AR Data'!$E$2:$GY$99,169,FALSE)</f>
        <v>0</v>
      </c>
      <c r="BA14" s="47">
        <f>VLOOKUP($A14,'Orion Essential AR Data'!$E$2:$GY$99,172,FALSE)</f>
        <v>0</v>
      </c>
      <c r="BB14" s="47">
        <f>VLOOKUP($A14,'Orion Essential AR Data'!$E$2:$GY$99,175,FALSE)</f>
        <v>0</v>
      </c>
      <c r="BC14" s="47">
        <f>VLOOKUP($A14,'Orion Essential AR Data'!$E$2:$GY$99,178,FALSE)</f>
        <v>0</v>
      </c>
      <c r="BD14" s="47">
        <f>VLOOKUP($A14,'Orion Essential AR Data'!$E$2:$GY$99,181,FALSE)</f>
        <v>0</v>
      </c>
      <c r="BE14" s="47">
        <f>VLOOKUP($A14,'Orion Essential AR Data'!$E$2:$GY$99,184,FALSE)</f>
        <v>0</v>
      </c>
      <c r="BF14" s="47">
        <f>VLOOKUP($A14,'Orion Essential AR Data'!$E$2:$GY$99,187,FALSE)</f>
        <v>0</v>
      </c>
      <c r="BG14" s="47">
        <f>VLOOKUP($A14,'Orion Essential AR Data'!$E$2:$GY$99,190,FALSE)</f>
        <v>0</v>
      </c>
      <c r="BH14" s="47">
        <f>VLOOKUP($A14,'Orion Essential AR Data'!$E$2:$GY$99,193,FALSE)</f>
        <v>0</v>
      </c>
      <c r="BI14" s="47">
        <f>VLOOKUP($A14,'Orion Essential AR Data'!$E$2:$GY$99,196,FALSE)</f>
        <v>0</v>
      </c>
      <c r="BJ14" s="47">
        <f>VLOOKUP($A14,'Orion Essential AR Data'!$E$2:$GY$99,199,FALSE)</f>
        <v>0</v>
      </c>
      <c r="BK14" s="47">
        <f>VLOOKUP($A14,'Orion Essential AR Data'!$E$2:$GY$99,202,FALSE)</f>
        <v>0</v>
      </c>
      <c r="BL14" s="47">
        <f t="shared" si="0"/>
        <v>0</v>
      </c>
      <c r="BM14" s="47">
        <f t="shared" si="1"/>
        <v>0</v>
      </c>
      <c r="BN14" s="47">
        <f t="shared" si="2"/>
        <v>0</v>
      </c>
      <c r="BO14" s="47">
        <f t="shared" si="3"/>
        <v>0</v>
      </c>
      <c r="BP14" s="47">
        <f t="shared" si="4"/>
        <v>0</v>
      </c>
      <c r="BQ14" s="47">
        <f t="shared" si="5"/>
        <v>0</v>
      </c>
      <c r="BR14" s="47">
        <f t="shared" si="6"/>
        <v>0</v>
      </c>
      <c r="BS14" s="47">
        <f t="shared" si="7"/>
        <v>0</v>
      </c>
      <c r="BT14" s="47">
        <f t="shared" si="8"/>
        <v>0</v>
      </c>
      <c r="BU14" s="47">
        <f t="shared" si="9"/>
        <v>0</v>
      </c>
      <c r="BV14" s="47">
        <f t="shared" si="10"/>
        <v>60</v>
      </c>
      <c r="BW14" s="47">
        <f t="shared" si="11"/>
        <v>60</v>
      </c>
    </row>
    <row r="15" spans="1:75" x14ac:dyDescent="0.3">
      <c r="A15" s="47">
        <f>'Orion Essential AR Data'!E15</f>
        <v>103</v>
      </c>
      <c r="B15" s="47" t="str">
        <f>'Orion Essential AR Data'!A15</f>
        <v>Yu</v>
      </c>
      <c r="C15" s="47" t="str">
        <f>'Orion Essential AR Data'!B15</f>
        <v>Joyce</v>
      </c>
      <c r="D15" s="47">
        <f>VLOOKUP($A15,'Orion Essential AR Data'!$E$2:$GY$99,25,FALSE)</f>
        <v>9</v>
      </c>
      <c r="E15" s="47">
        <f>VLOOKUP($A15,'Orion Essential AR Data'!$E$2:$GY$99,28,FALSE)</f>
        <v>9</v>
      </c>
      <c r="F15" s="47">
        <f>VLOOKUP($A15,'Orion Essential AR Data'!$E$2:$GY$99,31,FALSE)</f>
        <v>9</v>
      </c>
      <c r="G15" s="47">
        <f>VLOOKUP($A15,'Orion Essential AR Data'!$E$2:$GY$99,34,FALSE)</f>
        <v>10</v>
      </c>
      <c r="H15" s="47">
        <f>VLOOKUP($A15,'Orion Essential AR Data'!$E$2:$GY$99,37,FALSE)</f>
        <v>8</v>
      </c>
      <c r="I15" s="47">
        <f>VLOOKUP($A15,'Orion Essential AR Data'!$E$2:$GY$99,40,FALSE)</f>
        <v>8</v>
      </c>
      <c r="J15" s="47">
        <f>VLOOKUP($A15,'Orion Essential AR Data'!$E$2:$GY$99,43,FALSE)</f>
        <v>10</v>
      </c>
      <c r="K15" s="47">
        <f>VLOOKUP($A15,'Orion Essential AR Data'!$E$2:$GY$99,46,FALSE)</f>
        <v>10</v>
      </c>
      <c r="L15" s="47">
        <f>VLOOKUP($A15,'Orion Essential AR Data'!$E$2:$GY$99,49,FALSE)</f>
        <v>10</v>
      </c>
      <c r="M15" s="47">
        <f>VLOOKUP($A15,'Orion Essential AR Data'!$E$2:$GY$99,52,FALSE)</f>
        <v>10</v>
      </c>
      <c r="N15" s="47">
        <f>VLOOKUP($A15,'Orion Essential AR Data'!$E$2:$GY$99,55,FALSE)</f>
        <v>9</v>
      </c>
      <c r="O15" s="47">
        <f>VLOOKUP($A15,'Orion Essential AR Data'!$E$2:$GY$99,58,FALSE)</f>
        <v>9</v>
      </c>
      <c r="P15" s="47">
        <f>VLOOKUP($A15,'Orion Essential AR Data'!$E$2:$GY$99,61,FALSE)</f>
        <v>10</v>
      </c>
      <c r="Q15" s="47">
        <f>VLOOKUP($A15,'Orion Essential AR Data'!$E$2:$GY$99,64,FALSE)</f>
        <v>9</v>
      </c>
      <c r="R15" s="47">
        <f>VLOOKUP($A15,'Orion Essential AR Data'!$E$2:$GY$99,67,FALSE)</f>
        <v>10</v>
      </c>
      <c r="S15" s="47">
        <f>VLOOKUP($A15,'Orion Essential AR Data'!$E$2:$GY$99,70,FALSE)</f>
        <v>9</v>
      </c>
      <c r="T15" s="47">
        <f>VLOOKUP($A15,'Orion Essential AR Data'!$E$2:$GY$99,73,FALSE)</f>
        <v>9</v>
      </c>
      <c r="U15" s="47">
        <f>VLOOKUP($A15,'Orion Essential AR Data'!$E$2:$GY$99,76,FALSE)</f>
        <v>9</v>
      </c>
      <c r="V15" s="47">
        <f>VLOOKUP($A15,'Orion Essential AR Data'!$E$2:$GY$99,79,FALSE)</f>
        <v>9</v>
      </c>
      <c r="W15" s="47">
        <f>VLOOKUP($A15,'Orion Essential AR Data'!$E$2:$GY$99,82,FALSE)</f>
        <v>10</v>
      </c>
      <c r="X15" s="47">
        <f>VLOOKUP($A15,'Orion Essential AR Data'!$E$2:$GY$99,85,FALSE)</f>
        <v>10</v>
      </c>
      <c r="Y15" s="47">
        <f>VLOOKUP($A15,'Orion Essential AR Data'!$E$2:$GY$99,88,FALSE)</f>
        <v>9</v>
      </c>
      <c r="Z15" s="47">
        <f>VLOOKUP($A15,'Orion Essential AR Data'!$E$2:$GY$99,91,FALSE)</f>
        <v>8</v>
      </c>
      <c r="AA15" s="47">
        <f>VLOOKUP($A15,'Orion Essential AR Data'!$E$2:$GY$99,94,FALSE)</f>
        <v>8</v>
      </c>
      <c r="AB15" s="47">
        <f>VLOOKUP($A15,'Orion Essential AR Data'!$E$2:$GY$99,97,FALSE)</f>
        <v>9</v>
      </c>
      <c r="AC15" s="47">
        <f>VLOOKUP($A15,'Orion Essential AR Data'!$E$2:$GY$99,100,FALSE)</f>
        <v>10</v>
      </c>
      <c r="AD15" s="47">
        <f>VLOOKUP($A15,'Orion Essential AR Data'!$E$2:$GY$99,103,FALSE)</f>
        <v>10</v>
      </c>
      <c r="AE15" s="47">
        <f>VLOOKUP($A15,'Orion Essential AR Data'!$E$2:$GY$99,106,FALSE)</f>
        <v>8</v>
      </c>
      <c r="AF15" s="47">
        <f>VLOOKUP($A15,'Orion Essential AR Data'!$E$2:$GY$99,109,FALSE)</f>
        <v>9</v>
      </c>
      <c r="AG15" s="47">
        <f>VLOOKUP($A15,'Orion Essential AR Data'!$E$2:$GY$99,112,FALSE)</f>
        <v>9</v>
      </c>
      <c r="AH15" s="47">
        <f>VLOOKUP($A15,'Orion Essential AR Data'!$E$2:$GY$99,115,FALSE)</f>
        <v>10</v>
      </c>
      <c r="AI15" s="47">
        <f>VLOOKUP($A15,'Orion Essential AR Data'!$E$2:$GY$99,118,FALSE)</f>
        <v>9</v>
      </c>
      <c r="AJ15" s="47">
        <f>VLOOKUP($A15,'Orion Essential AR Data'!$E$2:$GY$99,121,FALSE)</f>
        <v>8</v>
      </c>
      <c r="AK15" s="47">
        <f>VLOOKUP($A15,'Orion Essential AR Data'!$E$2:$GY$99,124,FALSE)</f>
        <v>10</v>
      </c>
      <c r="AL15" s="47">
        <f>VLOOKUP($A15,'Orion Essential AR Data'!$E$2:$GY$99,127,FALSE)</f>
        <v>10</v>
      </c>
      <c r="AM15" s="47">
        <f>VLOOKUP($A15,'Orion Essential AR Data'!$E$2:$GY$99,130,FALSE)</f>
        <v>9</v>
      </c>
      <c r="AN15" s="47">
        <f>VLOOKUP($A15,'Orion Essential AR Data'!$E$2:$GY$99,133,FALSE)</f>
        <v>8</v>
      </c>
      <c r="AO15" s="47">
        <f>VLOOKUP($A15,'Orion Essential AR Data'!$E$2:$GY$99,136,FALSE)</f>
        <v>10</v>
      </c>
      <c r="AP15" s="47">
        <f>VLOOKUP($A15,'Orion Essential AR Data'!$E$2:$GY$99,139,FALSE)</f>
        <v>6</v>
      </c>
      <c r="AQ15" s="47">
        <f>VLOOKUP($A15,'Orion Essential AR Data'!$E$2:$GY$99,142,FALSE)</f>
        <v>8</v>
      </c>
      <c r="AR15" s="47">
        <f>VLOOKUP($A15,'Orion Essential AR Data'!$E$2:$GY$99,145,FALSE)</f>
        <v>8</v>
      </c>
      <c r="AS15" s="47">
        <f>VLOOKUP($A15,'Orion Essential AR Data'!$E$2:$GY$99,148,FALSE)</f>
        <v>9</v>
      </c>
      <c r="AT15" s="47">
        <f>VLOOKUP($A15,'Orion Essential AR Data'!$E$2:$GY$99,151,FALSE)</f>
        <v>7</v>
      </c>
      <c r="AU15" s="47">
        <f>VLOOKUP($A15,'Orion Essential AR Data'!$E$2:$GY$99,154,FALSE)</f>
        <v>9</v>
      </c>
      <c r="AV15" s="47">
        <f>VLOOKUP($A15,'Orion Essential AR Data'!$E$2:$GY$99,157,FALSE)</f>
        <v>10</v>
      </c>
      <c r="AW15" s="47">
        <f>VLOOKUP($A15,'Orion Essential AR Data'!$E$2:$GY$99,160,FALSE)</f>
        <v>9</v>
      </c>
      <c r="AX15" s="47">
        <f>VLOOKUP($A15,'Orion Essential AR Data'!$E$2:$GY$99,163,FALSE)</f>
        <v>10</v>
      </c>
      <c r="AY15" s="47">
        <f>VLOOKUP($A15,'Orion Essential AR Data'!$E$2:$GY$99,166,FALSE)</f>
        <v>10</v>
      </c>
      <c r="AZ15" s="47">
        <f>VLOOKUP($A15,'Orion Essential AR Data'!$E$2:$GY$99,169,FALSE)</f>
        <v>10</v>
      </c>
      <c r="BA15" s="47">
        <f>VLOOKUP($A15,'Orion Essential AR Data'!$E$2:$GY$99,172,FALSE)</f>
        <v>10</v>
      </c>
      <c r="BB15" s="47">
        <f>VLOOKUP($A15,'Orion Essential AR Data'!$E$2:$GY$99,175,FALSE)</f>
        <v>10</v>
      </c>
      <c r="BC15" s="47">
        <f>VLOOKUP($A15,'Orion Essential AR Data'!$E$2:$GY$99,178,FALSE)</f>
        <v>9</v>
      </c>
      <c r="BD15" s="47">
        <f>VLOOKUP($A15,'Orion Essential AR Data'!$E$2:$GY$99,181,FALSE)</f>
        <v>9</v>
      </c>
      <c r="BE15" s="47">
        <f>VLOOKUP($A15,'Orion Essential AR Data'!$E$2:$GY$99,184,FALSE)</f>
        <v>8</v>
      </c>
      <c r="BF15" s="47">
        <f>VLOOKUP($A15,'Orion Essential AR Data'!$E$2:$GY$99,187,FALSE)</f>
        <v>9</v>
      </c>
      <c r="BG15" s="47">
        <f>VLOOKUP($A15,'Orion Essential AR Data'!$E$2:$GY$99,190,FALSE)</f>
        <v>9</v>
      </c>
      <c r="BH15" s="47">
        <f>VLOOKUP($A15,'Orion Essential AR Data'!$E$2:$GY$99,193,FALSE)</f>
        <v>9</v>
      </c>
      <c r="BI15" s="47">
        <f>VLOOKUP($A15,'Orion Essential AR Data'!$E$2:$GY$99,196,FALSE)</f>
        <v>10</v>
      </c>
      <c r="BJ15" s="47">
        <f>VLOOKUP($A15,'Orion Essential AR Data'!$E$2:$GY$99,199,FALSE)</f>
        <v>8</v>
      </c>
      <c r="BK15" s="47">
        <f>VLOOKUP($A15,'Orion Essential AR Data'!$E$2:$GY$99,202,FALSE)</f>
        <v>9</v>
      </c>
      <c r="BL15" s="47">
        <f t="shared" si="0"/>
        <v>22</v>
      </c>
      <c r="BM15" s="47">
        <f t="shared" si="1"/>
        <v>25</v>
      </c>
      <c r="BN15" s="47">
        <f t="shared" si="2"/>
        <v>11</v>
      </c>
      <c r="BO15" s="47">
        <f t="shared" si="3"/>
        <v>1</v>
      </c>
      <c r="BP15" s="47">
        <f t="shared" si="4"/>
        <v>1</v>
      </c>
      <c r="BQ15" s="47">
        <f t="shared" si="5"/>
        <v>0</v>
      </c>
      <c r="BR15" s="47">
        <f t="shared" si="6"/>
        <v>0</v>
      </c>
      <c r="BS15" s="47">
        <f t="shared" si="7"/>
        <v>0</v>
      </c>
      <c r="BT15" s="47">
        <f t="shared" si="8"/>
        <v>0</v>
      </c>
      <c r="BU15" s="47">
        <f t="shared" si="9"/>
        <v>0</v>
      </c>
      <c r="BV15" s="47">
        <f t="shared" si="10"/>
        <v>0</v>
      </c>
      <c r="BW15" s="47">
        <f t="shared" si="11"/>
        <v>60</v>
      </c>
    </row>
    <row r="16" spans="1:75" x14ac:dyDescent="0.3">
      <c r="A16" s="47">
        <f>'Orion Essential AR Data'!E16</f>
        <v>179</v>
      </c>
      <c r="B16" s="47" t="str">
        <f>'Orion Essential AR Data'!A16</f>
        <v>Wilson</v>
      </c>
      <c r="C16" s="47" t="str">
        <f>'Orion Essential AR Data'!B16</f>
        <v>Collin</v>
      </c>
      <c r="D16" s="47">
        <f>VLOOKUP($A16,'Orion Essential AR Data'!$E$2:$GY$99,25,FALSE)</f>
        <v>9</v>
      </c>
      <c r="E16" s="47">
        <f>VLOOKUP($A16,'Orion Essential AR Data'!$E$2:$GY$99,28,FALSE)</f>
        <v>8</v>
      </c>
      <c r="F16" s="47">
        <f>VLOOKUP($A16,'Orion Essential AR Data'!$E$2:$GY$99,31,FALSE)</f>
        <v>9</v>
      </c>
      <c r="G16" s="47">
        <f>VLOOKUP($A16,'Orion Essential AR Data'!$E$2:$GY$99,34,FALSE)</f>
        <v>9</v>
      </c>
      <c r="H16" s="47">
        <f>VLOOKUP($A16,'Orion Essential AR Data'!$E$2:$GY$99,37,FALSE)</f>
        <v>10</v>
      </c>
      <c r="I16" s="47">
        <f>VLOOKUP($A16,'Orion Essential AR Data'!$E$2:$GY$99,40,FALSE)</f>
        <v>7</v>
      </c>
      <c r="J16" s="47">
        <f>VLOOKUP($A16,'Orion Essential AR Data'!$E$2:$GY$99,43,FALSE)</f>
        <v>8</v>
      </c>
      <c r="K16" s="47">
        <f>VLOOKUP($A16,'Orion Essential AR Data'!$E$2:$GY$99,46,FALSE)</f>
        <v>6</v>
      </c>
      <c r="L16" s="47">
        <f>VLOOKUP($A16,'Orion Essential AR Data'!$E$2:$GY$99,49,FALSE)</f>
        <v>8</v>
      </c>
      <c r="M16" s="47">
        <f>VLOOKUP($A16,'Orion Essential AR Data'!$E$2:$GY$99,52,FALSE)</f>
        <v>8</v>
      </c>
      <c r="N16" s="47">
        <f>VLOOKUP($A16,'Orion Essential AR Data'!$E$2:$GY$99,55,FALSE)</f>
        <v>8</v>
      </c>
      <c r="O16" s="47">
        <f>VLOOKUP($A16,'Orion Essential AR Data'!$E$2:$GY$99,58,FALSE)</f>
        <v>7</v>
      </c>
      <c r="P16" s="47">
        <f>VLOOKUP($A16,'Orion Essential AR Data'!$E$2:$GY$99,61,FALSE)</f>
        <v>8</v>
      </c>
      <c r="Q16" s="47">
        <f>VLOOKUP($A16,'Orion Essential AR Data'!$E$2:$GY$99,64,FALSE)</f>
        <v>9</v>
      </c>
      <c r="R16" s="47">
        <f>VLOOKUP($A16,'Orion Essential AR Data'!$E$2:$GY$99,67,FALSE)</f>
        <v>8</v>
      </c>
      <c r="S16" s="47">
        <f>VLOOKUP($A16,'Orion Essential AR Data'!$E$2:$GY$99,70,FALSE)</f>
        <v>10</v>
      </c>
      <c r="T16" s="47">
        <f>VLOOKUP($A16,'Orion Essential AR Data'!$E$2:$GY$99,73,FALSE)</f>
        <v>5</v>
      </c>
      <c r="U16" s="47">
        <f>VLOOKUP($A16,'Orion Essential AR Data'!$E$2:$GY$99,76,FALSE)</f>
        <v>8</v>
      </c>
      <c r="V16" s="47">
        <f>VLOOKUP($A16,'Orion Essential AR Data'!$E$2:$GY$99,79,FALSE)</f>
        <v>7</v>
      </c>
      <c r="W16" s="47">
        <f>VLOOKUP($A16,'Orion Essential AR Data'!$E$2:$GY$99,82,FALSE)</f>
        <v>8</v>
      </c>
      <c r="X16" s="47">
        <f>VLOOKUP($A16,'Orion Essential AR Data'!$E$2:$GY$99,85,FALSE)</f>
        <v>9</v>
      </c>
      <c r="Y16" s="47">
        <f>VLOOKUP($A16,'Orion Essential AR Data'!$E$2:$GY$99,88,FALSE)</f>
        <v>7</v>
      </c>
      <c r="Z16" s="47">
        <f>VLOOKUP($A16,'Orion Essential AR Data'!$E$2:$GY$99,91,FALSE)</f>
        <v>7</v>
      </c>
      <c r="AA16" s="47">
        <f>VLOOKUP($A16,'Orion Essential AR Data'!$E$2:$GY$99,94,FALSE)</f>
        <v>8</v>
      </c>
      <c r="AB16" s="47">
        <f>VLOOKUP($A16,'Orion Essential AR Data'!$E$2:$GY$99,97,FALSE)</f>
        <v>9</v>
      </c>
      <c r="AC16" s="47">
        <f>VLOOKUP($A16,'Orion Essential AR Data'!$E$2:$GY$99,100,FALSE)</f>
        <v>8</v>
      </c>
      <c r="AD16" s="47">
        <f>VLOOKUP($A16,'Orion Essential AR Data'!$E$2:$GY$99,103,FALSE)</f>
        <v>8</v>
      </c>
      <c r="AE16" s="47">
        <f>VLOOKUP($A16,'Orion Essential AR Data'!$E$2:$GY$99,106,FALSE)</f>
        <v>8</v>
      </c>
      <c r="AF16" s="47">
        <f>VLOOKUP($A16,'Orion Essential AR Data'!$E$2:$GY$99,109,FALSE)</f>
        <v>10</v>
      </c>
      <c r="AG16" s="47">
        <f>VLOOKUP($A16,'Orion Essential AR Data'!$E$2:$GY$99,112,FALSE)</f>
        <v>7</v>
      </c>
      <c r="AH16" s="47">
        <f>VLOOKUP($A16,'Orion Essential AR Data'!$E$2:$GY$99,115,FALSE)</f>
        <v>8</v>
      </c>
      <c r="AI16" s="47">
        <f>VLOOKUP($A16,'Orion Essential AR Data'!$E$2:$GY$99,118,FALSE)</f>
        <v>7</v>
      </c>
      <c r="AJ16" s="47">
        <f>VLOOKUP($A16,'Orion Essential AR Data'!$E$2:$GY$99,121,FALSE)</f>
        <v>7</v>
      </c>
      <c r="AK16" s="47">
        <f>VLOOKUP($A16,'Orion Essential AR Data'!$E$2:$GY$99,124,FALSE)</f>
        <v>9</v>
      </c>
      <c r="AL16" s="47">
        <f>VLOOKUP($A16,'Orion Essential AR Data'!$E$2:$GY$99,127,FALSE)</f>
        <v>9</v>
      </c>
      <c r="AM16" s="47">
        <f>VLOOKUP($A16,'Orion Essential AR Data'!$E$2:$GY$99,130,FALSE)</f>
        <v>6</v>
      </c>
      <c r="AN16" s="47">
        <f>VLOOKUP($A16,'Orion Essential AR Data'!$E$2:$GY$99,133,FALSE)</f>
        <v>8</v>
      </c>
      <c r="AO16" s="47">
        <f>VLOOKUP($A16,'Orion Essential AR Data'!$E$2:$GY$99,136,FALSE)</f>
        <v>9</v>
      </c>
      <c r="AP16" s="47">
        <f>VLOOKUP($A16,'Orion Essential AR Data'!$E$2:$GY$99,139,FALSE)</f>
        <v>7</v>
      </c>
      <c r="AQ16" s="47">
        <f>VLOOKUP($A16,'Orion Essential AR Data'!$E$2:$GY$99,142,FALSE)</f>
        <v>10</v>
      </c>
      <c r="AR16" s="47">
        <f>VLOOKUP($A16,'Orion Essential AR Data'!$E$2:$GY$99,145,FALSE)</f>
        <v>10</v>
      </c>
      <c r="AS16" s="47">
        <f>VLOOKUP($A16,'Orion Essential AR Data'!$E$2:$GY$99,148,FALSE)</f>
        <v>7</v>
      </c>
      <c r="AT16" s="47">
        <f>VLOOKUP($A16,'Orion Essential AR Data'!$E$2:$GY$99,151,FALSE)</f>
        <v>9</v>
      </c>
      <c r="AU16" s="47">
        <f>VLOOKUP($A16,'Orion Essential AR Data'!$E$2:$GY$99,154,FALSE)</f>
        <v>9</v>
      </c>
      <c r="AV16" s="47">
        <f>VLOOKUP($A16,'Orion Essential AR Data'!$E$2:$GY$99,157,FALSE)</f>
        <v>5</v>
      </c>
      <c r="AW16" s="47">
        <f>VLOOKUP($A16,'Orion Essential AR Data'!$E$2:$GY$99,160,FALSE)</f>
        <v>10</v>
      </c>
      <c r="AX16" s="47">
        <f>VLOOKUP($A16,'Orion Essential AR Data'!$E$2:$GY$99,163,FALSE)</f>
        <v>8</v>
      </c>
      <c r="AY16" s="47">
        <f>VLOOKUP($A16,'Orion Essential AR Data'!$E$2:$GY$99,166,FALSE)</f>
        <v>9</v>
      </c>
      <c r="AZ16" s="47">
        <f>VLOOKUP($A16,'Orion Essential AR Data'!$E$2:$GY$99,169,FALSE)</f>
        <v>9</v>
      </c>
      <c r="BA16" s="47">
        <f>VLOOKUP($A16,'Orion Essential AR Data'!$E$2:$GY$99,172,FALSE)</f>
        <v>7</v>
      </c>
      <c r="BB16" s="47">
        <f>VLOOKUP($A16,'Orion Essential AR Data'!$E$2:$GY$99,175,FALSE)</f>
        <v>8</v>
      </c>
      <c r="BC16" s="47">
        <f>VLOOKUP($A16,'Orion Essential AR Data'!$E$2:$GY$99,178,FALSE)</f>
        <v>6</v>
      </c>
      <c r="BD16" s="47">
        <f>VLOOKUP($A16,'Orion Essential AR Data'!$E$2:$GY$99,181,FALSE)</f>
        <v>7</v>
      </c>
      <c r="BE16" s="47">
        <f>VLOOKUP($A16,'Orion Essential AR Data'!$E$2:$GY$99,184,FALSE)</f>
        <v>8</v>
      </c>
      <c r="BF16" s="47">
        <f>VLOOKUP($A16,'Orion Essential AR Data'!$E$2:$GY$99,187,FALSE)</f>
        <v>7</v>
      </c>
      <c r="BG16" s="47">
        <f>VLOOKUP($A16,'Orion Essential AR Data'!$E$2:$GY$99,190,FALSE)</f>
        <v>10</v>
      </c>
      <c r="BH16" s="47">
        <f>VLOOKUP($A16,'Orion Essential AR Data'!$E$2:$GY$99,193,FALSE)</f>
        <v>8</v>
      </c>
      <c r="BI16" s="47">
        <f>VLOOKUP($A16,'Orion Essential AR Data'!$E$2:$GY$99,196,FALSE)</f>
        <v>8</v>
      </c>
      <c r="BJ16" s="47">
        <f>VLOOKUP($A16,'Orion Essential AR Data'!$E$2:$GY$99,199,FALSE)</f>
        <v>6</v>
      </c>
      <c r="BK16" s="47">
        <f>VLOOKUP($A16,'Orion Essential AR Data'!$E$2:$GY$99,202,FALSE)</f>
        <v>5</v>
      </c>
      <c r="BL16" s="47">
        <f t="shared" si="0"/>
        <v>7</v>
      </c>
      <c r="BM16" s="47">
        <f t="shared" si="1"/>
        <v>13</v>
      </c>
      <c r="BN16" s="47">
        <f t="shared" si="2"/>
        <v>20</v>
      </c>
      <c r="BO16" s="47">
        <f t="shared" si="3"/>
        <v>13</v>
      </c>
      <c r="BP16" s="47">
        <f t="shared" si="4"/>
        <v>4</v>
      </c>
      <c r="BQ16" s="47">
        <f t="shared" si="5"/>
        <v>3</v>
      </c>
      <c r="BR16" s="47">
        <f t="shared" si="6"/>
        <v>0</v>
      </c>
      <c r="BS16" s="47">
        <f t="shared" si="7"/>
        <v>0</v>
      </c>
      <c r="BT16" s="47">
        <f t="shared" si="8"/>
        <v>0</v>
      </c>
      <c r="BU16" s="47">
        <f t="shared" si="9"/>
        <v>0</v>
      </c>
      <c r="BV16" s="47">
        <f t="shared" si="10"/>
        <v>0</v>
      </c>
      <c r="BW16" s="47">
        <f t="shared" si="11"/>
        <v>60</v>
      </c>
    </row>
    <row r="17" spans="1:75" x14ac:dyDescent="0.3">
      <c r="A17" s="47">
        <f>'Orion Essential AR Data'!E17</f>
        <v>126</v>
      </c>
      <c r="B17" s="47" t="str">
        <f>'Orion Essential AR Data'!A17</f>
        <v>Alexander</v>
      </c>
      <c r="C17" s="47" t="str">
        <f>'Orion Essential AR Data'!B17</f>
        <v>Ryan</v>
      </c>
      <c r="D17" s="47">
        <f>VLOOKUP($A17,'Orion Essential AR Data'!$E$2:$GY$99,25,FALSE)</f>
        <v>8</v>
      </c>
      <c r="E17" s="47">
        <f>VLOOKUP($A17,'Orion Essential AR Data'!$E$2:$GY$99,28,FALSE)</f>
        <v>9</v>
      </c>
      <c r="F17" s="47">
        <f>VLOOKUP($A17,'Orion Essential AR Data'!$E$2:$GY$99,31,FALSE)</f>
        <v>9</v>
      </c>
      <c r="G17" s="47">
        <f>VLOOKUP($A17,'Orion Essential AR Data'!$E$2:$GY$99,34,FALSE)</f>
        <v>8</v>
      </c>
      <c r="H17" s="47">
        <f>VLOOKUP($A17,'Orion Essential AR Data'!$E$2:$GY$99,37,FALSE)</f>
        <v>9</v>
      </c>
      <c r="I17" s="47">
        <f>VLOOKUP($A17,'Orion Essential AR Data'!$E$2:$GY$99,40,FALSE)</f>
        <v>9</v>
      </c>
      <c r="J17" s="47">
        <f>VLOOKUP($A17,'Orion Essential AR Data'!$E$2:$GY$99,43,FALSE)</f>
        <v>9</v>
      </c>
      <c r="K17" s="47">
        <f>VLOOKUP($A17,'Orion Essential AR Data'!$E$2:$GY$99,46,FALSE)</f>
        <v>7</v>
      </c>
      <c r="L17" s="47">
        <f>VLOOKUP($A17,'Orion Essential AR Data'!$E$2:$GY$99,49,FALSE)</f>
        <v>9</v>
      </c>
      <c r="M17" s="47">
        <f>VLOOKUP($A17,'Orion Essential AR Data'!$E$2:$GY$99,52,FALSE)</f>
        <v>10</v>
      </c>
      <c r="N17" s="47">
        <f>VLOOKUP($A17,'Orion Essential AR Data'!$E$2:$GY$99,55,FALSE)</f>
        <v>9</v>
      </c>
      <c r="O17" s="47">
        <f>VLOOKUP($A17,'Orion Essential AR Data'!$E$2:$GY$99,58,FALSE)</f>
        <v>10</v>
      </c>
      <c r="P17" s="47">
        <f>VLOOKUP($A17,'Orion Essential AR Data'!$E$2:$GY$99,61,FALSE)</f>
        <v>9</v>
      </c>
      <c r="Q17" s="47">
        <f>VLOOKUP($A17,'Orion Essential AR Data'!$E$2:$GY$99,64,FALSE)</f>
        <v>10</v>
      </c>
      <c r="R17" s="47">
        <f>VLOOKUP($A17,'Orion Essential AR Data'!$E$2:$GY$99,67,FALSE)</f>
        <v>8</v>
      </c>
      <c r="S17" s="47">
        <f>VLOOKUP($A17,'Orion Essential AR Data'!$E$2:$GY$99,70,FALSE)</f>
        <v>10</v>
      </c>
      <c r="T17" s="47">
        <f>VLOOKUP($A17,'Orion Essential AR Data'!$E$2:$GY$99,73,FALSE)</f>
        <v>10</v>
      </c>
      <c r="U17" s="47">
        <f>VLOOKUP($A17,'Orion Essential AR Data'!$E$2:$GY$99,76,FALSE)</f>
        <v>10</v>
      </c>
      <c r="V17" s="47">
        <f>VLOOKUP($A17,'Orion Essential AR Data'!$E$2:$GY$99,79,FALSE)</f>
        <v>9</v>
      </c>
      <c r="W17" s="47">
        <f>VLOOKUP($A17,'Orion Essential AR Data'!$E$2:$GY$99,82,FALSE)</f>
        <v>9</v>
      </c>
      <c r="X17" s="47">
        <f>VLOOKUP($A17,'Orion Essential AR Data'!$E$2:$GY$99,85,FALSE)</f>
        <v>9</v>
      </c>
      <c r="Y17" s="47">
        <f>VLOOKUP($A17,'Orion Essential AR Data'!$E$2:$GY$99,88,FALSE)</f>
        <v>10</v>
      </c>
      <c r="Z17" s="47">
        <f>VLOOKUP($A17,'Orion Essential AR Data'!$E$2:$GY$99,91,FALSE)</f>
        <v>9</v>
      </c>
      <c r="AA17" s="47">
        <f>VLOOKUP($A17,'Orion Essential AR Data'!$E$2:$GY$99,94,FALSE)</f>
        <v>8</v>
      </c>
      <c r="AB17" s="47">
        <f>VLOOKUP($A17,'Orion Essential AR Data'!$E$2:$GY$99,97,FALSE)</f>
        <v>9</v>
      </c>
      <c r="AC17" s="47">
        <f>VLOOKUP($A17,'Orion Essential AR Data'!$E$2:$GY$99,100,FALSE)</f>
        <v>10</v>
      </c>
      <c r="AD17" s="47">
        <f>VLOOKUP($A17,'Orion Essential AR Data'!$E$2:$GY$99,103,FALSE)</f>
        <v>10</v>
      </c>
      <c r="AE17" s="47">
        <f>VLOOKUP($A17,'Orion Essential AR Data'!$E$2:$GY$99,106,FALSE)</f>
        <v>8</v>
      </c>
      <c r="AF17" s="47">
        <f>VLOOKUP($A17,'Orion Essential AR Data'!$E$2:$GY$99,109,FALSE)</f>
        <v>8</v>
      </c>
      <c r="AG17" s="47">
        <f>VLOOKUP($A17,'Orion Essential AR Data'!$E$2:$GY$99,112,FALSE)</f>
        <v>9</v>
      </c>
      <c r="AH17" s="47">
        <f>VLOOKUP($A17,'Orion Essential AR Data'!$E$2:$GY$99,115,FALSE)</f>
        <v>10</v>
      </c>
      <c r="AI17" s="47">
        <f>VLOOKUP($A17,'Orion Essential AR Data'!$E$2:$GY$99,118,FALSE)</f>
        <v>10</v>
      </c>
      <c r="AJ17" s="47">
        <f>VLOOKUP($A17,'Orion Essential AR Data'!$E$2:$GY$99,121,FALSE)</f>
        <v>9</v>
      </c>
      <c r="AK17" s="47">
        <f>VLOOKUP($A17,'Orion Essential AR Data'!$E$2:$GY$99,124,FALSE)</f>
        <v>9</v>
      </c>
      <c r="AL17" s="47">
        <f>VLOOKUP($A17,'Orion Essential AR Data'!$E$2:$GY$99,127,FALSE)</f>
        <v>9</v>
      </c>
      <c r="AM17" s="47">
        <f>VLOOKUP($A17,'Orion Essential AR Data'!$E$2:$GY$99,130,FALSE)</f>
        <v>10</v>
      </c>
      <c r="AN17" s="47">
        <f>VLOOKUP($A17,'Orion Essential AR Data'!$E$2:$GY$99,133,FALSE)</f>
        <v>10</v>
      </c>
      <c r="AO17" s="47">
        <f>VLOOKUP($A17,'Orion Essential AR Data'!$E$2:$GY$99,136,FALSE)</f>
        <v>9</v>
      </c>
      <c r="AP17" s="47">
        <f>VLOOKUP($A17,'Orion Essential AR Data'!$E$2:$GY$99,139,FALSE)</f>
        <v>9</v>
      </c>
      <c r="AQ17" s="47">
        <f>VLOOKUP($A17,'Orion Essential AR Data'!$E$2:$GY$99,142,FALSE)</f>
        <v>10</v>
      </c>
      <c r="AR17" s="47">
        <f>VLOOKUP($A17,'Orion Essential AR Data'!$E$2:$GY$99,145,FALSE)</f>
        <v>9</v>
      </c>
      <c r="AS17" s="47">
        <f>VLOOKUP($A17,'Orion Essential AR Data'!$E$2:$GY$99,148,FALSE)</f>
        <v>9</v>
      </c>
      <c r="AT17" s="47">
        <f>VLOOKUP($A17,'Orion Essential AR Data'!$E$2:$GY$99,151,FALSE)</f>
        <v>10</v>
      </c>
      <c r="AU17" s="47">
        <f>VLOOKUP($A17,'Orion Essential AR Data'!$E$2:$GY$99,154,FALSE)</f>
        <v>10</v>
      </c>
      <c r="AV17" s="47">
        <f>VLOOKUP($A17,'Orion Essential AR Data'!$E$2:$GY$99,157,FALSE)</f>
        <v>10</v>
      </c>
      <c r="AW17" s="47">
        <f>VLOOKUP($A17,'Orion Essential AR Data'!$E$2:$GY$99,160,FALSE)</f>
        <v>10</v>
      </c>
      <c r="AX17" s="47">
        <f>VLOOKUP($A17,'Orion Essential AR Data'!$E$2:$GY$99,163,FALSE)</f>
        <v>8</v>
      </c>
      <c r="AY17" s="47">
        <f>VLOOKUP($A17,'Orion Essential AR Data'!$E$2:$GY$99,166,FALSE)</f>
        <v>9</v>
      </c>
      <c r="AZ17" s="47">
        <f>VLOOKUP($A17,'Orion Essential AR Data'!$E$2:$GY$99,169,FALSE)</f>
        <v>10</v>
      </c>
      <c r="BA17" s="47">
        <f>VLOOKUP($A17,'Orion Essential AR Data'!$E$2:$GY$99,172,FALSE)</f>
        <v>8</v>
      </c>
      <c r="BB17" s="47">
        <f>VLOOKUP($A17,'Orion Essential AR Data'!$E$2:$GY$99,175,FALSE)</f>
        <v>10</v>
      </c>
      <c r="BC17" s="47">
        <f>VLOOKUP($A17,'Orion Essential AR Data'!$E$2:$GY$99,178,FALSE)</f>
        <v>8</v>
      </c>
      <c r="BD17" s="47">
        <f>VLOOKUP($A17,'Orion Essential AR Data'!$E$2:$GY$99,181,FALSE)</f>
        <v>9</v>
      </c>
      <c r="BE17" s="47">
        <f>VLOOKUP($A17,'Orion Essential AR Data'!$E$2:$GY$99,184,FALSE)</f>
        <v>8</v>
      </c>
      <c r="BF17" s="47">
        <f>VLOOKUP($A17,'Orion Essential AR Data'!$E$2:$GY$99,187,FALSE)</f>
        <v>9</v>
      </c>
      <c r="BG17" s="47">
        <f>VLOOKUP($A17,'Orion Essential AR Data'!$E$2:$GY$99,190,FALSE)</f>
        <v>10</v>
      </c>
      <c r="BH17" s="47">
        <f>VLOOKUP($A17,'Orion Essential AR Data'!$E$2:$GY$99,193,FALSE)</f>
        <v>9</v>
      </c>
      <c r="BI17" s="47">
        <f>VLOOKUP($A17,'Orion Essential AR Data'!$E$2:$GY$99,196,FALSE)</f>
        <v>9</v>
      </c>
      <c r="BJ17" s="47">
        <f>VLOOKUP($A17,'Orion Essential AR Data'!$E$2:$GY$99,199,FALSE)</f>
        <v>10</v>
      </c>
      <c r="BK17" s="47">
        <f>VLOOKUP($A17,'Orion Essential AR Data'!$E$2:$GY$99,202,FALSE)</f>
        <v>10</v>
      </c>
      <c r="BL17" s="47">
        <f t="shared" si="0"/>
        <v>23</v>
      </c>
      <c r="BM17" s="47">
        <f t="shared" si="1"/>
        <v>26</v>
      </c>
      <c r="BN17" s="47">
        <f t="shared" si="2"/>
        <v>10</v>
      </c>
      <c r="BO17" s="47">
        <f t="shared" si="3"/>
        <v>1</v>
      </c>
      <c r="BP17" s="47">
        <f t="shared" si="4"/>
        <v>0</v>
      </c>
      <c r="BQ17" s="47">
        <f t="shared" si="5"/>
        <v>0</v>
      </c>
      <c r="BR17" s="47">
        <f t="shared" si="6"/>
        <v>0</v>
      </c>
      <c r="BS17" s="47">
        <f t="shared" si="7"/>
        <v>0</v>
      </c>
      <c r="BT17" s="47">
        <f t="shared" si="8"/>
        <v>0</v>
      </c>
      <c r="BU17" s="47">
        <f t="shared" si="9"/>
        <v>0</v>
      </c>
      <c r="BV17" s="47">
        <f t="shared" si="10"/>
        <v>0</v>
      </c>
      <c r="BW17" s="47">
        <f t="shared" si="11"/>
        <v>60</v>
      </c>
    </row>
    <row r="18" spans="1:75" x14ac:dyDescent="0.3">
      <c r="A18" s="47">
        <f>'Orion Essential AR Data'!E18</f>
        <v>127</v>
      </c>
      <c r="B18" s="47" t="str">
        <f>'Orion Essential AR Data'!A18</f>
        <v>Combs</v>
      </c>
      <c r="C18" s="47" t="str">
        <f>'Orion Essential AR Data'!B18</f>
        <v>Quinn</v>
      </c>
      <c r="D18" s="47">
        <f>VLOOKUP($A18,'Orion Essential AR Data'!$E$2:$GY$99,25,FALSE)</f>
        <v>9</v>
      </c>
      <c r="E18" s="47">
        <f>VLOOKUP($A18,'Orion Essential AR Data'!$E$2:$GY$99,28,FALSE)</f>
        <v>10</v>
      </c>
      <c r="F18" s="47">
        <f>VLOOKUP($A18,'Orion Essential AR Data'!$E$2:$GY$99,31,FALSE)</f>
        <v>10</v>
      </c>
      <c r="G18" s="47">
        <f>VLOOKUP($A18,'Orion Essential AR Data'!$E$2:$GY$99,34,FALSE)</f>
        <v>10</v>
      </c>
      <c r="H18" s="47">
        <f>VLOOKUP($A18,'Orion Essential AR Data'!$E$2:$GY$99,37,FALSE)</f>
        <v>9</v>
      </c>
      <c r="I18" s="47">
        <f>VLOOKUP($A18,'Orion Essential AR Data'!$E$2:$GY$99,40,FALSE)</f>
        <v>9</v>
      </c>
      <c r="J18" s="47">
        <f>VLOOKUP($A18,'Orion Essential AR Data'!$E$2:$GY$99,43,FALSE)</f>
        <v>9</v>
      </c>
      <c r="K18" s="47">
        <f>VLOOKUP($A18,'Orion Essential AR Data'!$E$2:$GY$99,46,FALSE)</f>
        <v>10</v>
      </c>
      <c r="L18" s="47">
        <f>VLOOKUP($A18,'Orion Essential AR Data'!$E$2:$GY$99,49,FALSE)</f>
        <v>10</v>
      </c>
      <c r="M18" s="47">
        <f>VLOOKUP($A18,'Orion Essential AR Data'!$E$2:$GY$99,52,FALSE)</f>
        <v>10</v>
      </c>
      <c r="N18" s="47">
        <f>VLOOKUP($A18,'Orion Essential AR Data'!$E$2:$GY$99,55,FALSE)</f>
        <v>10</v>
      </c>
      <c r="O18" s="47">
        <f>VLOOKUP($A18,'Orion Essential AR Data'!$E$2:$GY$99,58,FALSE)</f>
        <v>10</v>
      </c>
      <c r="P18" s="47">
        <f>VLOOKUP($A18,'Orion Essential AR Data'!$E$2:$GY$99,61,FALSE)</f>
        <v>9</v>
      </c>
      <c r="Q18" s="47">
        <f>VLOOKUP($A18,'Orion Essential AR Data'!$E$2:$GY$99,64,FALSE)</f>
        <v>10</v>
      </c>
      <c r="R18" s="47">
        <f>VLOOKUP($A18,'Orion Essential AR Data'!$E$2:$GY$99,67,FALSE)</f>
        <v>10</v>
      </c>
      <c r="S18" s="47">
        <f>VLOOKUP($A18,'Orion Essential AR Data'!$E$2:$GY$99,70,FALSE)</f>
        <v>10</v>
      </c>
      <c r="T18" s="47">
        <f>VLOOKUP($A18,'Orion Essential AR Data'!$E$2:$GY$99,73,FALSE)</f>
        <v>10</v>
      </c>
      <c r="U18" s="47">
        <f>VLOOKUP($A18,'Orion Essential AR Data'!$E$2:$GY$99,76,FALSE)</f>
        <v>10</v>
      </c>
      <c r="V18" s="47">
        <f>VLOOKUP($A18,'Orion Essential AR Data'!$E$2:$GY$99,79,FALSE)</f>
        <v>9</v>
      </c>
      <c r="W18" s="47">
        <f>VLOOKUP($A18,'Orion Essential AR Data'!$E$2:$GY$99,82,FALSE)</f>
        <v>10</v>
      </c>
      <c r="X18" s="47">
        <f>VLOOKUP($A18,'Orion Essential AR Data'!$E$2:$GY$99,85,FALSE)</f>
        <v>9</v>
      </c>
      <c r="Y18" s="47">
        <f>VLOOKUP($A18,'Orion Essential AR Data'!$E$2:$GY$99,88,FALSE)</f>
        <v>9</v>
      </c>
      <c r="Z18" s="47">
        <f>VLOOKUP($A18,'Orion Essential AR Data'!$E$2:$GY$99,91,FALSE)</f>
        <v>10</v>
      </c>
      <c r="AA18" s="47">
        <f>VLOOKUP($A18,'Orion Essential AR Data'!$E$2:$GY$99,94,FALSE)</f>
        <v>9</v>
      </c>
      <c r="AB18" s="47">
        <f>VLOOKUP($A18,'Orion Essential AR Data'!$E$2:$GY$99,97,FALSE)</f>
        <v>10</v>
      </c>
      <c r="AC18" s="47">
        <f>VLOOKUP($A18,'Orion Essential AR Data'!$E$2:$GY$99,100,FALSE)</f>
        <v>9</v>
      </c>
      <c r="AD18" s="47">
        <f>VLOOKUP($A18,'Orion Essential AR Data'!$E$2:$GY$99,103,FALSE)</f>
        <v>10</v>
      </c>
      <c r="AE18" s="47">
        <f>VLOOKUP($A18,'Orion Essential AR Data'!$E$2:$GY$99,106,FALSE)</f>
        <v>10</v>
      </c>
      <c r="AF18" s="47">
        <f>VLOOKUP($A18,'Orion Essential AR Data'!$E$2:$GY$99,109,FALSE)</f>
        <v>10</v>
      </c>
      <c r="AG18" s="47">
        <f>VLOOKUP($A18,'Orion Essential AR Data'!$E$2:$GY$99,112,FALSE)</f>
        <v>10</v>
      </c>
      <c r="AH18" s="47">
        <f>VLOOKUP($A18,'Orion Essential AR Data'!$E$2:$GY$99,115,FALSE)</f>
        <v>10</v>
      </c>
      <c r="AI18" s="47">
        <f>VLOOKUP($A18,'Orion Essential AR Data'!$E$2:$GY$99,118,FALSE)</f>
        <v>10</v>
      </c>
      <c r="AJ18" s="47">
        <f>VLOOKUP($A18,'Orion Essential AR Data'!$E$2:$GY$99,121,FALSE)</f>
        <v>10</v>
      </c>
      <c r="AK18" s="47">
        <f>VLOOKUP($A18,'Orion Essential AR Data'!$E$2:$GY$99,124,FALSE)</f>
        <v>10</v>
      </c>
      <c r="AL18" s="47">
        <f>VLOOKUP($A18,'Orion Essential AR Data'!$E$2:$GY$99,127,FALSE)</f>
        <v>10</v>
      </c>
      <c r="AM18" s="47">
        <f>VLOOKUP($A18,'Orion Essential AR Data'!$E$2:$GY$99,130,FALSE)</f>
        <v>10</v>
      </c>
      <c r="AN18" s="47">
        <f>VLOOKUP($A18,'Orion Essential AR Data'!$E$2:$GY$99,133,FALSE)</f>
        <v>10</v>
      </c>
      <c r="AO18" s="47">
        <f>VLOOKUP($A18,'Orion Essential AR Data'!$E$2:$GY$99,136,FALSE)</f>
        <v>10</v>
      </c>
      <c r="AP18" s="47">
        <f>VLOOKUP($A18,'Orion Essential AR Data'!$E$2:$GY$99,139,FALSE)</f>
        <v>9</v>
      </c>
      <c r="AQ18" s="47">
        <f>VLOOKUP($A18,'Orion Essential AR Data'!$E$2:$GY$99,142,FALSE)</f>
        <v>10</v>
      </c>
      <c r="AR18" s="47">
        <f>VLOOKUP($A18,'Orion Essential AR Data'!$E$2:$GY$99,145,FALSE)</f>
        <v>10</v>
      </c>
      <c r="AS18" s="47">
        <f>VLOOKUP($A18,'Orion Essential AR Data'!$E$2:$GY$99,148,FALSE)</f>
        <v>10</v>
      </c>
      <c r="AT18" s="47">
        <f>VLOOKUP($A18,'Orion Essential AR Data'!$E$2:$GY$99,151,FALSE)</f>
        <v>10</v>
      </c>
      <c r="AU18" s="47">
        <f>VLOOKUP($A18,'Orion Essential AR Data'!$E$2:$GY$99,154,FALSE)</f>
        <v>9</v>
      </c>
      <c r="AV18" s="47">
        <f>VLOOKUP($A18,'Orion Essential AR Data'!$E$2:$GY$99,157,FALSE)</f>
        <v>9</v>
      </c>
      <c r="AW18" s="47">
        <f>VLOOKUP($A18,'Orion Essential AR Data'!$E$2:$GY$99,160,FALSE)</f>
        <v>9</v>
      </c>
      <c r="AX18" s="47">
        <f>VLOOKUP($A18,'Orion Essential AR Data'!$E$2:$GY$99,163,FALSE)</f>
        <v>10</v>
      </c>
      <c r="AY18" s="47">
        <f>VLOOKUP($A18,'Orion Essential AR Data'!$E$2:$GY$99,166,FALSE)</f>
        <v>8</v>
      </c>
      <c r="AZ18" s="47">
        <f>VLOOKUP($A18,'Orion Essential AR Data'!$E$2:$GY$99,169,FALSE)</f>
        <v>9</v>
      </c>
      <c r="BA18" s="47">
        <f>VLOOKUP($A18,'Orion Essential AR Data'!$E$2:$GY$99,172,FALSE)</f>
        <v>9</v>
      </c>
      <c r="BB18" s="47">
        <f>VLOOKUP($A18,'Orion Essential AR Data'!$E$2:$GY$99,175,FALSE)</f>
        <v>10</v>
      </c>
      <c r="BC18" s="47">
        <f>VLOOKUP($A18,'Orion Essential AR Data'!$E$2:$GY$99,178,FALSE)</f>
        <v>9</v>
      </c>
      <c r="BD18" s="47">
        <f>VLOOKUP($A18,'Orion Essential AR Data'!$E$2:$GY$99,181,FALSE)</f>
        <v>10</v>
      </c>
      <c r="BE18" s="47">
        <f>VLOOKUP($A18,'Orion Essential AR Data'!$E$2:$GY$99,184,FALSE)</f>
        <v>10</v>
      </c>
      <c r="BF18" s="47">
        <f>VLOOKUP($A18,'Orion Essential AR Data'!$E$2:$GY$99,187,FALSE)</f>
        <v>10</v>
      </c>
      <c r="BG18" s="47">
        <f>VLOOKUP($A18,'Orion Essential AR Data'!$E$2:$GY$99,190,FALSE)</f>
        <v>10</v>
      </c>
      <c r="BH18" s="47">
        <f>VLOOKUP($A18,'Orion Essential AR Data'!$E$2:$GY$99,193,FALSE)</f>
        <v>9</v>
      </c>
      <c r="BI18" s="47">
        <f>VLOOKUP($A18,'Orion Essential AR Data'!$E$2:$GY$99,196,FALSE)</f>
        <v>10</v>
      </c>
      <c r="BJ18" s="47">
        <f>VLOOKUP($A18,'Orion Essential AR Data'!$E$2:$GY$99,199,FALSE)</f>
        <v>10</v>
      </c>
      <c r="BK18" s="47">
        <f>VLOOKUP($A18,'Orion Essential AR Data'!$E$2:$GY$99,202,FALSE)</f>
        <v>9</v>
      </c>
      <c r="BL18" s="47">
        <f t="shared" si="0"/>
        <v>40</v>
      </c>
      <c r="BM18" s="47">
        <f t="shared" si="1"/>
        <v>19</v>
      </c>
      <c r="BN18" s="47">
        <f t="shared" si="2"/>
        <v>1</v>
      </c>
      <c r="BO18" s="47">
        <f t="shared" si="3"/>
        <v>0</v>
      </c>
      <c r="BP18" s="47">
        <f t="shared" si="4"/>
        <v>0</v>
      </c>
      <c r="BQ18" s="47">
        <f t="shared" si="5"/>
        <v>0</v>
      </c>
      <c r="BR18" s="47">
        <f t="shared" si="6"/>
        <v>0</v>
      </c>
      <c r="BS18" s="47">
        <f t="shared" si="7"/>
        <v>0</v>
      </c>
      <c r="BT18" s="47">
        <f t="shared" si="8"/>
        <v>0</v>
      </c>
      <c r="BU18" s="47">
        <f t="shared" si="9"/>
        <v>0</v>
      </c>
      <c r="BV18" s="47">
        <f t="shared" si="10"/>
        <v>0</v>
      </c>
      <c r="BW18" s="47">
        <f t="shared" si="11"/>
        <v>60</v>
      </c>
    </row>
    <row r="19" spans="1:75" x14ac:dyDescent="0.3">
      <c r="A19" s="47">
        <f>'Orion Essential AR Data'!E19</f>
        <v>128</v>
      </c>
      <c r="B19" s="47" t="str">
        <f>'Orion Essential AR Data'!A19</f>
        <v>Fox</v>
      </c>
      <c r="C19" s="47" t="str">
        <f>'Orion Essential AR Data'!B19</f>
        <v>Collin</v>
      </c>
      <c r="D19" s="47">
        <f>VLOOKUP($A19,'Orion Essential AR Data'!$E$2:$GY$99,25,FALSE)</f>
        <v>9</v>
      </c>
      <c r="E19" s="47">
        <f>VLOOKUP($A19,'Orion Essential AR Data'!$E$2:$GY$99,28,FALSE)</f>
        <v>10</v>
      </c>
      <c r="F19" s="47">
        <f>VLOOKUP($A19,'Orion Essential AR Data'!$E$2:$GY$99,31,FALSE)</f>
        <v>8</v>
      </c>
      <c r="G19" s="47">
        <f>VLOOKUP($A19,'Orion Essential AR Data'!$E$2:$GY$99,34,FALSE)</f>
        <v>9</v>
      </c>
      <c r="H19" s="47">
        <f>VLOOKUP($A19,'Orion Essential AR Data'!$E$2:$GY$99,37,FALSE)</f>
        <v>9</v>
      </c>
      <c r="I19" s="47">
        <f>VLOOKUP($A19,'Orion Essential AR Data'!$E$2:$GY$99,40,FALSE)</f>
        <v>10</v>
      </c>
      <c r="J19" s="47">
        <f>VLOOKUP($A19,'Orion Essential AR Data'!$E$2:$GY$99,43,FALSE)</f>
        <v>9</v>
      </c>
      <c r="K19" s="47">
        <f>VLOOKUP($A19,'Orion Essential AR Data'!$E$2:$GY$99,46,FALSE)</f>
        <v>9</v>
      </c>
      <c r="L19" s="47">
        <f>VLOOKUP($A19,'Orion Essential AR Data'!$E$2:$GY$99,49,FALSE)</f>
        <v>7</v>
      </c>
      <c r="M19" s="47">
        <f>VLOOKUP($A19,'Orion Essential AR Data'!$E$2:$GY$99,52,FALSE)</f>
        <v>9</v>
      </c>
      <c r="N19" s="47">
        <f>VLOOKUP($A19,'Orion Essential AR Data'!$E$2:$GY$99,55,FALSE)</f>
        <v>5</v>
      </c>
      <c r="O19" s="47">
        <f>VLOOKUP($A19,'Orion Essential AR Data'!$E$2:$GY$99,58,FALSE)</f>
        <v>9</v>
      </c>
      <c r="P19" s="47">
        <f>VLOOKUP($A19,'Orion Essential AR Data'!$E$2:$GY$99,61,FALSE)</f>
        <v>10</v>
      </c>
      <c r="Q19" s="47">
        <f>VLOOKUP($A19,'Orion Essential AR Data'!$E$2:$GY$99,64,FALSE)</f>
        <v>9</v>
      </c>
      <c r="R19" s="47">
        <f>VLOOKUP($A19,'Orion Essential AR Data'!$E$2:$GY$99,67,FALSE)</f>
        <v>9</v>
      </c>
      <c r="S19" s="47">
        <f>VLOOKUP($A19,'Orion Essential AR Data'!$E$2:$GY$99,70,FALSE)</f>
        <v>10</v>
      </c>
      <c r="T19" s="47">
        <f>VLOOKUP($A19,'Orion Essential AR Data'!$E$2:$GY$99,73,FALSE)</f>
        <v>9</v>
      </c>
      <c r="U19" s="47">
        <f>VLOOKUP($A19,'Orion Essential AR Data'!$E$2:$GY$99,76,FALSE)</f>
        <v>9</v>
      </c>
      <c r="V19" s="47">
        <f>VLOOKUP($A19,'Orion Essential AR Data'!$E$2:$GY$99,79,FALSE)</f>
        <v>9</v>
      </c>
      <c r="W19" s="47">
        <f>VLOOKUP($A19,'Orion Essential AR Data'!$E$2:$GY$99,82,FALSE)</f>
        <v>9</v>
      </c>
      <c r="X19" s="47">
        <f>VLOOKUP($A19,'Orion Essential AR Data'!$E$2:$GY$99,85,FALSE)</f>
        <v>9</v>
      </c>
      <c r="Y19" s="47">
        <f>VLOOKUP($A19,'Orion Essential AR Data'!$E$2:$GY$99,88,FALSE)</f>
        <v>8</v>
      </c>
      <c r="Z19" s="47">
        <f>VLOOKUP($A19,'Orion Essential AR Data'!$E$2:$GY$99,91,FALSE)</f>
        <v>8</v>
      </c>
      <c r="AA19" s="47">
        <f>VLOOKUP($A19,'Orion Essential AR Data'!$E$2:$GY$99,94,FALSE)</f>
        <v>9</v>
      </c>
      <c r="AB19" s="47">
        <f>VLOOKUP($A19,'Orion Essential AR Data'!$E$2:$GY$99,97,FALSE)</f>
        <v>9</v>
      </c>
      <c r="AC19" s="47">
        <f>VLOOKUP($A19,'Orion Essential AR Data'!$E$2:$GY$99,100,FALSE)</f>
        <v>10</v>
      </c>
      <c r="AD19" s="47">
        <f>VLOOKUP($A19,'Orion Essential AR Data'!$E$2:$GY$99,103,FALSE)</f>
        <v>8</v>
      </c>
      <c r="AE19" s="47">
        <f>VLOOKUP($A19,'Orion Essential AR Data'!$E$2:$GY$99,106,FALSE)</f>
        <v>7</v>
      </c>
      <c r="AF19" s="47">
        <f>VLOOKUP($A19,'Orion Essential AR Data'!$E$2:$GY$99,109,FALSE)</f>
        <v>9</v>
      </c>
      <c r="AG19" s="47">
        <f>VLOOKUP($A19,'Orion Essential AR Data'!$E$2:$GY$99,112,FALSE)</f>
        <v>10</v>
      </c>
      <c r="AH19" s="47">
        <f>VLOOKUP($A19,'Orion Essential AR Data'!$E$2:$GY$99,115,FALSE)</f>
        <v>9</v>
      </c>
      <c r="AI19" s="47">
        <f>VLOOKUP($A19,'Orion Essential AR Data'!$E$2:$GY$99,118,FALSE)</f>
        <v>9</v>
      </c>
      <c r="AJ19" s="47">
        <f>VLOOKUP($A19,'Orion Essential AR Data'!$E$2:$GY$99,121,FALSE)</f>
        <v>9</v>
      </c>
      <c r="AK19" s="47">
        <f>VLOOKUP($A19,'Orion Essential AR Data'!$E$2:$GY$99,124,FALSE)</f>
        <v>9</v>
      </c>
      <c r="AL19" s="47">
        <f>VLOOKUP($A19,'Orion Essential AR Data'!$E$2:$GY$99,127,FALSE)</f>
        <v>9</v>
      </c>
      <c r="AM19" s="47">
        <f>VLOOKUP($A19,'Orion Essential AR Data'!$E$2:$GY$99,130,FALSE)</f>
        <v>9</v>
      </c>
      <c r="AN19" s="47">
        <f>VLOOKUP($A19,'Orion Essential AR Data'!$E$2:$GY$99,133,FALSE)</f>
        <v>9</v>
      </c>
      <c r="AO19" s="47">
        <f>VLOOKUP($A19,'Orion Essential AR Data'!$E$2:$GY$99,136,FALSE)</f>
        <v>9</v>
      </c>
      <c r="AP19" s="47">
        <f>VLOOKUP($A19,'Orion Essential AR Data'!$E$2:$GY$99,139,FALSE)</f>
        <v>9</v>
      </c>
      <c r="AQ19" s="47">
        <f>VLOOKUP($A19,'Orion Essential AR Data'!$E$2:$GY$99,142,FALSE)</f>
        <v>9</v>
      </c>
      <c r="AR19" s="47">
        <f>VLOOKUP($A19,'Orion Essential AR Data'!$E$2:$GY$99,145,FALSE)</f>
        <v>9</v>
      </c>
      <c r="AS19" s="47">
        <f>VLOOKUP($A19,'Orion Essential AR Data'!$E$2:$GY$99,148,FALSE)</f>
        <v>8</v>
      </c>
      <c r="AT19" s="47">
        <f>VLOOKUP($A19,'Orion Essential AR Data'!$E$2:$GY$99,151,FALSE)</f>
        <v>9</v>
      </c>
      <c r="AU19" s="47">
        <f>VLOOKUP($A19,'Orion Essential AR Data'!$E$2:$GY$99,154,FALSE)</f>
        <v>9</v>
      </c>
      <c r="AV19" s="47">
        <f>VLOOKUP($A19,'Orion Essential AR Data'!$E$2:$GY$99,157,FALSE)</f>
        <v>8</v>
      </c>
      <c r="AW19" s="47">
        <f>VLOOKUP($A19,'Orion Essential AR Data'!$E$2:$GY$99,160,FALSE)</f>
        <v>9</v>
      </c>
      <c r="AX19" s="47">
        <f>VLOOKUP($A19,'Orion Essential AR Data'!$E$2:$GY$99,163,FALSE)</f>
        <v>9</v>
      </c>
      <c r="AY19" s="47">
        <f>VLOOKUP($A19,'Orion Essential AR Data'!$E$2:$GY$99,166,FALSE)</f>
        <v>10</v>
      </c>
      <c r="AZ19" s="47">
        <f>VLOOKUP($A19,'Orion Essential AR Data'!$E$2:$GY$99,169,FALSE)</f>
        <v>9</v>
      </c>
      <c r="BA19" s="47">
        <f>VLOOKUP($A19,'Orion Essential AR Data'!$E$2:$GY$99,172,FALSE)</f>
        <v>9</v>
      </c>
      <c r="BB19" s="47">
        <f>VLOOKUP($A19,'Orion Essential AR Data'!$E$2:$GY$99,175,FALSE)</f>
        <v>10</v>
      </c>
      <c r="BC19" s="47">
        <f>VLOOKUP($A19,'Orion Essential AR Data'!$E$2:$GY$99,178,FALSE)</f>
        <v>8</v>
      </c>
      <c r="BD19" s="47">
        <f>VLOOKUP($A19,'Orion Essential AR Data'!$E$2:$GY$99,181,FALSE)</f>
        <v>9</v>
      </c>
      <c r="BE19" s="47">
        <f>VLOOKUP($A19,'Orion Essential AR Data'!$E$2:$GY$99,184,FALSE)</f>
        <v>9</v>
      </c>
      <c r="BF19" s="47">
        <f>VLOOKUP($A19,'Orion Essential AR Data'!$E$2:$GY$99,187,FALSE)</f>
        <v>9</v>
      </c>
      <c r="BG19" s="47">
        <f>VLOOKUP($A19,'Orion Essential AR Data'!$E$2:$GY$99,190,FALSE)</f>
        <v>9</v>
      </c>
      <c r="BH19" s="47">
        <f>VLOOKUP($A19,'Orion Essential AR Data'!$E$2:$GY$99,193,FALSE)</f>
        <v>9</v>
      </c>
      <c r="BI19" s="47">
        <f>VLOOKUP($A19,'Orion Essential AR Data'!$E$2:$GY$99,196,FALSE)</f>
        <v>9</v>
      </c>
      <c r="BJ19" s="47">
        <f>VLOOKUP($A19,'Orion Essential AR Data'!$E$2:$GY$99,199,FALSE)</f>
        <v>10</v>
      </c>
      <c r="BK19" s="47">
        <f>VLOOKUP($A19,'Orion Essential AR Data'!$E$2:$GY$99,202,FALSE)</f>
        <v>9</v>
      </c>
      <c r="BL19" s="47">
        <f t="shared" si="0"/>
        <v>9</v>
      </c>
      <c r="BM19" s="47">
        <f t="shared" si="1"/>
        <v>41</v>
      </c>
      <c r="BN19" s="47">
        <f t="shared" si="2"/>
        <v>7</v>
      </c>
      <c r="BO19" s="47">
        <f t="shared" si="3"/>
        <v>2</v>
      </c>
      <c r="BP19" s="47">
        <f t="shared" si="4"/>
        <v>0</v>
      </c>
      <c r="BQ19" s="47">
        <f t="shared" si="5"/>
        <v>1</v>
      </c>
      <c r="BR19" s="47">
        <f t="shared" si="6"/>
        <v>0</v>
      </c>
      <c r="BS19" s="47">
        <f t="shared" si="7"/>
        <v>0</v>
      </c>
      <c r="BT19" s="47">
        <f t="shared" si="8"/>
        <v>0</v>
      </c>
      <c r="BU19" s="47">
        <f t="shared" si="9"/>
        <v>0</v>
      </c>
      <c r="BV19" s="47">
        <f t="shared" si="10"/>
        <v>0</v>
      </c>
      <c r="BW19" s="47">
        <f t="shared" si="11"/>
        <v>60</v>
      </c>
    </row>
    <row r="20" spans="1:75" x14ac:dyDescent="0.3">
      <c r="A20" s="47">
        <f>'Orion Essential AR Data'!E20</f>
        <v>129</v>
      </c>
      <c r="B20" s="47" t="str">
        <f>'Orion Essential AR Data'!A20</f>
        <v>Holden</v>
      </c>
      <c r="C20" s="47" t="str">
        <f>'Orion Essential AR Data'!B20</f>
        <v>Christina</v>
      </c>
      <c r="D20" s="47">
        <f>VLOOKUP($A20,'Orion Essential AR Data'!$E$2:$GY$99,25,FALSE)</f>
        <v>10</v>
      </c>
      <c r="E20" s="47">
        <f>VLOOKUP($A20,'Orion Essential AR Data'!$E$2:$GY$99,28,FALSE)</f>
        <v>9</v>
      </c>
      <c r="F20" s="47">
        <f>VLOOKUP($A20,'Orion Essential AR Data'!$E$2:$GY$99,31,FALSE)</f>
        <v>10</v>
      </c>
      <c r="G20" s="47">
        <f>VLOOKUP($A20,'Orion Essential AR Data'!$E$2:$GY$99,34,FALSE)</f>
        <v>9</v>
      </c>
      <c r="H20" s="47">
        <f>VLOOKUP($A20,'Orion Essential AR Data'!$E$2:$GY$99,37,FALSE)</f>
        <v>10</v>
      </c>
      <c r="I20" s="47">
        <f>VLOOKUP($A20,'Orion Essential AR Data'!$E$2:$GY$99,40,FALSE)</f>
        <v>10</v>
      </c>
      <c r="J20" s="47">
        <f>VLOOKUP($A20,'Orion Essential AR Data'!$E$2:$GY$99,43,FALSE)</f>
        <v>10</v>
      </c>
      <c r="K20" s="47">
        <f>VLOOKUP($A20,'Orion Essential AR Data'!$E$2:$GY$99,46,FALSE)</f>
        <v>9</v>
      </c>
      <c r="L20" s="47">
        <f>VLOOKUP($A20,'Orion Essential AR Data'!$E$2:$GY$99,49,FALSE)</f>
        <v>10</v>
      </c>
      <c r="M20" s="47">
        <f>VLOOKUP($A20,'Orion Essential AR Data'!$E$2:$GY$99,52,FALSE)</f>
        <v>9</v>
      </c>
      <c r="N20" s="47">
        <f>VLOOKUP($A20,'Orion Essential AR Data'!$E$2:$GY$99,55,FALSE)</f>
        <v>9</v>
      </c>
      <c r="O20" s="47">
        <f>VLOOKUP($A20,'Orion Essential AR Data'!$E$2:$GY$99,58,FALSE)</f>
        <v>10</v>
      </c>
      <c r="P20" s="47">
        <f>VLOOKUP($A20,'Orion Essential AR Data'!$E$2:$GY$99,61,FALSE)</f>
        <v>9</v>
      </c>
      <c r="Q20" s="47">
        <f>VLOOKUP($A20,'Orion Essential AR Data'!$E$2:$GY$99,64,FALSE)</f>
        <v>9</v>
      </c>
      <c r="R20" s="47">
        <f>VLOOKUP($A20,'Orion Essential AR Data'!$E$2:$GY$99,67,FALSE)</f>
        <v>9</v>
      </c>
      <c r="S20" s="47">
        <f>VLOOKUP($A20,'Orion Essential AR Data'!$E$2:$GY$99,70,FALSE)</f>
        <v>10</v>
      </c>
      <c r="T20" s="47">
        <f>VLOOKUP($A20,'Orion Essential AR Data'!$E$2:$GY$99,73,FALSE)</f>
        <v>9</v>
      </c>
      <c r="U20" s="47">
        <f>VLOOKUP($A20,'Orion Essential AR Data'!$E$2:$GY$99,76,FALSE)</f>
        <v>9</v>
      </c>
      <c r="V20" s="47">
        <f>VLOOKUP($A20,'Orion Essential AR Data'!$E$2:$GY$99,79,FALSE)</f>
        <v>9</v>
      </c>
      <c r="W20" s="47">
        <f>VLOOKUP($A20,'Orion Essential AR Data'!$E$2:$GY$99,82,FALSE)</f>
        <v>10</v>
      </c>
      <c r="X20" s="47">
        <f>VLOOKUP($A20,'Orion Essential AR Data'!$E$2:$GY$99,85,FALSE)</f>
        <v>9</v>
      </c>
      <c r="Y20" s="47">
        <f>VLOOKUP($A20,'Orion Essential AR Data'!$E$2:$GY$99,88,FALSE)</f>
        <v>10</v>
      </c>
      <c r="Z20" s="47">
        <f>VLOOKUP($A20,'Orion Essential AR Data'!$E$2:$GY$99,91,FALSE)</f>
        <v>10</v>
      </c>
      <c r="AA20" s="47">
        <f>VLOOKUP($A20,'Orion Essential AR Data'!$E$2:$GY$99,94,FALSE)</f>
        <v>10</v>
      </c>
      <c r="AB20" s="47">
        <f>VLOOKUP($A20,'Orion Essential AR Data'!$E$2:$GY$99,97,FALSE)</f>
        <v>10</v>
      </c>
      <c r="AC20" s="47">
        <f>VLOOKUP($A20,'Orion Essential AR Data'!$E$2:$GY$99,100,FALSE)</f>
        <v>9</v>
      </c>
      <c r="AD20" s="47">
        <f>VLOOKUP($A20,'Orion Essential AR Data'!$E$2:$GY$99,103,FALSE)</f>
        <v>9</v>
      </c>
      <c r="AE20" s="47">
        <f>VLOOKUP($A20,'Orion Essential AR Data'!$E$2:$GY$99,106,FALSE)</f>
        <v>9</v>
      </c>
      <c r="AF20" s="47">
        <f>VLOOKUP($A20,'Orion Essential AR Data'!$E$2:$GY$99,109,FALSE)</f>
        <v>9</v>
      </c>
      <c r="AG20" s="47">
        <f>VLOOKUP($A20,'Orion Essential AR Data'!$E$2:$GY$99,112,FALSE)</f>
        <v>9</v>
      </c>
      <c r="AH20" s="47">
        <f>VLOOKUP($A20,'Orion Essential AR Data'!$E$2:$GY$99,115,FALSE)</f>
        <v>9</v>
      </c>
      <c r="AI20" s="47">
        <f>VLOOKUP($A20,'Orion Essential AR Data'!$E$2:$GY$99,118,FALSE)</f>
        <v>9</v>
      </c>
      <c r="AJ20" s="47">
        <f>VLOOKUP($A20,'Orion Essential AR Data'!$E$2:$GY$99,121,FALSE)</f>
        <v>10</v>
      </c>
      <c r="AK20" s="47">
        <f>VLOOKUP($A20,'Orion Essential AR Data'!$E$2:$GY$99,124,FALSE)</f>
        <v>9</v>
      </c>
      <c r="AL20" s="47">
        <f>VLOOKUP($A20,'Orion Essential AR Data'!$E$2:$GY$99,127,FALSE)</f>
        <v>10</v>
      </c>
      <c r="AM20" s="47">
        <f>VLOOKUP($A20,'Orion Essential AR Data'!$E$2:$GY$99,130,FALSE)</f>
        <v>10</v>
      </c>
      <c r="AN20" s="47">
        <f>VLOOKUP($A20,'Orion Essential AR Data'!$E$2:$GY$99,133,FALSE)</f>
        <v>10</v>
      </c>
      <c r="AO20" s="47">
        <f>VLOOKUP($A20,'Orion Essential AR Data'!$E$2:$GY$99,136,FALSE)</f>
        <v>10</v>
      </c>
      <c r="AP20" s="47">
        <f>VLOOKUP($A20,'Orion Essential AR Data'!$E$2:$GY$99,139,FALSE)</f>
        <v>9</v>
      </c>
      <c r="AQ20" s="47">
        <f>VLOOKUP($A20,'Orion Essential AR Data'!$E$2:$GY$99,142,FALSE)</f>
        <v>10</v>
      </c>
      <c r="AR20" s="47">
        <f>VLOOKUP($A20,'Orion Essential AR Data'!$E$2:$GY$99,145,FALSE)</f>
        <v>9</v>
      </c>
      <c r="AS20" s="47">
        <f>VLOOKUP($A20,'Orion Essential AR Data'!$E$2:$GY$99,148,FALSE)</f>
        <v>9</v>
      </c>
      <c r="AT20" s="47">
        <f>VLOOKUP($A20,'Orion Essential AR Data'!$E$2:$GY$99,151,FALSE)</f>
        <v>9</v>
      </c>
      <c r="AU20" s="47">
        <f>VLOOKUP($A20,'Orion Essential AR Data'!$E$2:$GY$99,154,FALSE)</f>
        <v>9</v>
      </c>
      <c r="AV20" s="47">
        <f>VLOOKUP($A20,'Orion Essential AR Data'!$E$2:$GY$99,157,FALSE)</f>
        <v>9</v>
      </c>
      <c r="AW20" s="47">
        <f>VLOOKUP($A20,'Orion Essential AR Data'!$E$2:$GY$99,160,FALSE)</f>
        <v>10</v>
      </c>
      <c r="AX20" s="47">
        <f>VLOOKUP($A20,'Orion Essential AR Data'!$E$2:$GY$99,163,FALSE)</f>
        <v>9</v>
      </c>
      <c r="AY20" s="47">
        <f>VLOOKUP($A20,'Orion Essential AR Data'!$E$2:$GY$99,166,FALSE)</f>
        <v>9</v>
      </c>
      <c r="AZ20" s="47">
        <f>VLOOKUP($A20,'Orion Essential AR Data'!$E$2:$GY$99,169,FALSE)</f>
        <v>10</v>
      </c>
      <c r="BA20" s="47">
        <f>VLOOKUP($A20,'Orion Essential AR Data'!$E$2:$GY$99,172,FALSE)</f>
        <v>10</v>
      </c>
      <c r="BB20" s="47">
        <f>VLOOKUP($A20,'Orion Essential AR Data'!$E$2:$GY$99,175,FALSE)</f>
        <v>10</v>
      </c>
      <c r="BC20" s="47">
        <f>VLOOKUP($A20,'Orion Essential AR Data'!$E$2:$GY$99,178,FALSE)</f>
        <v>10</v>
      </c>
      <c r="BD20" s="47">
        <f>VLOOKUP($A20,'Orion Essential AR Data'!$E$2:$GY$99,181,FALSE)</f>
        <v>8</v>
      </c>
      <c r="BE20" s="47">
        <f>VLOOKUP($A20,'Orion Essential AR Data'!$E$2:$GY$99,184,FALSE)</f>
        <v>9</v>
      </c>
      <c r="BF20" s="47">
        <f>VLOOKUP($A20,'Orion Essential AR Data'!$E$2:$GY$99,187,FALSE)</f>
        <v>9</v>
      </c>
      <c r="BG20" s="47">
        <f>VLOOKUP($A20,'Orion Essential AR Data'!$E$2:$GY$99,190,FALSE)</f>
        <v>10</v>
      </c>
      <c r="BH20" s="47">
        <f>VLOOKUP($A20,'Orion Essential AR Data'!$E$2:$GY$99,193,FALSE)</f>
        <v>9</v>
      </c>
      <c r="BI20" s="47">
        <f>VLOOKUP($A20,'Orion Essential AR Data'!$E$2:$GY$99,196,FALSE)</f>
        <v>10</v>
      </c>
      <c r="BJ20" s="47">
        <f>VLOOKUP($A20,'Orion Essential AR Data'!$E$2:$GY$99,199,FALSE)</f>
        <v>10</v>
      </c>
      <c r="BK20" s="47">
        <f>VLOOKUP($A20,'Orion Essential AR Data'!$E$2:$GY$99,202,FALSE)</f>
        <v>9</v>
      </c>
      <c r="BL20" s="47">
        <f t="shared" si="0"/>
        <v>27</v>
      </c>
      <c r="BM20" s="47">
        <f t="shared" si="1"/>
        <v>32</v>
      </c>
      <c r="BN20" s="47">
        <f t="shared" si="2"/>
        <v>1</v>
      </c>
      <c r="BO20" s="47">
        <f t="shared" si="3"/>
        <v>0</v>
      </c>
      <c r="BP20" s="47">
        <f t="shared" si="4"/>
        <v>0</v>
      </c>
      <c r="BQ20" s="47">
        <f t="shared" si="5"/>
        <v>0</v>
      </c>
      <c r="BR20" s="47">
        <f t="shared" si="6"/>
        <v>0</v>
      </c>
      <c r="BS20" s="47">
        <f t="shared" si="7"/>
        <v>0</v>
      </c>
      <c r="BT20" s="47">
        <f t="shared" si="8"/>
        <v>0</v>
      </c>
      <c r="BU20" s="47">
        <f t="shared" si="9"/>
        <v>0</v>
      </c>
      <c r="BV20" s="47">
        <f t="shared" si="10"/>
        <v>0</v>
      </c>
      <c r="BW20" s="47">
        <f t="shared" si="11"/>
        <v>60</v>
      </c>
    </row>
    <row r="21" spans="1:75" x14ac:dyDescent="0.3">
      <c r="A21" s="47">
        <f>'Orion Essential AR Data'!E21</f>
        <v>130</v>
      </c>
      <c r="B21" s="47" t="str">
        <f>'Orion Essential AR Data'!A21</f>
        <v>Lentine</v>
      </c>
      <c r="C21" s="47" t="str">
        <f>'Orion Essential AR Data'!B21</f>
        <v>Joseph</v>
      </c>
      <c r="D21" s="47">
        <f>VLOOKUP($A21,'Orion Essential AR Data'!$E$2:$GY$99,25,FALSE)</f>
        <v>8</v>
      </c>
      <c r="E21" s="47">
        <f>VLOOKUP($A21,'Orion Essential AR Data'!$E$2:$GY$99,28,FALSE)</f>
        <v>8</v>
      </c>
      <c r="F21" s="47">
        <f>VLOOKUP($A21,'Orion Essential AR Data'!$E$2:$GY$99,31,FALSE)</f>
        <v>10</v>
      </c>
      <c r="G21" s="47">
        <f>VLOOKUP($A21,'Orion Essential AR Data'!$E$2:$GY$99,34,FALSE)</f>
        <v>9</v>
      </c>
      <c r="H21" s="47">
        <f>VLOOKUP($A21,'Orion Essential AR Data'!$E$2:$GY$99,37,FALSE)</f>
        <v>9</v>
      </c>
      <c r="I21" s="47">
        <f>VLOOKUP($A21,'Orion Essential AR Data'!$E$2:$GY$99,40,FALSE)</f>
        <v>9</v>
      </c>
      <c r="J21" s="47">
        <f>VLOOKUP($A21,'Orion Essential AR Data'!$E$2:$GY$99,43,FALSE)</f>
        <v>10</v>
      </c>
      <c r="K21" s="47">
        <f>VLOOKUP($A21,'Orion Essential AR Data'!$E$2:$GY$99,46,FALSE)</f>
        <v>10</v>
      </c>
      <c r="L21" s="47">
        <f>VLOOKUP($A21,'Orion Essential AR Data'!$E$2:$GY$99,49,FALSE)</f>
        <v>10</v>
      </c>
      <c r="M21" s="47">
        <f>VLOOKUP($A21,'Orion Essential AR Data'!$E$2:$GY$99,52,FALSE)</f>
        <v>9</v>
      </c>
      <c r="N21" s="47">
        <f>VLOOKUP($A21,'Orion Essential AR Data'!$E$2:$GY$99,55,FALSE)</f>
        <v>9</v>
      </c>
      <c r="O21" s="47">
        <f>VLOOKUP($A21,'Orion Essential AR Data'!$E$2:$GY$99,58,FALSE)</f>
        <v>10</v>
      </c>
      <c r="P21" s="47">
        <f>VLOOKUP($A21,'Orion Essential AR Data'!$E$2:$GY$99,61,FALSE)</f>
        <v>10</v>
      </c>
      <c r="Q21" s="47">
        <f>VLOOKUP($A21,'Orion Essential AR Data'!$E$2:$GY$99,64,FALSE)</f>
        <v>9</v>
      </c>
      <c r="R21" s="47">
        <f>VLOOKUP($A21,'Orion Essential AR Data'!$E$2:$GY$99,67,FALSE)</f>
        <v>8</v>
      </c>
      <c r="S21" s="47">
        <f>VLOOKUP($A21,'Orion Essential AR Data'!$E$2:$GY$99,70,FALSE)</f>
        <v>9</v>
      </c>
      <c r="T21" s="47">
        <f>VLOOKUP($A21,'Orion Essential AR Data'!$E$2:$GY$99,73,FALSE)</f>
        <v>10</v>
      </c>
      <c r="U21" s="47">
        <f>VLOOKUP($A21,'Orion Essential AR Data'!$E$2:$GY$99,76,FALSE)</f>
        <v>10</v>
      </c>
      <c r="V21" s="47">
        <f>VLOOKUP($A21,'Orion Essential AR Data'!$E$2:$GY$99,79,FALSE)</f>
        <v>9</v>
      </c>
      <c r="W21" s="47">
        <f>VLOOKUP($A21,'Orion Essential AR Data'!$E$2:$GY$99,82,FALSE)</f>
        <v>9</v>
      </c>
      <c r="X21" s="47">
        <f>VLOOKUP($A21,'Orion Essential AR Data'!$E$2:$GY$99,85,FALSE)</f>
        <v>8</v>
      </c>
      <c r="Y21" s="47">
        <f>VLOOKUP($A21,'Orion Essential AR Data'!$E$2:$GY$99,88,FALSE)</f>
        <v>10</v>
      </c>
      <c r="Z21" s="47">
        <f>VLOOKUP($A21,'Orion Essential AR Data'!$E$2:$GY$99,91,FALSE)</f>
        <v>8</v>
      </c>
      <c r="AA21" s="47">
        <f>VLOOKUP($A21,'Orion Essential AR Data'!$E$2:$GY$99,94,FALSE)</f>
        <v>10</v>
      </c>
      <c r="AB21" s="47">
        <f>VLOOKUP($A21,'Orion Essential AR Data'!$E$2:$GY$99,97,FALSE)</f>
        <v>10</v>
      </c>
      <c r="AC21" s="47">
        <f>VLOOKUP($A21,'Orion Essential AR Data'!$E$2:$GY$99,100,FALSE)</f>
        <v>10</v>
      </c>
      <c r="AD21" s="47">
        <f>VLOOKUP($A21,'Orion Essential AR Data'!$E$2:$GY$99,103,FALSE)</f>
        <v>9</v>
      </c>
      <c r="AE21" s="47">
        <f>VLOOKUP($A21,'Orion Essential AR Data'!$E$2:$GY$99,106,FALSE)</f>
        <v>9</v>
      </c>
      <c r="AF21" s="47">
        <f>VLOOKUP($A21,'Orion Essential AR Data'!$E$2:$GY$99,109,FALSE)</f>
        <v>9</v>
      </c>
      <c r="AG21" s="47">
        <f>VLOOKUP($A21,'Orion Essential AR Data'!$E$2:$GY$99,112,FALSE)</f>
        <v>10</v>
      </c>
      <c r="AH21" s="47">
        <f>VLOOKUP($A21,'Orion Essential AR Data'!$E$2:$GY$99,115,FALSE)</f>
        <v>9</v>
      </c>
      <c r="AI21" s="47">
        <f>VLOOKUP($A21,'Orion Essential AR Data'!$E$2:$GY$99,118,FALSE)</f>
        <v>9</v>
      </c>
      <c r="AJ21" s="47">
        <f>VLOOKUP($A21,'Orion Essential AR Data'!$E$2:$GY$99,121,FALSE)</f>
        <v>9</v>
      </c>
      <c r="AK21" s="47">
        <f>VLOOKUP($A21,'Orion Essential AR Data'!$E$2:$GY$99,124,FALSE)</f>
        <v>10</v>
      </c>
      <c r="AL21" s="47">
        <f>VLOOKUP($A21,'Orion Essential AR Data'!$E$2:$GY$99,127,FALSE)</f>
        <v>9</v>
      </c>
      <c r="AM21" s="47">
        <f>VLOOKUP($A21,'Orion Essential AR Data'!$E$2:$GY$99,130,FALSE)</f>
        <v>9</v>
      </c>
      <c r="AN21" s="47">
        <f>VLOOKUP($A21,'Orion Essential AR Data'!$E$2:$GY$99,133,FALSE)</f>
        <v>10</v>
      </c>
      <c r="AO21" s="47">
        <f>VLOOKUP($A21,'Orion Essential AR Data'!$E$2:$GY$99,136,FALSE)</f>
        <v>9</v>
      </c>
      <c r="AP21" s="47">
        <f>VLOOKUP($A21,'Orion Essential AR Data'!$E$2:$GY$99,139,FALSE)</f>
        <v>10</v>
      </c>
      <c r="AQ21" s="47">
        <f>VLOOKUP($A21,'Orion Essential AR Data'!$E$2:$GY$99,142,FALSE)</f>
        <v>10</v>
      </c>
      <c r="AR21" s="47">
        <f>VLOOKUP($A21,'Orion Essential AR Data'!$E$2:$GY$99,145,FALSE)</f>
        <v>9</v>
      </c>
      <c r="AS21" s="47">
        <f>VLOOKUP($A21,'Orion Essential AR Data'!$E$2:$GY$99,148,FALSE)</f>
        <v>9</v>
      </c>
      <c r="AT21" s="47">
        <f>VLOOKUP($A21,'Orion Essential AR Data'!$E$2:$GY$99,151,FALSE)</f>
        <v>9</v>
      </c>
      <c r="AU21" s="47">
        <f>VLOOKUP($A21,'Orion Essential AR Data'!$E$2:$GY$99,154,FALSE)</f>
        <v>10</v>
      </c>
      <c r="AV21" s="47">
        <f>VLOOKUP($A21,'Orion Essential AR Data'!$E$2:$GY$99,157,FALSE)</f>
        <v>10</v>
      </c>
      <c r="AW21" s="47">
        <f>VLOOKUP($A21,'Orion Essential AR Data'!$E$2:$GY$99,160,FALSE)</f>
        <v>9</v>
      </c>
      <c r="AX21" s="47">
        <f>VLOOKUP($A21,'Orion Essential AR Data'!$E$2:$GY$99,163,FALSE)</f>
        <v>10</v>
      </c>
      <c r="AY21" s="47">
        <f>VLOOKUP($A21,'Orion Essential AR Data'!$E$2:$GY$99,166,FALSE)</f>
        <v>10</v>
      </c>
      <c r="AZ21" s="47">
        <f>VLOOKUP($A21,'Orion Essential AR Data'!$E$2:$GY$99,169,FALSE)</f>
        <v>9</v>
      </c>
      <c r="BA21" s="47">
        <f>VLOOKUP($A21,'Orion Essential AR Data'!$E$2:$GY$99,172,FALSE)</f>
        <v>10</v>
      </c>
      <c r="BB21" s="47">
        <f>VLOOKUP($A21,'Orion Essential AR Data'!$E$2:$GY$99,175,FALSE)</f>
        <v>8</v>
      </c>
      <c r="BC21" s="47">
        <f>VLOOKUP($A21,'Orion Essential AR Data'!$E$2:$GY$99,178,FALSE)</f>
        <v>9</v>
      </c>
      <c r="BD21" s="47">
        <f>VLOOKUP($A21,'Orion Essential AR Data'!$E$2:$GY$99,181,FALSE)</f>
        <v>9</v>
      </c>
      <c r="BE21" s="47">
        <f>VLOOKUP($A21,'Orion Essential AR Data'!$E$2:$GY$99,184,FALSE)</f>
        <v>9</v>
      </c>
      <c r="BF21" s="47">
        <f>VLOOKUP($A21,'Orion Essential AR Data'!$E$2:$GY$99,187,FALSE)</f>
        <v>9</v>
      </c>
      <c r="BG21" s="47">
        <f>VLOOKUP($A21,'Orion Essential AR Data'!$E$2:$GY$99,190,FALSE)</f>
        <v>7</v>
      </c>
      <c r="BH21" s="47">
        <f>VLOOKUP($A21,'Orion Essential AR Data'!$E$2:$GY$99,193,FALSE)</f>
        <v>9</v>
      </c>
      <c r="BI21" s="47">
        <f>VLOOKUP($A21,'Orion Essential AR Data'!$E$2:$GY$99,196,FALSE)</f>
        <v>9</v>
      </c>
      <c r="BJ21" s="47">
        <f>VLOOKUP($A21,'Orion Essential AR Data'!$E$2:$GY$99,199,FALSE)</f>
        <v>10</v>
      </c>
      <c r="BK21" s="47">
        <f>VLOOKUP($A21,'Orion Essential AR Data'!$E$2:$GY$99,202,FALSE)</f>
        <v>9</v>
      </c>
      <c r="BL21" s="47">
        <f t="shared" si="0"/>
        <v>23</v>
      </c>
      <c r="BM21" s="47">
        <f t="shared" si="1"/>
        <v>30</v>
      </c>
      <c r="BN21" s="47">
        <f t="shared" si="2"/>
        <v>6</v>
      </c>
      <c r="BO21" s="47">
        <f t="shared" si="3"/>
        <v>1</v>
      </c>
      <c r="BP21" s="47">
        <f t="shared" si="4"/>
        <v>0</v>
      </c>
      <c r="BQ21" s="47">
        <f t="shared" si="5"/>
        <v>0</v>
      </c>
      <c r="BR21" s="47">
        <f t="shared" si="6"/>
        <v>0</v>
      </c>
      <c r="BS21" s="47">
        <f t="shared" si="7"/>
        <v>0</v>
      </c>
      <c r="BT21" s="47">
        <f t="shared" si="8"/>
        <v>0</v>
      </c>
      <c r="BU21" s="47">
        <f t="shared" si="9"/>
        <v>0</v>
      </c>
      <c r="BV21" s="47">
        <f t="shared" si="10"/>
        <v>0</v>
      </c>
      <c r="BW21" s="47">
        <f t="shared" si="11"/>
        <v>60</v>
      </c>
    </row>
    <row r="22" spans="1:75" x14ac:dyDescent="0.3">
      <c r="A22" s="47">
        <f>'Orion Essential AR Data'!E22</f>
        <v>131</v>
      </c>
      <c r="B22" s="47" t="str">
        <f>'Orion Essential AR Data'!A22</f>
        <v>lloyd</v>
      </c>
      <c r="C22" s="47" t="str">
        <f>'Orion Essential AR Data'!B22</f>
        <v>Aliah</v>
      </c>
      <c r="D22" s="47">
        <f>VLOOKUP($A22,'Orion Essential AR Data'!$E$2:$GY$99,25,FALSE)</f>
        <v>10</v>
      </c>
      <c r="E22" s="47">
        <f>VLOOKUP($A22,'Orion Essential AR Data'!$E$2:$GY$99,28,FALSE)</f>
        <v>9</v>
      </c>
      <c r="F22" s="47">
        <f>VLOOKUP($A22,'Orion Essential AR Data'!$E$2:$GY$99,31,FALSE)</f>
        <v>10</v>
      </c>
      <c r="G22" s="47">
        <f>VLOOKUP($A22,'Orion Essential AR Data'!$E$2:$GY$99,34,FALSE)</f>
        <v>9</v>
      </c>
      <c r="H22" s="47">
        <f>VLOOKUP($A22,'Orion Essential AR Data'!$E$2:$GY$99,37,FALSE)</f>
        <v>10</v>
      </c>
      <c r="I22" s="47">
        <f>VLOOKUP($A22,'Orion Essential AR Data'!$E$2:$GY$99,40,FALSE)</f>
        <v>8</v>
      </c>
      <c r="J22" s="47">
        <f>VLOOKUP($A22,'Orion Essential AR Data'!$E$2:$GY$99,43,FALSE)</f>
        <v>10</v>
      </c>
      <c r="K22" s="47">
        <f>VLOOKUP($A22,'Orion Essential AR Data'!$E$2:$GY$99,46,FALSE)</f>
        <v>10</v>
      </c>
      <c r="L22" s="47">
        <f>VLOOKUP($A22,'Orion Essential AR Data'!$E$2:$GY$99,49,FALSE)</f>
        <v>10</v>
      </c>
      <c r="M22" s="47">
        <f>VLOOKUP($A22,'Orion Essential AR Data'!$E$2:$GY$99,52,FALSE)</f>
        <v>8</v>
      </c>
      <c r="N22" s="47">
        <f>VLOOKUP($A22,'Orion Essential AR Data'!$E$2:$GY$99,55,FALSE)</f>
        <v>10</v>
      </c>
      <c r="O22" s="47">
        <f>VLOOKUP($A22,'Orion Essential AR Data'!$E$2:$GY$99,58,FALSE)</f>
        <v>9</v>
      </c>
      <c r="P22" s="47">
        <f>VLOOKUP($A22,'Orion Essential AR Data'!$E$2:$GY$99,61,FALSE)</f>
        <v>10</v>
      </c>
      <c r="Q22" s="47">
        <f>VLOOKUP($A22,'Orion Essential AR Data'!$E$2:$GY$99,64,FALSE)</f>
        <v>10</v>
      </c>
      <c r="R22" s="47">
        <f>VLOOKUP($A22,'Orion Essential AR Data'!$E$2:$GY$99,67,FALSE)</f>
        <v>10</v>
      </c>
      <c r="S22" s="47">
        <f>VLOOKUP($A22,'Orion Essential AR Data'!$E$2:$GY$99,70,FALSE)</f>
        <v>10</v>
      </c>
      <c r="T22" s="47">
        <f>VLOOKUP($A22,'Orion Essential AR Data'!$E$2:$GY$99,73,FALSE)</f>
        <v>9</v>
      </c>
      <c r="U22" s="47">
        <f>VLOOKUP($A22,'Orion Essential AR Data'!$E$2:$GY$99,76,FALSE)</f>
        <v>10</v>
      </c>
      <c r="V22" s="47">
        <f>VLOOKUP($A22,'Orion Essential AR Data'!$E$2:$GY$99,79,FALSE)</f>
        <v>9</v>
      </c>
      <c r="W22" s="47">
        <f>VLOOKUP($A22,'Orion Essential AR Data'!$E$2:$GY$99,82,FALSE)</f>
        <v>10</v>
      </c>
      <c r="X22" s="47">
        <f>VLOOKUP($A22,'Orion Essential AR Data'!$E$2:$GY$99,85,FALSE)</f>
        <v>10</v>
      </c>
      <c r="Y22" s="47">
        <f>VLOOKUP($A22,'Orion Essential AR Data'!$E$2:$GY$99,88,FALSE)</f>
        <v>10</v>
      </c>
      <c r="Z22" s="47">
        <f>VLOOKUP($A22,'Orion Essential AR Data'!$E$2:$GY$99,91,FALSE)</f>
        <v>10</v>
      </c>
      <c r="AA22" s="47">
        <f>VLOOKUP($A22,'Orion Essential AR Data'!$E$2:$GY$99,94,FALSE)</f>
        <v>10</v>
      </c>
      <c r="AB22" s="47">
        <f>VLOOKUP($A22,'Orion Essential AR Data'!$E$2:$GY$99,97,FALSE)</f>
        <v>10</v>
      </c>
      <c r="AC22" s="47">
        <f>VLOOKUP($A22,'Orion Essential AR Data'!$E$2:$GY$99,100,FALSE)</f>
        <v>9</v>
      </c>
      <c r="AD22" s="47">
        <f>VLOOKUP($A22,'Orion Essential AR Data'!$E$2:$GY$99,103,FALSE)</f>
        <v>9</v>
      </c>
      <c r="AE22" s="47">
        <f>VLOOKUP($A22,'Orion Essential AR Data'!$E$2:$GY$99,106,FALSE)</f>
        <v>10</v>
      </c>
      <c r="AF22" s="47">
        <f>VLOOKUP($A22,'Orion Essential AR Data'!$E$2:$GY$99,109,FALSE)</f>
        <v>9</v>
      </c>
      <c r="AG22" s="47">
        <f>VLOOKUP($A22,'Orion Essential AR Data'!$E$2:$GY$99,112,FALSE)</f>
        <v>10</v>
      </c>
      <c r="AH22" s="47">
        <f>VLOOKUP($A22,'Orion Essential AR Data'!$E$2:$GY$99,115,FALSE)</f>
        <v>10</v>
      </c>
      <c r="AI22" s="47">
        <f>VLOOKUP($A22,'Orion Essential AR Data'!$E$2:$GY$99,118,FALSE)</f>
        <v>10</v>
      </c>
      <c r="AJ22" s="47">
        <f>VLOOKUP($A22,'Orion Essential AR Data'!$E$2:$GY$99,121,FALSE)</f>
        <v>10</v>
      </c>
      <c r="AK22" s="47">
        <f>VLOOKUP($A22,'Orion Essential AR Data'!$E$2:$GY$99,124,FALSE)</f>
        <v>10</v>
      </c>
      <c r="AL22" s="47">
        <f>VLOOKUP($A22,'Orion Essential AR Data'!$E$2:$GY$99,127,FALSE)</f>
        <v>9</v>
      </c>
      <c r="AM22" s="47">
        <f>VLOOKUP($A22,'Orion Essential AR Data'!$E$2:$GY$99,130,FALSE)</f>
        <v>10</v>
      </c>
      <c r="AN22" s="47">
        <f>VLOOKUP($A22,'Orion Essential AR Data'!$E$2:$GY$99,133,FALSE)</f>
        <v>9</v>
      </c>
      <c r="AO22" s="47">
        <f>VLOOKUP($A22,'Orion Essential AR Data'!$E$2:$GY$99,136,FALSE)</f>
        <v>10</v>
      </c>
      <c r="AP22" s="47">
        <f>VLOOKUP($A22,'Orion Essential AR Data'!$E$2:$GY$99,139,FALSE)</f>
        <v>10</v>
      </c>
      <c r="AQ22" s="47">
        <f>VLOOKUP($A22,'Orion Essential AR Data'!$E$2:$GY$99,142,FALSE)</f>
        <v>9</v>
      </c>
      <c r="AR22" s="47">
        <f>VLOOKUP($A22,'Orion Essential AR Data'!$E$2:$GY$99,145,FALSE)</f>
        <v>10</v>
      </c>
      <c r="AS22" s="47">
        <f>VLOOKUP($A22,'Orion Essential AR Data'!$E$2:$GY$99,148,FALSE)</f>
        <v>9</v>
      </c>
      <c r="AT22" s="47">
        <f>VLOOKUP($A22,'Orion Essential AR Data'!$E$2:$GY$99,151,FALSE)</f>
        <v>9</v>
      </c>
      <c r="AU22" s="47">
        <f>VLOOKUP($A22,'Orion Essential AR Data'!$E$2:$GY$99,154,FALSE)</f>
        <v>9</v>
      </c>
      <c r="AV22" s="47">
        <f>VLOOKUP($A22,'Orion Essential AR Data'!$E$2:$GY$99,157,FALSE)</f>
        <v>10</v>
      </c>
      <c r="AW22" s="47">
        <f>VLOOKUP($A22,'Orion Essential AR Data'!$E$2:$GY$99,160,FALSE)</f>
        <v>10</v>
      </c>
      <c r="AX22" s="47">
        <f>VLOOKUP($A22,'Orion Essential AR Data'!$E$2:$GY$99,163,FALSE)</f>
        <v>10</v>
      </c>
      <c r="AY22" s="47">
        <f>VLOOKUP($A22,'Orion Essential AR Data'!$E$2:$GY$99,166,FALSE)</f>
        <v>10</v>
      </c>
      <c r="AZ22" s="47">
        <f>VLOOKUP($A22,'Orion Essential AR Data'!$E$2:$GY$99,169,FALSE)</f>
        <v>10</v>
      </c>
      <c r="BA22" s="47">
        <f>VLOOKUP($A22,'Orion Essential AR Data'!$E$2:$GY$99,172,FALSE)</f>
        <v>9</v>
      </c>
      <c r="BB22" s="47">
        <f>VLOOKUP($A22,'Orion Essential AR Data'!$E$2:$GY$99,175,FALSE)</f>
        <v>9</v>
      </c>
      <c r="BC22" s="47">
        <f>VLOOKUP($A22,'Orion Essential AR Data'!$E$2:$GY$99,178,FALSE)</f>
        <v>9</v>
      </c>
      <c r="BD22" s="47">
        <f>VLOOKUP($A22,'Orion Essential AR Data'!$E$2:$GY$99,181,FALSE)</f>
        <v>10</v>
      </c>
      <c r="BE22" s="47">
        <f>VLOOKUP($A22,'Orion Essential AR Data'!$E$2:$GY$99,184,FALSE)</f>
        <v>9</v>
      </c>
      <c r="BF22" s="47">
        <f>VLOOKUP($A22,'Orion Essential AR Data'!$E$2:$GY$99,187,FALSE)</f>
        <v>10</v>
      </c>
      <c r="BG22" s="47">
        <f>VLOOKUP($A22,'Orion Essential AR Data'!$E$2:$GY$99,190,FALSE)</f>
        <v>9</v>
      </c>
      <c r="BH22" s="47">
        <f>VLOOKUP($A22,'Orion Essential AR Data'!$E$2:$GY$99,193,FALSE)</f>
        <v>10</v>
      </c>
      <c r="BI22" s="47">
        <f>VLOOKUP($A22,'Orion Essential AR Data'!$E$2:$GY$99,196,FALSE)</f>
        <v>10</v>
      </c>
      <c r="BJ22" s="47">
        <f>VLOOKUP($A22,'Orion Essential AR Data'!$E$2:$GY$99,199,FALSE)</f>
        <v>9</v>
      </c>
      <c r="BK22" s="47">
        <f>VLOOKUP($A22,'Orion Essential AR Data'!$E$2:$GY$99,202,FALSE)</f>
        <v>10</v>
      </c>
      <c r="BL22" s="47">
        <f t="shared" si="0"/>
        <v>38</v>
      </c>
      <c r="BM22" s="47">
        <f t="shared" si="1"/>
        <v>20</v>
      </c>
      <c r="BN22" s="47">
        <f t="shared" si="2"/>
        <v>2</v>
      </c>
      <c r="BO22" s="47">
        <f t="shared" si="3"/>
        <v>0</v>
      </c>
      <c r="BP22" s="47">
        <f t="shared" si="4"/>
        <v>0</v>
      </c>
      <c r="BQ22" s="47">
        <f t="shared" si="5"/>
        <v>0</v>
      </c>
      <c r="BR22" s="47">
        <f t="shared" si="6"/>
        <v>0</v>
      </c>
      <c r="BS22" s="47">
        <f t="shared" si="7"/>
        <v>0</v>
      </c>
      <c r="BT22" s="47">
        <f t="shared" si="8"/>
        <v>0</v>
      </c>
      <c r="BU22" s="47">
        <f t="shared" si="9"/>
        <v>0</v>
      </c>
      <c r="BV22" s="47">
        <f t="shared" si="10"/>
        <v>0</v>
      </c>
      <c r="BW22" s="47">
        <f t="shared" si="11"/>
        <v>60</v>
      </c>
    </row>
    <row r="23" spans="1:75" x14ac:dyDescent="0.3">
      <c r="A23" s="47">
        <f>'Orion Essential AR Data'!E23</f>
        <v>132</v>
      </c>
      <c r="B23" s="47" t="str">
        <f>'Orion Essential AR Data'!A23</f>
        <v>Martin</v>
      </c>
      <c r="C23" s="47" t="str">
        <f>'Orion Essential AR Data'!B23</f>
        <v>John</v>
      </c>
      <c r="D23" s="47">
        <f>VLOOKUP($A23,'Orion Essential AR Data'!$E$2:$GY$99,25,FALSE)</f>
        <v>9</v>
      </c>
      <c r="E23" s="47">
        <f>VLOOKUP($A23,'Orion Essential AR Data'!$E$2:$GY$99,28,FALSE)</f>
        <v>8</v>
      </c>
      <c r="F23" s="47">
        <f>VLOOKUP($A23,'Orion Essential AR Data'!$E$2:$GY$99,31,FALSE)</f>
        <v>8</v>
      </c>
      <c r="G23" s="47">
        <f>VLOOKUP($A23,'Orion Essential AR Data'!$E$2:$GY$99,34,FALSE)</f>
        <v>8</v>
      </c>
      <c r="H23" s="47">
        <f>VLOOKUP($A23,'Orion Essential AR Data'!$E$2:$GY$99,37,FALSE)</f>
        <v>9</v>
      </c>
      <c r="I23" s="47">
        <f>VLOOKUP($A23,'Orion Essential AR Data'!$E$2:$GY$99,40,FALSE)</f>
        <v>10</v>
      </c>
      <c r="J23" s="47">
        <f>VLOOKUP($A23,'Orion Essential AR Data'!$E$2:$GY$99,43,FALSE)</f>
        <v>9</v>
      </c>
      <c r="K23" s="47">
        <f>VLOOKUP($A23,'Orion Essential AR Data'!$E$2:$GY$99,46,FALSE)</f>
        <v>9</v>
      </c>
      <c r="L23" s="47">
        <f>VLOOKUP($A23,'Orion Essential AR Data'!$E$2:$GY$99,49,FALSE)</f>
        <v>10</v>
      </c>
      <c r="M23" s="47">
        <f>VLOOKUP($A23,'Orion Essential AR Data'!$E$2:$GY$99,52,FALSE)</f>
        <v>5</v>
      </c>
      <c r="N23" s="47">
        <f>VLOOKUP($A23,'Orion Essential AR Data'!$E$2:$GY$99,55,FALSE)</f>
        <v>8</v>
      </c>
      <c r="O23" s="47">
        <f>VLOOKUP($A23,'Orion Essential AR Data'!$E$2:$GY$99,58,FALSE)</f>
        <v>10</v>
      </c>
      <c r="P23" s="47">
        <f>VLOOKUP($A23,'Orion Essential AR Data'!$E$2:$GY$99,61,FALSE)</f>
        <v>9</v>
      </c>
      <c r="Q23" s="47">
        <f>VLOOKUP($A23,'Orion Essential AR Data'!$E$2:$GY$99,64,FALSE)</f>
        <v>9</v>
      </c>
      <c r="R23" s="47">
        <f>VLOOKUP($A23,'Orion Essential AR Data'!$E$2:$GY$99,67,FALSE)</f>
        <v>8</v>
      </c>
      <c r="S23" s="47">
        <f>VLOOKUP($A23,'Orion Essential AR Data'!$E$2:$GY$99,70,FALSE)</f>
        <v>10</v>
      </c>
      <c r="T23" s="47">
        <f>VLOOKUP($A23,'Orion Essential AR Data'!$E$2:$GY$99,73,FALSE)</f>
        <v>8</v>
      </c>
      <c r="U23" s="47">
        <f>VLOOKUP($A23,'Orion Essential AR Data'!$E$2:$GY$99,76,FALSE)</f>
        <v>9</v>
      </c>
      <c r="V23" s="47">
        <f>VLOOKUP($A23,'Orion Essential AR Data'!$E$2:$GY$99,79,FALSE)</f>
        <v>9</v>
      </c>
      <c r="W23" s="47">
        <f>VLOOKUP($A23,'Orion Essential AR Data'!$E$2:$GY$99,82,FALSE)</f>
        <v>9</v>
      </c>
      <c r="X23" s="47">
        <f>VLOOKUP($A23,'Orion Essential AR Data'!$E$2:$GY$99,85,FALSE)</f>
        <v>8</v>
      </c>
      <c r="Y23" s="47">
        <f>VLOOKUP($A23,'Orion Essential AR Data'!$E$2:$GY$99,88,FALSE)</f>
        <v>9</v>
      </c>
      <c r="Z23" s="47">
        <f>VLOOKUP($A23,'Orion Essential AR Data'!$E$2:$GY$99,91,FALSE)</f>
        <v>9</v>
      </c>
      <c r="AA23" s="47">
        <f>VLOOKUP($A23,'Orion Essential AR Data'!$E$2:$GY$99,94,FALSE)</f>
        <v>9</v>
      </c>
      <c r="AB23" s="47">
        <f>VLOOKUP($A23,'Orion Essential AR Data'!$E$2:$GY$99,97,FALSE)</f>
        <v>10</v>
      </c>
      <c r="AC23" s="47">
        <f>VLOOKUP($A23,'Orion Essential AR Data'!$E$2:$GY$99,100,FALSE)</f>
        <v>10</v>
      </c>
      <c r="AD23" s="47">
        <f>VLOOKUP($A23,'Orion Essential AR Data'!$E$2:$GY$99,103,FALSE)</f>
        <v>8</v>
      </c>
      <c r="AE23" s="47">
        <f>VLOOKUP($A23,'Orion Essential AR Data'!$E$2:$GY$99,106,FALSE)</f>
        <v>8</v>
      </c>
      <c r="AF23" s="47">
        <f>VLOOKUP($A23,'Orion Essential AR Data'!$E$2:$GY$99,109,FALSE)</f>
        <v>8</v>
      </c>
      <c r="AG23" s="47">
        <f>VLOOKUP($A23,'Orion Essential AR Data'!$E$2:$GY$99,112,FALSE)</f>
        <v>9</v>
      </c>
      <c r="AH23" s="47">
        <f>VLOOKUP($A23,'Orion Essential AR Data'!$E$2:$GY$99,115,FALSE)</f>
        <v>9</v>
      </c>
      <c r="AI23" s="47">
        <f>VLOOKUP($A23,'Orion Essential AR Data'!$E$2:$GY$99,118,FALSE)</f>
        <v>9</v>
      </c>
      <c r="AJ23" s="47">
        <f>VLOOKUP($A23,'Orion Essential AR Data'!$E$2:$GY$99,121,FALSE)</f>
        <v>9</v>
      </c>
      <c r="AK23" s="47">
        <f>VLOOKUP($A23,'Orion Essential AR Data'!$E$2:$GY$99,124,FALSE)</f>
        <v>9</v>
      </c>
      <c r="AL23" s="47">
        <f>VLOOKUP($A23,'Orion Essential AR Data'!$E$2:$GY$99,127,FALSE)</f>
        <v>9</v>
      </c>
      <c r="AM23" s="47">
        <f>VLOOKUP($A23,'Orion Essential AR Data'!$E$2:$GY$99,130,FALSE)</f>
        <v>8</v>
      </c>
      <c r="AN23" s="47">
        <f>VLOOKUP($A23,'Orion Essential AR Data'!$E$2:$GY$99,133,FALSE)</f>
        <v>10</v>
      </c>
      <c r="AO23" s="47">
        <f>VLOOKUP($A23,'Orion Essential AR Data'!$E$2:$GY$99,136,FALSE)</f>
        <v>8</v>
      </c>
      <c r="AP23" s="47">
        <f>VLOOKUP($A23,'Orion Essential AR Data'!$E$2:$GY$99,139,FALSE)</f>
        <v>10</v>
      </c>
      <c r="AQ23" s="47">
        <f>VLOOKUP($A23,'Orion Essential AR Data'!$E$2:$GY$99,142,FALSE)</f>
        <v>8</v>
      </c>
      <c r="AR23" s="47">
        <f>VLOOKUP($A23,'Orion Essential AR Data'!$E$2:$GY$99,145,FALSE)</f>
        <v>8</v>
      </c>
      <c r="AS23" s="47">
        <f>VLOOKUP($A23,'Orion Essential AR Data'!$E$2:$GY$99,148,FALSE)</f>
        <v>8</v>
      </c>
      <c r="AT23" s="47">
        <f>VLOOKUP($A23,'Orion Essential AR Data'!$E$2:$GY$99,151,FALSE)</f>
        <v>10</v>
      </c>
      <c r="AU23" s="47">
        <f>VLOOKUP($A23,'Orion Essential AR Data'!$E$2:$GY$99,154,FALSE)</f>
        <v>10</v>
      </c>
      <c r="AV23" s="47">
        <f>VLOOKUP($A23,'Orion Essential AR Data'!$E$2:$GY$99,157,FALSE)</f>
        <v>8</v>
      </c>
      <c r="AW23" s="47">
        <f>VLOOKUP($A23,'Orion Essential AR Data'!$E$2:$GY$99,160,FALSE)</f>
        <v>9</v>
      </c>
      <c r="AX23" s="47">
        <f>VLOOKUP($A23,'Orion Essential AR Data'!$E$2:$GY$99,163,FALSE)</f>
        <v>9</v>
      </c>
      <c r="AY23" s="47">
        <f>VLOOKUP($A23,'Orion Essential AR Data'!$E$2:$GY$99,166,FALSE)</f>
        <v>9</v>
      </c>
      <c r="AZ23" s="47">
        <f>VLOOKUP($A23,'Orion Essential AR Data'!$E$2:$GY$99,169,FALSE)</f>
        <v>10</v>
      </c>
      <c r="BA23" s="47">
        <f>VLOOKUP($A23,'Orion Essential AR Data'!$E$2:$GY$99,172,FALSE)</f>
        <v>9</v>
      </c>
      <c r="BB23" s="47">
        <f>VLOOKUP($A23,'Orion Essential AR Data'!$E$2:$GY$99,175,FALSE)</f>
        <v>9</v>
      </c>
      <c r="BC23" s="47">
        <f>VLOOKUP($A23,'Orion Essential AR Data'!$E$2:$GY$99,178,FALSE)</f>
        <v>6</v>
      </c>
      <c r="BD23" s="47">
        <f>VLOOKUP($A23,'Orion Essential AR Data'!$E$2:$GY$99,181,FALSE)</f>
        <v>10</v>
      </c>
      <c r="BE23" s="47">
        <f>VLOOKUP($A23,'Orion Essential AR Data'!$E$2:$GY$99,184,FALSE)</f>
        <v>9</v>
      </c>
      <c r="BF23" s="47">
        <f>VLOOKUP($A23,'Orion Essential AR Data'!$E$2:$GY$99,187,FALSE)</f>
        <v>10</v>
      </c>
      <c r="BG23" s="47">
        <f>VLOOKUP($A23,'Orion Essential AR Data'!$E$2:$GY$99,190,FALSE)</f>
        <v>8</v>
      </c>
      <c r="BH23" s="47">
        <f>VLOOKUP($A23,'Orion Essential AR Data'!$E$2:$GY$99,193,FALSE)</f>
        <v>9</v>
      </c>
      <c r="BI23" s="47">
        <f>VLOOKUP($A23,'Orion Essential AR Data'!$E$2:$GY$99,196,FALSE)</f>
        <v>10</v>
      </c>
      <c r="BJ23" s="47">
        <f>VLOOKUP($A23,'Orion Essential AR Data'!$E$2:$GY$99,199,FALSE)</f>
        <v>9</v>
      </c>
      <c r="BK23" s="47">
        <f>VLOOKUP($A23,'Orion Essential AR Data'!$E$2:$GY$99,202,FALSE)</f>
        <v>9</v>
      </c>
      <c r="BL23" s="47">
        <f t="shared" si="0"/>
        <v>14</v>
      </c>
      <c r="BM23" s="47">
        <f t="shared" si="1"/>
        <v>27</v>
      </c>
      <c r="BN23" s="47">
        <f t="shared" si="2"/>
        <v>17</v>
      </c>
      <c r="BO23" s="47">
        <f t="shared" si="3"/>
        <v>0</v>
      </c>
      <c r="BP23" s="47">
        <f t="shared" si="4"/>
        <v>1</v>
      </c>
      <c r="BQ23" s="47">
        <f t="shared" si="5"/>
        <v>1</v>
      </c>
      <c r="BR23" s="47">
        <f t="shared" si="6"/>
        <v>0</v>
      </c>
      <c r="BS23" s="47">
        <f t="shared" si="7"/>
        <v>0</v>
      </c>
      <c r="BT23" s="47">
        <f t="shared" si="8"/>
        <v>0</v>
      </c>
      <c r="BU23" s="47">
        <f t="shared" si="9"/>
        <v>0</v>
      </c>
      <c r="BV23" s="47">
        <f t="shared" si="10"/>
        <v>0</v>
      </c>
      <c r="BW23" s="47">
        <f t="shared" si="11"/>
        <v>60</v>
      </c>
    </row>
    <row r="24" spans="1:75" x14ac:dyDescent="0.3">
      <c r="A24" s="47">
        <f>'Orion Essential AR Data'!E24</f>
        <v>133</v>
      </c>
      <c r="B24" s="47" t="str">
        <f>'Orion Essential AR Data'!A24</f>
        <v>McMahon</v>
      </c>
      <c r="C24" s="47" t="str">
        <f>'Orion Essential AR Data'!B24</f>
        <v>Evan</v>
      </c>
      <c r="D24" s="47">
        <f>VLOOKUP($A24,'Orion Essential AR Data'!$E$2:$GY$99,25,FALSE)</f>
        <v>9</v>
      </c>
      <c r="E24" s="47">
        <f>VLOOKUP($A24,'Orion Essential AR Data'!$E$2:$GY$99,28,FALSE)</f>
        <v>8</v>
      </c>
      <c r="F24" s="47">
        <f>VLOOKUP($A24,'Orion Essential AR Data'!$E$2:$GY$99,31,FALSE)</f>
        <v>8</v>
      </c>
      <c r="G24" s="47">
        <f>VLOOKUP($A24,'Orion Essential AR Data'!$E$2:$GY$99,34,FALSE)</f>
        <v>6</v>
      </c>
      <c r="H24" s="47">
        <f>VLOOKUP($A24,'Orion Essential AR Data'!$E$2:$GY$99,37,FALSE)</f>
        <v>7</v>
      </c>
      <c r="I24" s="47">
        <f>VLOOKUP($A24,'Orion Essential AR Data'!$E$2:$GY$99,40,FALSE)</f>
        <v>8</v>
      </c>
      <c r="J24" s="47">
        <f>VLOOKUP($A24,'Orion Essential AR Data'!$E$2:$GY$99,43,FALSE)</f>
        <v>8</v>
      </c>
      <c r="K24" s="47">
        <f>VLOOKUP($A24,'Orion Essential AR Data'!$E$2:$GY$99,46,FALSE)</f>
        <v>9</v>
      </c>
      <c r="L24" s="47">
        <f>VLOOKUP($A24,'Orion Essential AR Data'!$E$2:$GY$99,49,FALSE)</f>
        <v>8</v>
      </c>
      <c r="M24" s="47">
        <f>VLOOKUP($A24,'Orion Essential AR Data'!$E$2:$GY$99,52,FALSE)</f>
        <v>10</v>
      </c>
      <c r="N24" s="47">
        <f>VLOOKUP($A24,'Orion Essential AR Data'!$E$2:$GY$99,55,FALSE)</f>
        <v>9</v>
      </c>
      <c r="O24" s="47">
        <f>VLOOKUP($A24,'Orion Essential AR Data'!$E$2:$GY$99,58,FALSE)</f>
        <v>7</v>
      </c>
      <c r="P24" s="47">
        <f>VLOOKUP($A24,'Orion Essential AR Data'!$E$2:$GY$99,61,FALSE)</f>
        <v>10</v>
      </c>
      <c r="Q24" s="47">
        <f>VLOOKUP($A24,'Orion Essential AR Data'!$E$2:$GY$99,64,FALSE)</f>
        <v>10</v>
      </c>
      <c r="R24" s="47">
        <f>VLOOKUP($A24,'Orion Essential AR Data'!$E$2:$GY$99,67,FALSE)</f>
        <v>8</v>
      </c>
      <c r="S24" s="47">
        <f>VLOOKUP($A24,'Orion Essential AR Data'!$E$2:$GY$99,70,FALSE)</f>
        <v>7</v>
      </c>
      <c r="T24" s="47">
        <f>VLOOKUP($A24,'Orion Essential AR Data'!$E$2:$GY$99,73,FALSE)</f>
        <v>10</v>
      </c>
      <c r="U24" s="47">
        <f>VLOOKUP($A24,'Orion Essential AR Data'!$E$2:$GY$99,76,FALSE)</f>
        <v>9</v>
      </c>
      <c r="V24" s="47">
        <f>VLOOKUP($A24,'Orion Essential AR Data'!$E$2:$GY$99,79,FALSE)</f>
        <v>8</v>
      </c>
      <c r="W24" s="47">
        <f>VLOOKUP($A24,'Orion Essential AR Data'!$E$2:$GY$99,82,FALSE)</f>
        <v>9</v>
      </c>
      <c r="X24" s="47">
        <f>VLOOKUP($A24,'Orion Essential AR Data'!$E$2:$GY$99,85,FALSE)</f>
        <v>8</v>
      </c>
      <c r="Y24" s="47">
        <f>VLOOKUP($A24,'Orion Essential AR Data'!$E$2:$GY$99,88,FALSE)</f>
        <v>8</v>
      </c>
      <c r="Z24" s="47">
        <f>VLOOKUP($A24,'Orion Essential AR Data'!$E$2:$GY$99,91,FALSE)</f>
        <v>9</v>
      </c>
      <c r="AA24" s="47">
        <f>VLOOKUP($A24,'Orion Essential AR Data'!$E$2:$GY$99,94,FALSE)</f>
        <v>9</v>
      </c>
      <c r="AB24" s="47">
        <f>VLOOKUP($A24,'Orion Essential AR Data'!$E$2:$GY$99,97,FALSE)</f>
        <v>9</v>
      </c>
      <c r="AC24" s="47">
        <f>VLOOKUP($A24,'Orion Essential AR Data'!$E$2:$GY$99,100,FALSE)</f>
        <v>10</v>
      </c>
      <c r="AD24" s="47">
        <f>VLOOKUP($A24,'Orion Essential AR Data'!$E$2:$GY$99,103,FALSE)</f>
        <v>8</v>
      </c>
      <c r="AE24" s="47">
        <f>VLOOKUP($A24,'Orion Essential AR Data'!$E$2:$GY$99,106,FALSE)</f>
        <v>6</v>
      </c>
      <c r="AF24" s="47">
        <f>VLOOKUP($A24,'Orion Essential AR Data'!$E$2:$GY$99,109,FALSE)</f>
        <v>10</v>
      </c>
      <c r="AG24" s="47">
        <f>VLOOKUP($A24,'Orion Essential AR Data'!$E$2:$GY$99,112,FALSE)</f>
        <v>7</v>
      </c>
      <c r="AH24" s="47">
        <f>VLOOKUP($A24,'Orion Essential AR Data'!$E$2:$GY$99,115,FALSE)</f>
        <v>8</v>
      </c>
      <c r="AI24" s="47">
        <f>VLOOKUP($A24,'Orion Essential AR Data'!$E$2:$GY$99,118,FALSE)</f>
        <v>7</v>
      </c>
      <c r="AJ24" s="47">
        <f>VLOOKUP($A24,'Orion Essential AR Data'!$E$2:$GY$99,121,FALSE)</f>
        <v>8</v>
      </c>
      <c r="AK24" s="47">
        <f>VLOOKUP($A24,'Orion Essential AR Data'!$E$2:$GY$99,124,FALSE)</f>
        <v>9</v>
      </c>
      <c r="AL24" s="47">
        <f>VLOOKUP($A24,'Orion Essential AR Data'!$E$2:$GY$99,127,FALSE)</f>
        <v>7</v>
      </c>
      <c r="AM24" s="47">
        <f>VLOOKUP($A24,'Orion Essential AR Data'!$E$2:$GY$99,130,FALSE)</f>
        <v>9</v>
      </c>
      <c r="AN24" s="47">
        <f>VLOOKUP($A24,'Orion Essential AR Data'!$E$2:$GY$99,133,FALSE)</f>
        <v>9</v>
      </c>
      <c r="AO24" s="47">
        <f>VLOOKUP($A24,'Orion Essential AR Data'!$E$2:$GY$99,136,FALSE)</f>
        <v>8</v>
      </c>
      <c r="AP24" s="47">
        <f>VLOOKUP($A24,'Orion Essential AR Data'!$E$2:$GY$99,139,FALSE)</f>
        <v>9</v>
      </c>
      <c r="AQ24" s="47">
        <f>VLOOKUP($A24,'Orion Essential AR Data'!$E$2:$GY$99,142,FALSE)</f>
        <v>10</v>
      </c>
      <c r="AR24" s="47">
        <f>VLOOKUP($A24,'Orion Essential AR Data'!$E$2:$GY$99,145,FALSE)</f>
        <v>10</v>
      </c>
      <c r="AS24" s="47">
        <f>VLOOKUP($A24,'Orion Essential AR Data'!$E$2:$GY$99,148,FALSE)</f>
        <v>9</v>
      </c>
      <c r="AT24" s="47">
        <f>VLOOKUP($A24,'Orion Essential AR Data'!$E$2:$GY$99,151,FALSE)</f>
        <v>8</v>
      </c>
      <c r="AU24" s="47">
        <f>VLOOKUP($A24,'Orion Essential AR Data'!$E$2:$GY$99,154,FALSE)</f>
        <v>9</v>
      </c>
      <c r="AV24" s="47">
        <f>VLOOKUP($A24,'Orion Essential AR Data'!$E$2:$GY$99,157,FALSE)</f>
        <v>7</v>
      </c>
      <c r="AW24" s="47">
        <f>VLOOKUP($A24,'Orion Essential AR Data'!$E$2:$GY$99,160,FALSE)</f>
        <v>8</v>
      </c>
      <c r="AX24" s="47">
        <f>VLOOKUP($A24,'Orion Essential AR Data'!$E$2:$GY$99,163,FALSE)</f>
        <v>7</v>
      </c>
      <c r="AY24" s="47">
        <f>VLOOKUP($A24,'Orion Essential AR Data'!$E$2:$GY$99,166,FALSE)</f>
        <v>8</v>
      </c>
      <c r="AZ24" s="47">
        <f>VLOOKUP($A24,'Orion Essential AR Data'!$E$2:$GY$99,169,FALSE)</f>
        <v>9</v>
      </c>
      <c r="BA24" s="47">
        <f>VLOOKUP($A24,'Orion Essential AR Data'!$E$2:$GY$99,172,FALSE)</f>
        <v>5</v>
      </c>
      <c r="BB24" s="47">
        <f>VLOOKUP($A24,'Orion Essential AR Data'!$E$2:$GY$99,175,FALSE)</f>
        <v>10</v>
      </c>
      <c r="BC24" s="47">
        <f>VLOOKUP($A24,'Orion Essential AR Data'!$E$2:$GY$99,178,FALSE)</f>
        <v>9</v>
      </c>
      <c r="BD24" s="47">
        <f>VLOOKUP($A24,'Orion Essential AR Data'!$E$2:$GY$99,181,FALSE)</f>
        <v>6</v>
      </c>
      <c r="BE24" s="47">
        <f>VLOOKUP($A24,'Orion Essential AR Data'!$E$2:$GY$99,184,FALSE)</f>
        <v>9</v>
      </c>
      <c r="BF24" s="47">
        <f>VLOOKUP($A24,'Orion Essential AR Data'!$E$2:$GY$99,187,FALSE)</f>
        <v>7</v>
      </c>
      <c r="BG24" s="47">
        <f>VLOOKUP($A24,'Orion Essential AR Data'!$E$2:$GY$99,190,FALSE)</f>
        <v>6</v>
      </c>
      <c r="BH24" s="47">
        <f>VLOOKUP($A24,'Orion Essential AR Data'!$E$2:$GY$99,193,FALSE)</f>
        <v>9</v>
      </c>
      <c r="BI24" s="47">
        <f>VLOOKUP($A24,'Orion Essential AR Data'!$E$2:$GY$99,196,FALSE)</f>
        <v>8</v>
      </c>
      <c r="BJ24" s="47">
        <f>VLOOKUP($A24,'Orion Essential AR Data'!$E$2:$GY$99,199,FALSE)</f>
        <v>9</v>
      </c>
      <c r="BK24" s="47">
        <f>VLOOKUP($A24,'Orion Essential AR Data'!$E$2:$GY$99,202,FALSE)</f>
        <v>8</v>
      </c>
      <c r="BL24" s="47">
        <f t="shared" si="0"/>
        <v>9</v>
      </c>
      <c r="BM24" s="47">
        <f t="shared" si="1"/>
        <v>19</v>
      </c>
      <c r="BN24" s="47">
        <f t="shared" si="2"/>
        <v>18</v>
      </c>
      <c r="BO24" s="47">
        <f t="shared" si="3"/>
        <v>9</v>
      </c>
      <c r="BP24" s="47">
        <f t="shared" si="4"/>
        <v>4</v>
      </c>
      <c r="BQ24" s="47">
        <f t="shared" si="5"/>
        <v>1</v>
      </c>
      <c r="BR24" s="47">
        <f t="shared" si="6"/>
        <v>0</v>
      </c>
      <c r="BS24" s="47">
        <f t="shared" si="7"/>
        <v>0</v>
      </c>
      <c r="BT24" s="47">
        <f t="shared" si="8"/>
        <v>0</v>
      </c>
      <c r="BU24" s="47">
        <f t="shared" si="9"/>
        <v>0</v>
      </c>
      <c r="BV24" s="47">
        <f t="shared" si="10"/>
        <v>0</v>
      </c>
      <c r="BW24" s="47">
        <f t="shared" si="11"/>
        <v>60</v>
      </c>
    </row>
    <row r="25" spans="1:75" x14ac:dyDescent="0.3">
      <c r="A25" s="47">
        <f>'Orion Essential AR Data'!E25</f>
        <v>134</v>
      </c>
      <c r="B25" s="47" t="str">
        <f>'Orion Essential AR Data'!A25</f>
        <v>Peters</v>
      </c>
      <c r="C25" s="47" t="str">
        <f>'Orion Essential AR Data'!B25</f>
        <v>Colton</v>
      </c>
      <c r="D25" s="47">
        <f>VLOOKUP($A25,'Orion Essential AR Data'!$E$2:$GY$99,25,FALSE)</f>
        <v>10</v>
      </c>
      <c r="E25" s="47">
        <f>VLOOKUP($A25,'Orion Essential AR Data'!$E$2:$GY$99,28,FALSE)</f>
        <v>8</v>
      </c>
      <c r="F25" s="47">
        <f>VLOOKUP($A25,'Orion Essential AR Data'!$E$2:$GY$99,31,FALSE)</f>
        <v>10</v>
      </c>
      <c r="G25" s="47">
        <f>VLOOKUP($A25,'Orion Essential AR Data'!$E$2:$GY$99,34,FALSE)</f>
        <v>9</v>
      </c>
      <c r="H25" s="47">
        <f>VLOOKUP($A25,'Orion Essential AR Data'!$E$2:$GY$99,37,FALSE)</f>
        <v>10</v>
      </c>
      <c r="I25" s="47">
        <f>VLOOKUP($A25,'Orion Essential AR Data'!$E$2:$GY$99,40,FALSE)</f>
        <v>9</v>
      </c>
      <c r="J25" s="47">
        <f>VLOOKUP($A25,'Orion Essential AR Data'!$E$2:$GY$99,43,FALSE)</f>
        <v>8</v>
      </c>
      <c r="K25" s="47">
        <f>VLOOKUP($A25,'Orion Essential AR Data'!$E$2:$GY$99,46,FALSE)</f>
        <v>9</v>
      </c>
      <c r="L25" s="47">
        <f>VLOOKUP($A25,'Orion Essential AR Data'!$E$2:$GY$99,49,FALSE)</f>
        <v>10</v>
      </c>
      <c r="M25" s="47">
        <f>VLOOKUP($A25,'Orion Essential AR Data'!$E$2:$GY$99,52,FALSE)</f>
        <v>10</v>
      </c>
      <c r="N25" s="47">
        <f>VLOOKUP($A25,'Orion Essential AR Data'!$E$2:$GY$99,55,FALSE)</f>
        <v>9</v>
      </c>
      <c r="O25" s="47">
        <f>VLOOKUP($A25,'Orion Essential AR Data'!$E$2:$GY$99,58,FALSE)</f>
        <v>10</v>
      </c>
      <c r="P25" s="47">
        <f>VLOOKUP($A25,'Orion Essential AR Data'!$E$2:$GY$99,61,FALSE)</f>
        <v>10</v>
      </c>
      <c r="Q25" s="47">
        <f>VLOOKUP($A25,'Orion Essential AR Data'!$E$2:$GY$99,64,FALSE)</f>
        <v>10</v>
      </c>
      <c r="R25" s="47">
        <f>VLOOKUP($A25,'Orion Essential AR Data'!$E$2:$GY$99,67,FALSE)</f>
        <v>10</v>
      </c>
      <c r="S25" s="47">
        <f>VLOOKUP($A25,'Orion Essential AR Data'!$E$2:$GY$99,70,FALSE)</f>
        <v>10</v>
      </c>
      <c r="T25" s="47">
        <f>VLOOKUP($A25,'Orion Essential AR Data'!$E$2:$GY$99,73,FALSE)</f>
        <v>10</v>
      </c>
      <c r="U25" s="47">
        <f>VLOOKUP($A25,'Orion Essential AR Data'!$E$2:$GY$99,76,FALSE)</f>
        <v>9</v>
      </c>
      <c r="V25" s="47">
        <f>VLOOKUP($A25,'Orion Essential AR Data'!$E$2:$GY$99,79,FALSE)</f>
        <v>10</v>
      </c>
      <c r="W25" s="47">
        <f>VLOOKUP($A25,'Orion Essential AR Data'!$E$2:$GY$99,82,FALSE)</f>
        <v>10</v>
      </c>
      <c r="X25" s="47">
        <f>VLOOKUP($A25,'Orion Essential AR Data'!$E$2:$GY$99,85,FALSE)</f>
        <v>10</v>
      </c>
      <c r="Y25" s="47">
        <f>VLOOKUP($A25,'Orion Essential AR Data'!$E$2:$GY$99,88,FALSE)</f>
        <v>9</v>
      </c>
      <c r="Z25" s="47">
        <f>VLOOKUP($A25,'Orion Essential AR Data'!$E$2:$GY$99,91,FALSE)</f>
        <v>8</v>
      </c>
      <c r="AA25" s="47">
        <f>VLOOKUP($A25,'Orion Essential AR Data'!$E$2:$GY$99,94,FALSE)</f>
        <v>10</v>
      </c>
      <c r="AB25" s="47">
        <f>VLOOKUP($A25,'Orion Essential AR Data'!$E$2:$GY$99,97,FALSE)</f>
        <v>10</v>
      </c>
      <c r="AC25" s="47">
        <f>VLOOKUP($A25,'Orion Essential AR Data'!$E$2:$GY$99,100,FALSE)</f>
        <v>9</v>
      </c>
      <c r="AD25" s="47">
        <f>VLOOKUP($A25,'Orion Essential AR Data'!$E$2:$GY$99,103,FALSE)</f>
        <v>10</v>
      </c>
      <c r="AE25" s="47">
        <f>VLOOKUP($A25,'Orion Essential AR Data'!$E$2:$GY$99,106,FALSE)</f>
        <v>9</v>
      </c>
      <c r="AF25" s="47">
        <f>VLOOKUP($A25,'Orion Essential AR Data'!$E$2:$GY$99,109,FALSE)</f>
        <v>9</v>
      </c>
      <c r="AG25" s="47">
        <f>VLOOKUP($A25,'Orion Essential AR Data'!$E$2:$GY$99,112,FALSE)</f>
        <v>10</v>
      </c>
      <c r="AH25" s="47">
        <f>VLOOKUP($A25,'Orion Essential AR Data'!$E$2:$GY$99,115,FALSE)</f>
        <v>10</v>
      </c>
      <c r="AI25" s="47">
        <f>VLOOKUP($A25,'Orion Essential AR Data'!$E$2:$GY$99,118,FALSE)</f>
        <v>9</v>
      </c>
      <c r="AJ25" s="47">
        <f>VLOOKUP($A25,'Orion Essential AR Data'!$E$2:$GY$99,121,FALSE)</f>
        <v>10</v>
      </c>
      <c r="AK25" s="47">
        <f>VLOOKUP($A25,'Orion Essential AR Data'!$E$2:$GY$99,124,FALSE)</f>
        <v>10</v>
      </c>
      <c r="AL25" s="47">
        <f>VLOOKUP($A25,'Orion Essential AR Data'!$E$2:$GY$99,127,FALSE)</f>
        <v>9</v>
      </c>
      <c r="AM25" s="47">
        <f>VLOOKUP($A25,'Orion Essential AR Data'!$E$2:$GY$99,130,FALSE)</f>
        <v>9</v>
      </c>
      <c r="AN25" s="47">
        <f>VLOOKUP($A25,'Orion Essential AR Data'!$E$2:$GY$99,133,FALSE)</f>
        <v>10</v>
      </c>
      <c r="AO25" s="47">
        <f>VLOOKUP($A25,'Orion Essential AR Data'!$E$2:$GY$99,136,FALSE)</f>
        <v>9</v>
      </c>
      <c r="AP25" s="47">
        <f>VLOOKUP($A25,'Orion Essential AR Data'!$E$2:$GY$99,139,FALSE)</f>
        <v>9</v>
      </c>
      <c r="AQ25" s="47">
        <f>VLOOKUP($A25,'Orion Essential AR Data'!$E$2:$GY$99,142,FALSE)</f>
        <v>10</v>
      </c>
      <c r="AR25" s="47">
        <f>VLOOKUP($A25,'Orion Essential AR Data'!$E$2:$GY$99,145,FALSE)</f>
        <v>10</v>
      </c>
      <c r="AS25" s="47">
        <f>VLOOKUP($A25,'Orion Essential AR Data'!$E$2:$GY$99,148,FALSE)</f>
        <v>9</v>
      </c>
      <c r="AT25" s="47">
        <f>VLOOKUP($A25,'Orion Essential AR Data'!$E$2:$GY$99,151,FALSE)</f>
        <v>10</v>
      </c>
      <c r="AU25" s="47">
        <f>VLOOKUP($A25,'Orion Essential AR Data'!$E$2:$GY$99,154,FALSE)</f>
        <v>9</v>
      </c>
      <c r="AV25" s="47">
        <f>VLOOKUP($A25,'Orion Essential AR Data'!$E$2:$GY$99,157,FALSE)</f>
        <v>9</v>
      </c>
      <c r="AW25" s="47">
        <f>VLOOKUP($A25,'Orion Essential AR Data'!$E$2:$GY$99,160,FALSE)</f>
        <v>10</v>
      </c>
      <c r="AX25" s="47">
        <f>VLOOKUP($A25,'Orion Essential AR Data'!$E$2:$GY$99,163,FALSE)</f>
        <v>9</v>
      </c>
      <c r="AY25" s="47">
        <f>VLOOKUP($A25,'Orion Essential AR Data'!$E$2:$GY$99,166,FALSE)</f>
        <v>10</v>
      </c>
      <c r="AZ25" s="47">
        <f>VLOOKUP($A25,'Orion Essential AR Data'!$E$2:$GY$99,169,FALSE)</f>
        <v>9</v>
      </c>
      <c r="BA25" s="47">
        <f>VLOOKUP($A25,'Orion Essential AR Data'!$E$2:$GY$99,172,FALSE)</f>
        <v>10</v>
      </c>
      <c r="BB25" s="47">
        <f>VLOOKUP($A25,'Orion Essential AR Data'!$E$2:$GY$99,175,FALSE)</f>
        <v>10</v>
      </c>
      <c r="BC25" s="47">
        <f>VLOOKUP($A25,'Orion Essential AR Data'!$E$2:$GY$99,178,FALSE)</f>
        <v>9</v>
      </c>
      <c r="BD25" s="47">
        <f>VLOOKUP($A25,'Orion Essential AR Data'!$E$2:$GY$99,181,FALSE)</f>
        <v>10</v>
      </c>
      <c r="BE25" s="47">
        <f>VLOOKUP($A25,'Orion Essential AR Data'!$E$2:$GY$99,184,FALSE)</f>
        <v>10</v>
      </c>
      <c r="BF25" s="47">
        <f>VLOOKUP($A25,'Orion Essential AR Data'!$E$2:$GY$99,187,FALSE)</f>
        <v>10</v>
      </c>
      <c r="BG25" s="47">
        <f>VLOOKUP($A25,'Orion Essential AR Data'!$E$2:$GY$99,190,FALSE)</f>
        <v>9</v>
      </c>
      <c r="BH25" s="47">
        <f>VLOOKUP($A25,'Orion Essential AR Data'!$E$2:$GY$99,193,FALSE)</f>
        <v>10</v>
      </c>
      <c r="BI25" s="47">
        <f>VLOOKUP($A25,'Orion Essential AR Data'!$E$2:$GY$99,196,FALSE)</f>
        <v>9</v>
      </c>
      <c r="BJ25" s="47">
        <f>VLOOKUP($A25,'Orion Essential AR Data'!$E$2:$GY$99,199,FALSE)</f>
        <v>10</v>
      </c>
      <c r="BK25" s="47">
        <f>VLOOKUP($A25,'Orion Essential AR Data'!$E$2:$GY$99,202,FALSE)</f>
        <v>9</v>
      </c>
      <c r="BL25" s="47">
        <f t="shared" si="0"/>
        <v>34</v>
      </c>
      <c r="BM25" s="47">
        <f t="shared" si="1"/>
        <v>23</v>
      </c>
      <c r="BN25" s="47">
        <f t="shared" si="2"/>
        <v>3</v>
      </c>
      <c r="BO25" s="47">
        <f t="shared" si="3"/>
        <v>0</v>
      </c>
      <c r="BP25" s="47">
        <f t="shared" si="4"/>
        <v>0</v>
      </c>
      <c r="BQ25" s="47">
        <f t="shared" si="5"/>
        <v>0</v>
      </c>
      <c r="BR25" s="47">
        <f t="shared" si="6"/>
        <v>0</v>
      </c>
      <c r="BS25" s="47">
        <f t="shared" si="7"/>
        <v>0</v>
      </c>
      <c r="BT25" s="47">
        <f t="shared" si="8"/>
        <v>0</v>
      </c>
      <c r="BU25" s="47">
        <f t="shared" si="9"/>
        <v>0</v>
      </c>
      <c r="BV25" s="47">
        <f t="shared" si="10"/>
        <v>0</v>
      </c>
      <c r="BW25" s="47">
        <f t="shared" si="11"/>
        <v>60</v>
      </c>
    </row>
    <row r="26" spans="1:75" x14ac:dyDescent="0.3">
      <c r="A26" s="47">
        <f>'Orion Essential AR Data'!E26</f>
        <v>135</v>
      </c>
      <c r="B26" s="47" t="str">
        <f>'Orion Essential AR Data'!A26</f>
        <v>Straith</v>
      </c>
      <c r="C26" s="47" t="str">
        <f>'Orion Essential AR Data'!B26</f>
        <v>Alexander</v>
      </c>
      <c r="D26" s="47">
        <f>VLOOKUP($A26,'Orion Essential AR Data'!$E$2:$GY$99,25,FALSE)</f>
        <v>9</v>
      </c>
      <c r="E26" s="47">
        <f>VLOOKUP($A26,'Orion Essential AR Data'!$E$2:$GY$99,28,FALSE)</f>
        <v>10</v>
      </c>
      <c r="F26" s="47">
        <f>VLOOKUP($A26,'Orion Essential AR Data'!$E$2:$GY$99,31,FALSE)</f>
        <v>9</v>
      </c>
      <c r="G26" s="47">
        <f>VLOOKUP($A26,'Orion Essential AR Data'!$E$2:$GY$99,34,FALSE)</f>
        <v>9</v>
      </c>
      <c r="H26" s="47">
        <f>VLOOKUP($A26,'Orion Essential AR Data'!$E$2:$GY$99,37,FALSE)</f>
        <v>8</v>
      </c>
      <c r="I26" s="47">
        <f>VLOOKUP($A26,'Orion Essential AR Data'!$E$2:$GY$99,40,FALSE)</f>
        <v>10</v>
      </c>
      <c r="J26" s="47">
        <f>VLOOKUP($A26,'Orion Essential AR Data'!$E$2:$GY$99,43,FALSE)</f>
        <v>10</v>
      </c>
      <c r="K26" s="47">
        <f>VLOOKUP($A26,'Orion Essential AR Data'!$E$2:$GY$99,46,FALSE)</f>
        <v>10</v>
      </c>
      <c r="L26" s="47">
        <f>VLOOKUP($A26,'Orion Essential AR Data'!$E$2:$GY$99,49,FALSE)</f>
        <v>10</v>
      </c>
      <c r="M26" s="47">
        <f>VLOOKUP($A26,'Orion Essential AR Data'!$E$2:$GY$99,52,FALSE)</f>
        <v>10</v>
      </c>
      <c r="N26" s="47">
        <f>VLOOKUP($A26,'Orion Essential AR Data'!$E$2:$GY$99,55,FALSE)</f>
        <v>9</v>
      </c>
      <c r="O26" s="47">
        <f>VLOOKUP($A26,'Orion Essential AR Data'!$E$2:$GY$99,58,FALSE)</f>
        <v>9</v>
      </c>
      <c r="P26" s="47">
        <f>VLOOKUP($A26,'Orion Essential AR Data'!$E$2:$GY$99,61,FALSE)</f>
        <v>9</v>
      </c>
      <c r="Q26" s="47">
        <f>VLOOKUP($A26,'Orion Essential AR Data'!$E$2:$GY$99,64,FALSE)</f>
        <v>10</v>
      </c>
      <c r="R26" s="47">
        <f>VLOOKUP($A26,'Orion Essential AR Data'!$E$2:$GY$99,67,FALSE)</f>
        <v>9</v>
      </c>
      <c r="S26" s="47">
        <f>VLOOKUP($A26,'Orion Essential AR Data'!$E$2:$GY$99,70,FALSE)</f>
        <v>7</v>
      </c>
      <c r="T26" s="47">
        <f>VLOOKUP($A26,'Orion Essential AR Data'!$E$2:$GY$99,73,FALSE)</f>
        <v>8</v>
      </c>
      <c r="U26" s="47">
        <f>VLOOKUP($A26,'Orion Essential AR Data'!$E$2:$GY$99,76,FALSE)</f>
        <v>10</v>
      </c>
      <c r="V26" s="47">
        <f>VLOOKUP($A26,'Orion Essential AR Data'!$E$2:$GY$99,79,FALSE)</f>
        <v>10</v>
      </c>
      <c r="W26" s="47">
        <f>VLOOKUP($A26,'Orion Essential AR Data'!$E$2:$GY$99,82,FALSE)</f>
        <v>9</v>
      </c>
      <c r="X26" s="47">
        <f>VLOOKUP($A26,'Orion Essential AR Data'!$E$2:$GY$99,85,FALSE)</f>
        <v>10</v>
      </c>
      <c r="Y26" s="47">
        <f>VLOOKUP($A26,'Orion Essential AR Data'!$E$2:$GY$99,88,FALSE)</f>
        <v>10</v>
      </c>
      <c r="Z26" s="47">
        <f>VLOOKUP($A26,'Orion Essential AR Data'!$E$2:$GY$99,91,FALSE)</f>
        <v>10</v>
      </c>
      <c r="AA26" s="47">
        <f>VLOOKUP($A26,'Orion Essential AR Data'!$E$2:$GY$99,94,FALSE)</f>
        <v>9</v>
      </c>
      <c r="AB26" s="47">
        <f>VLOOKUP($A26,'Orion Essential AR Data'!$E$2:$GY$99,97,FALSE)</f>
        <v>9</v>
      </c>
      <c r="AC26" s="47">
        <f>VLOOKUP($A26,'Orion Essential AR Data'!$E$2:$GY$99,100,FALSE)</f>
        <v>10</v>
      </c>
      <c r="AD26" s="47">
        <f>VLOOKUP($A26,'Orion Essential AR Data'!$E$2:$GY$99,103,FALSE)</f>
        <v>10</v>
      </c>
      <c r="AE26" s="47">
        <f>VLOOKUP($A26,'Orion Essential AR Data'!$E$2:$GY$99,106,FALSE)</f>
        <v>9</v>
      </c>
      <c r="AF26" s="47">
        <f>VLOOKUP($A26,'Orion Essential AR Data'!$E$2:$GY$99,109,FALSE)</f>
        <v>9</v>
      </c>
      <c r="AG26" s="47">
        <f>VLOOKUP($A26,'Orion Essential AR Data'!$E$2:$GY$99,112,FALSE)</f>
        <v>10</v>
      </c>
      <c r="AH26" s="47">
        <f>VLOOKUP($A26,'Orion Essential AR Data'!$E$2:$GY$99,115,FALSE)</f>
        <v>9</v>
      </c>
      <c r="AI26" s="47">
        <f>VLOOKUP($A26,'Orion Essential AR Data'!$E$2:$GY$99,118,FALSE)</f>
        <v>9</v>
      </c>
      <c r="AJ26" s="47">
        <f>VLOOKUP($A26,'Orion Essential AR Data'!$E$2:$GY$99,121,FALSE)</f>
        <v>10</v>
      </c>
      <c r="AK26" s="47">
        <f>VLOOKUP($A26,'Orion Essential AR Data'!$E$2:$GY$99,124,FALSE)</f>
        <v>10</v>
      </c>
      <c r="AL26" s="47">
        <f>VLOOKUP($A26,'Orion Essential AR Data'!$E$2:$GY$99,127,FALSE)</f>
        <v>9</v>
      </c>
      <c r="AM26" s="47">
        <f>VLOOKUP($A26,'Orion Essential AR Data'!$E$2:$GY$99,130,FALSE)</f>
        <v>7</v>
      </c>
      <c r="AN26" s="47">
        <f>VLOOKUP($A26,'Orion Essential AR Data'!$E$2:$GY$99,133,FALSE)</f>
        <v>8</v>
      </c>
      <c r="AO26" s="47">
        <f>VLOOKUP($A26,'Orion Essential AR Data'!$E$2:$GY$99,136,FALSE)</f>
        <v>9</v>
      </c>
      <c r="AP26" s="47">
        <f>VLOOKUP($A26,'Orion Essential AR Data'!$E$2:$GY$99,139,FALSE)</f>
        <v>10</v>
      </c>
      <c r="AQ26" s="47">
        <f>VLOOKUP($A26,'Orion Essential AR Data'!$E$2:$GY$99,142,FALSE)</f>
        <v>10</v>
      </c>
      <c r="AR26" s="47">
        <f>VLOOKUP($A26,'Orion Essential AR Data'!$E$2:$GY$99,145,FALSE)</f>
        <v>10</v>
      </c>
      <c r="AS26" s="47">
        <f>VLOOKUP($A26,'Orion Essential AR Data'!$E$2:$GY$99,148,FALSE)</f>
        <v>8</v>
      </c>
      <c r="AT26" s="47">
        <f>VLOOKUP($A26,'Orion Essential AR Data'!$E$2:$GY$99,151,FALSE)</f>
        <v>9</v>
      </c>
      <c r="AU26" s="47">
        <f>VLOOKUP($A26,'Orion Essential AR Data'!$E$2:$GY$99,154,FALSE)</f>
        <v>10</v>
      </c>
      <c r="AV26" s="47">
        <f>VLOOKUP($A26,'Orion Essential AR Data'!$E$2:$GY$99,157,FALSE)</f>
        <v>9</v>
      </c>
      <c r="AW26" s="47">
        <f>VLOOKUP($A26,'Orion Essential AR Data'!$E$2:$GY$99,160,FALSE)</f>
        <v>9</v>
      </c>
      <c r="AX26" s="47">
        <f>VLOOKUP($A26,'Orion Essential AR Data'!$E$2:$GY$99,163,FALSE)</f>
        <v>10</v>
      </c>
      <c r="AY26" s="47">
        <f>VLOOKUP($A26,'Orion Essential AR Data'!$E$2:$GY$99,166,FALSE)</f>
        <v>9</v>
      </c>
      <c r="AZ26" s="47">
        <f>VLOOKUP($A26,'Orion Essential AR Data'!$E$2:$GY$99,169,FALSE)</f>
        <v>10</v>
      </c>
      <c r="BA26" s="47">
        <f>VLOOKUP($A26,'Orion Essential AR Data'!$E$2:$GY$99,172,FALSE)</f>
        <v>9</v>
      </c>
      <c r="BB26" s="47">
        <f>VLOOKUP($A26,'Orion Essential AR Data'!$E$2:$GY$99,175,FALSE)</f>
        <v>10</v>
      </c>
      <c r="BC26" s="47">
        <f>VLOOKUP($A26,'Orion Essential AR Data'!$E$2:$GY$99,178,FALSE)</f>
        <v>10</v>
      </c>
      <c r="BD26" s="47">
        <f>VLOOKUP($A26,'Orion Essential AR Data'!$E$2:$GY$99,181,FALSE)</f>
        <v>9</v>
      </c>
      <c r="BE26" s="47">
        <f>VLOOKUP($A26,'Orion Essential AR Data'!$E$2:$GY$99,184,FALSE)</f>
        <v>9</v>
      </c>
      <c r="BF26" s="47">
        <f>VLOOKUP($A26,'Orion Essential AR Data'!$E$2:$GY$99,187,FALSE)</f>
        <v>10</v>
      </c>
      <c r="BG26" s="47">
        <f>VLOOKUP($A26,'Orion Essential AR Data'!$E$2:$GY$99,190,FALSE)</f>
        <v>10</v>
      </c>
      <c r="BH26" s="47">
        <f>VLOOKUP($A26,'Orion Essential AR Data'!$E$2:$GY$99,193,FALSE)</f>
        <v>10</v>
      </c>
      <c r="BI26" s="47">
        <f>VLOOKUP($A26,'Orion Essential AR Data'!$E$2:$GY$99,196,FALSE)</f>
        <v>9</v>
      </c>
      <c r="BJ26" s="47">
        <f>VLOOKUP($A26,'Orion Essential AR Data'!$E$2:$GY$99,199,FALSE)</f>
        <v>10</v>
      </c>
      <c r="BK26" s="47">
        <f>VLOOKUP($A26,'Orion Essential AR Data'!$E$2:$GY$99,202,FALSE)</f>
        <v>9</v>
      </c>
      <c r="BL26" s="47">
        <f t="shared" si="0"/>
        <v>29</v>
      </c>
      <c r="BM26" s="47">
        <f t="shared" si="1"/>
        <v>25</v>
      </c>
      <c r="BN26" s="47">
        <f t="shared" si="2"/>
        <v>4</v>
      </c>
      <c r="BO26" s="47">
        <f t="shared" si="3"/>
        <v>2</v>
      </c>
      <c r="BP26" s="47">
        <f t="shared" si="4"/>
        <v>0</v>
      </c>
      <c r="BQ26" s="47">
        <f t="shared" si="5"/>
        <v>0</v>
      </c>
      <c r="BR26" s="47">
        <f t="shared" si="6"/>
        <v>0</v>
      </c>
      <c r="BS26" s="47">
        <f t="shared" si="7"/>
        <v>0</v>
      </c>
      <c r="BT26" s="47">
        <f t="shared" si="8"/>
        <v>0</v>
      </c>
      <c r="BU26" s="47">
        <f t="shared" si="9"/>
        <v>0</v>
      </c>
      <c r="BV26" s="47">
        <f t="shared" si="10"/>
        <v>0</v>
      </c>
      <c r="BW26" s="47">
        <f t="shared" si="11"/>
        <v>60</v>
      </c>
    </row>
    <row r="27" spans="1:75" x14ac:dyDescent="0.3">
      <c r="A27" s="47">
        <f>'Orion Essential AR Data'!E27</f>
        <v>136</v>
      </c>
      <c r="B27" s="47" t="str">
        <f>'Orion Essential AR Data'!A27</f>
        <v>Teidt</v>
      </c>
      <c r="C27" s="47" t="str">
        <f>'Orion Essential AR Data'!B27</f>
        <v>Mike</v>
      </c>
      <c r="D27" s="47">
        <f>VLOOKUP($A27,'Orion Essential AR Data'!$E$2:$GY$99,25,FALSE)</f>
        <v>10</v>
      </c>
      <c r="E27" s="47">
        <f>VLOOKUP($A27,'Orion Essential AR Data'!$E$2:$GY$99,28,FALSE)</f>
        <v>9</v>
      </c>
      <c r="F27" s="47">
        <f>VLOOKUP($A27,'Orion Essential AR Data'!$E$2:$GY$99,31,FALSE)</f>
        <v>9</v>
      </c>
      <c r="G27" s="47">
        <f>VLOOKUP($A27,'Orion Essential AR Data'!$E$2:$GY$99,34,FALSE)</f>
        <v>9</v>
      </c>
      <c r="H27" s="47">
        <f>VLOOKUP($A27,'Orion Essential AR Data'!$E$2:$GY$99,37,FALSE)</f>
        <v>8</v>
      </c>
      <c r="I27" s="47">
        <f>VLOOKUP($A27,'Orion Essential AR Data'!$E$2:$GY$99,40,FALSE)</f>
        <v>9</v>
      </c>
      <c r="J27" s="47">
        <f>VLOOKUP($A27,'Orion Essential AR Data'!$E$2:$GY$99,43,FALSE)</f>
        <v>8</v>
      </c>
      <c r="K27" s="47">
        <f>VLOOKUP($A27,'Orion Essential AR Data'!$E$2:$GY$99,46,FALSE)</f>
        <v>9</v>
      </c>
      <c r="L27" s="47">
        <f>VLOOKUP($A27,'Orion Essential AR Data'!$E$2:$GY$99,49,FALSE)</f>
        <v>10</v>
      </c>
      <c r="M27" s="47">
        <f>VLOOKUP($A27,'Orion Essential AR Data'!$E$2:$GY$99,52,FALSE)</f>
        <v>9</v>
      </c>
      <c r="N27" s="47">
        <f>VLOOKUP($A27,'Orion Essential AR Data'!$E$2:$GY$99,55,FALSE)</f>
        <v>8</v>
      </c>
      <c r="O27" s="47">
        <f>VLOOKUP($A27,'Orion Essential AR Data'!$E$2:$GY$99,58,FALSE)</f>
        <v>7</v>
      </c>
      <c r="P27" s="47">
        <f>VLOOKUP($A27,'Orion Essential AR Data'!$E$2:$GY$99,61,FALSE)</f>
        <v>8</v>
      </c>
      <c r="Q27" s="47">
        <f>VLOOKUP($A27,'Orion Essential AR Data'!$E$2:$GY$99,64,FALSE)</f>
        <v>9</v>
      </c>
      <c r="R27" s="47">
        <f>VLOOKUP($A27,'Orion Essential AR Data'!$E$2:$GY$99,67,FALSE)</f>
        <v>10</v>
      </c>
      <c r="S27" s="47">
        <f>VLOOKUP($A27,'Orion Essential AR Data'!$E$2:$GY$99,70,FALSE)</f>
        <v>9</v>
      </c>
      <c r="T27" s="47">
        <f>VLOOKUP($A27,'Orion Essential AR Data'!$E$2:$GY$99,73,FALSE)</f>
        <v>10</v>
      </c>
      <c r="U27" s="47">
        <f>VLOOKUP($A27,'Orion Essential AR Data'!$E$2:$GY$99,76,FALSE)</f>
        <v>9</v>
      </c>
      <c r="V27" s="47">
        <f>VLOOKUP($A27,'Orion Essential AR Data'!$E$2:$GY$99,79,FALSE)</f>
        <v>8</v>
      </c>
      <c r="W27" s="47">
        <f>VLOOKUP($A27,'Orion Essential AR Data'!$E$2:$GY$99,82,FALSE)</f>
        <v>9</v>
      </c>
      <c r="X27" s="47">
        <f>VLOOKUP($A27,'Orion Essential AR Data'!$E$2:$GY$99,85,FALSE)</f>
        <v>8</v>
      </c>
      <c r="Y27" s="47">
        <f>VLOOKUP($A27,'Orion Essential AR Data'!$E$2:$GY$99,88,FALSE)</f>
        <v>6</v>
      </c>
      <c r="Z27" s="47">
        <f>VLOOKUP($A27,'Orion Essential AR Data'!$E$2:$GY$99,91,FALSE)</f>
        <v>9</v>
      </c>
      <c r="AA27" s="47">
        <f>VLOOKUP($A27,'Orion Essential AR Data'!$E$2:$GY$99,94,FALSE)</f>
        <v>9</v>
      </c>
      <c r="AB27" s="47">
        <f>VLOOKUP($A27,'Orion Essential AR Data'!$E$2:$GY$99,97,FALSE)</f>
        <v>8</v>
      </c>
      <c r="AC27" s="47">
        <f>VLOOKUP($A27,'Orion Essential AR Data'!$E$2:$GY$99,100,FALSE)</f>
        <v>9</v>
      </c>
      <c r="AD27" s="47">
        <f>VLOOKUP($A27,'Orion Essential AR Data'!$E$2:$GY$99,103,FALSE)</f>
        <v>8</v>
      </c>
      <c r="AE27" s="47">
        <f>VLOOKUP($A27,'Orion Essential AR Data'!$E$2:$GY$99,106,FALSE)</f>
        <v>9</v>
      </c>
      <c r="AF27" s="47">
        <f>VLOOKUP($A27,'Orion Essential AR Data'!$E$2:$GY$99,109,FALSE)</f>
        <v>6</v>
      </c>
      <c r="AG27" s="47">
        <f>VLOOKUP($A27,'Orion Essential AR Data'!$E$2:$GY$99,112,FALSE)</f>
        <v>10</v>
      </c>
      <c r="AH27" s="47">
        <f>VLOOKUP($A27,'Orion Essential AR Data'!$E$2:$GY$99,115,FALSE)</f>
        <v>8</v>
      </c>
      <c r="AI27" s="47">
        <f>VLOOKUP($A27,'Orion Essential AR Data'!$E$2:$GY$99,118,FALSE)</f>
        <v>9</v>
      </c>
      <c r="AJ27" s="47">
        <f>VLOOKUP($A27,'Orion Essential AR Data'!$E$2:$GY$99,121,FALSE)</f>
        <v>10</v>
      </c>
      <c r="AK27" s="47">
        <f>VLOOKUP($A27,'Orion Essential AR Data'!$E$2:$GY$99,124,FALSE)</f>
        <v>9</v>
      </c>
      <c r="AL27" s="47">
        <f>VLOOKUP($A27,'Orion Essential AR Data'!$E$2:$GY$99,127,FALSE)</f>
        <v>8</v>
      </c>
      <c r="AM27" s="47">
        <f>VLOOKUP($A27,'Orion Essential AR Data'!$E$2:$GY$99,130,FALSE)</f>
        <v>10</v>
      </c>
      <c r="AN27" s="47">
        <f>VLOOKUP($A27,'Orion Essential AR Data'!$E$2:$GY$99,133,FALSE)</f>
        <v>6</v>
      </c>
      <c r="AO27" s="47">
        <f>VLOOKUP($A27,'Orion Essential AR Data'!$E$2:$GY$99,136,FALSE)</f>
        <v>8</v>
      </c>
      <c r="AP27" s="47">
        <f>VLOOKUP($A27,'Orion Essential AR Data'!$E$2:$GY$99,139,FALSE)</f>
        <v>9</v>
      </c>
      <c r="AQ27" s="47">
        <f>VLOOKUP($A27,'Orion Essential AR Data'!$E$2:$GY$99,142,FALSE)</f>
        <v>7</v>
      </c>
      <c r="AR27" s="47">
        <f>VLOOKUP($A27,'Orion Essential AR Data'!$E$2:$GY$99,145,FALSE)</f>
        <v>9</v>
      </c>
      <c r="AS27" s="47">
        <f>VLOOKUP($A27,'Orion Essential AR Data'!$E$2:$GY$99,148,FALSE)</f>
        <v>8</v>
      </c>
      <c r="AT27" s="47">
        <f>VLOOKUP($A27,'Orion Essential AR Data'!$E$2:$GY$99,151,FALSE)</f>
        <v>8</v>
      </c>
      <c r="AU27" s="47">
        <f>VLOOKUP($A27,'Orion Essential AR Data'!$E$2:$GY$99,154,FALSE)</f>
        <v>6</v>
      </c>
      <c r="AV27" s="47">
        <f>VLOOKUP($A27,'Orion Essential AR Data'!$E$2:$GY$99,157,FALSE)</f>
        <v>9</v>
      </c>
      <c r="AW27" s="47">
        <f>VLOOKUP($A27,'Orion Essential AR Data'!$E$2:$GY$99,160,FALSE)</f>
        <v>9</v>
      </c>
      <c r="AX27" s="47">
        <f>VLOOKUP($A27,'Orion Essential AR Data'!$E$2:$GY$99,163,FALSE)</f>
        <v>10</v>
      </c>
      <c r="AY27" s="47">
        <f>VLOOKUP($A27,'Orion Essential AR Data'!$E$2:$GY$99,166,FALSE)</f>
        <v>8</v>
      </c>
      <c r="AZ27" s="47">
        <f>VLOOKUP($A27,'Orion Essential AR Data'!$E$2:$GY$99,169,FALSE)</f>
        <v>10</v>
      </c>
      <c r="BA27" s="47">
        <f>VLOOKUP($A27,'Orion Essential AR Data'!$E$2:$GY$99,172,FALSE)</f>
        <v>8</v>
      </c>
      <c r="BB27" s="47">
        <f>VLOOKUP($A27,'Orion Essential AR Data'!$E$2:$GY$99,175,FALSE)</f>
        <v>8</v>
      </c>
      <c r="BC27" s="47">
        <f>VLOOKUP($A27,'Orion Essential AR Data'!$E$2:$GY$99,178,FALSE)</f>
        <v>9</v>
      </c>
      <c r="BD27" s="47">
        <f>VLOOKUP($A27,'Orion Essential AR Data'!$E$2:$GY$99,181,FALSE)</f>
        <v>9</v>
      </c>
      <c r="BE27" s="47">
        <f>VLOOKUP($A27,'Orion Essential AR Data'!$E$2:$GY$99,184,FALSE)</f>
        <v>10</v>
      </c>
      <c r="BF27" s="47">
        <f>VLOOKUP($A27,'Orion Essential AR Data'!$E$2:$GY$99,187,FALSE)</f>
        <v>7</v>
      </c>
      <c r="BG27" s="47">
        <f>VLOOKUP($A27,'Orion Essential AR Data'!$E$2:$GY$99,190,FALSE)</f>
        <v>8</v>
      </c>
      <c r="BH27" s="47">
        <f>VLOOKUP($A27,'Orion Essential AR Data'!$E$2:$GY$99,193,FALSE)</f>
        <v>9</v>
      </c>
      <c r="BI27" s="47">
        <f>VLOOKUP($A27,'Orion Essential AR Data'!$E$2:$GY$99,196,FALSE)</f>
        <v>10</v>
      </c>
      <c r="BJ27" s="47">
        <f>VLOOKUP($A27,'Orion Essential AR Data'!$E$2:$GY$99,199,FALSE)</f>
        <v>10</v>
      </c>
      <c r="BK27" s="47">
        <f>VLOOKUP($A27,'Orion Essential AR Data'!$E$2:$GY$99,202,FALSE)</f>
        <v>9</v>
      </c>
      <c r="BL27" s="47">
        <f t="shared" si="0"/>
        <v>12</v>
      </c>
      <c r="BM27" s="47">
        <f t="shared" si="1"/>
        <v>24</v>
      </c>
      <c r="BN27" s="47">
        <f t="shared" si="2"/>
        <v>17</v>
      </c>
      <c r="BO27" s="47">
        <f t="shared" si="3"/>
        <v>3</v>
      </c>
      <c r="BP27" s="47">
        <f t="shared" si="4"/>
        <v>4</v>
      </c>
      <c r="BQ27" s="47">
        <f t="shared" si="5"/>
        <v>0</v>
      </c>
      <c r="BR27" s="47">
        <f t="shared" si="6"/>
        <v>0</v>
      </c>
      <c r="BS27" s="47">
        <f t="shared" si="7"/>
        <v>0</v>
      </c>
      <c r="BT27" s="47">
        <f t="shared" si="8"/>
        <v>0</v>
      </c>
      <c r="BU27" s="47">
        <f t="shared" si="9"/>
        <v>0</v>
      </c>
      <c r="BV27" s="47">
        <f t="shared" si="10"/>
        <v>0</v>
      </c>
      <c r="BW27" s="47">
        <f t="shared" si="11"/>
        <v>60</v>
      </c>
    </row>
    <row r="28" spans="1:75" x14ac:dyDescent="0.3">
      <c r="A28" s="47">
        <f>'Orion Essential AR Data'!E28</f>
        <v>137</v>
      </c>
      <c r="B28" s="47" t="str">
        <f>'Orion Essential AR Data'!A28</f>
        <v>Weesies</v>
      </c>
      <c r="C28" s="47" t="str">
        <f>'Orion Essential AR Data'!B28</f>
        <v>Jacob</v>
      </c>
      <c r="D28" s="47">
        <f>VLOOKUP($A28,'Orion Essential AR Data'!$E$2:$GY$99,25,FALSE)</f>
        <v>8</v>
      </c>
      <c r="E28" s="47">
        <f>VLOOKUP($A28,'Orion Essential AR Data'!$E$2:$GY$99,28,FALSE)</f>
        <v>7</v>
      </c>
      <c r="F28" s="47">
        <f>VLOOKUP($A28,'Orion Essential AR Data'!$E$2:$GY$99,31,FALSE)</f>
        <v>10</v>
      </c>
      <c r="G28" s="47">
        <f>VLOOKUP($A28,'Orion Essential AR Data'!$E$2:$GY$99,34,FALSE)</f>
        <v>8</v>
      </c>
      <c r="H28" s="47">
        <f>VLOOKUP($A28,'Orion Essential AR Data'!$E$2:$GY$99,37,FALSE)</f>
        <v>9</v>
      </c>
      <c r="I28" s="47">
        <f>VLOOKUP($A28,'Orion Essential AR Data'!$E$2:$GY$99,40,FALSE)</f>
        <v>9</v>
      </c>
      <c r="J28" s="47">
        <f>VLOOKUP($A28,'Orion Essential AR Data'!$E$2:$GY$99,43,FALSE)</f>
        <v>10</v>
      </c>
      <c r="K28" s="47">
        <f>VLOOKUP($A28,'Orion Essential AR Data'!$E$2:$GY$99,46,FALSE)</f>
        <v>8</v>
      </c>
      <c r="L28" s="47">
        <f>VLOOKUP($A28,'Orion Essential AR Data'!$E$2:$GY$99,49,FALSE)</f>
        <v>9</v>
      </c>
      <c r="M28" s="47">
        <f>VLOOKUP($A28,'Orion Essential AR Data'!$E$2:$GY$99,52,FALSE)</f>
        <v>9</v>
      </c>
      <c r="N28" s="47">
        <f>VLOOKUP($A28,'Orion Essential AR Data'!$E$2:$GY$99,55,FALSE)</f>
        <v>10</v>
      </c>
      <c r="O28" s="47">
        <f>VLOOKUP($A28,'Orion Essential AR Data'!$E$2:$GY$99,58,FALSE)</f>
        <v>8</v>
      </c>
      <c r="P28" s="47">
        <f>VLOOKUP($A28,'Orion Essential AR Data'!$E$2:$GY$99,61,FALSE)</f>
        <v>9</v>
      </c>
      <c r="Q28" s="47">
        <f>VLOOKUP($A28,'Orion Essential AR Data'!$E$2:$GY$99,64,FALSE)</f>
        <v>7</v>
      </c>
      <c r="R28" s="47">
        <f>VLOOKUP($A28,'Orion Essential AR Data'!$E$2:$GY$99,67,FALSE)</f>
        <v>7</v>
      </c>
      <c r="S28" s="47">
        <f>VLOOKUP($A28,'Orion Essential AR Data'!$E$2:$GY$99,70,FALSE)</f>
        <v>7</v>
      </c>
      <c r="T28" s="47">
        <f>VLOOKUP($A28,'Orion Essential AR Data'!$E$2:$GY$99,73,FALSE)</f>
        <v>9</v>
      </c>
      <c r="U28" s="47">
        <f>VLOOKUP($A28,'Orion Essential AR Data'!$E$2:$GY$99,76,FALSE)</f>
        <v>8</v>
      </c>
      <c r="V28" s="47">
        <f>VLOOKUP($A28,'Orion Essential AR Data'!$E$2:$GY$99,79,FALSE)</f>
        <v>7</v>
      </c>
      <c r="W28" s="47">
        <f>VLOOKUP($A28,'Orion Essential AR Data'!$E$2:$GY$99,82,FALSE)</f>
        <v>10</v>
      </c>
      <c r="X28" s="47">
        <f>VLOOKUP($A28,'Orion Essential AR Data'!$E$2:$GY$99,85,FALSE)</f>
        <v>7</v>
      </c>
      <c r="Y28" s="47">
        <f>VLOOKUP($A28,'Orion Essential AR Data'!$E$2:$GY$99,88,FALSE)</f>
        <v>8</v>
      </c>
      <c r="Z28" s="47">
        <f>VLOOKUP($A28,'Orion Essential AR Data'!$E$2:$GY$99,91,FALSE)</f>
        <v>8</v>
      </c>
      <c r="AA28" s="47">
        <f>VLOOKUP($A28,'Orion Essential AR Data'!$E$2:$GY$99,94,FALSE)</f>
        <v>5</v>
      </c>
      <c r="AB28" s="47">
        <f>VLOOKUP($A28,'Orion Essential AR Data'!$E$2:$GY$99,97,FALSE)</f>
        <v>9</v>
      </c>
      <c r="AC28" s="47">
        <f>VLOOKUP($A28,'Orion Essential AR Data'!$E$2:$GY$99,100,FALSE)</f>
        <v>8</v>
      </c>
      <c r="AD28" s="47">
        <f>VLOOKUP($A28,'Orion Essential AR Data'!$E$2:$GY$99,103,FALSE)</f>
        <v>8</v>
      </c>
      <c r="AE28" s="47">
        <f>VLOOKUP($A28,'Orion Essential AR Data'!$E$2:$GY$99,106,FALSE)</f>
        <v>10</v>
      </c>
      <c r="AF28" s="47">
        <f>VLOOKUP($A28,'Orion Essential AR Data'!$E$2:$GY$99,109,FALSE)</f>
        <v>9</v>
      </c>
      <c r="AG28" s="47">
        <f>VLOOKUP($A28,'Orion Essential AR Data'!$E$2:$GY$99,112,FALSE)</f>
        <v>8</v>
      </c>
      <c r="AH28" s="47">
        <f>VLOOKUP($A28,'Orion Essential AR Data'!$E$2:$GY$99,115,FALSE)</f>
        <v>9</v>
      </c>
      <c r="AI28" s="47">
        <f>VLOOKUP($A28,'Orion Essential AR Data'!$E$2:$GY$99,118,FALSE)</f>
        <v>10</v>
      </c>
      <c r="AJ28" s="47">
        <f>VLOOKUP($A28,'Orion Essential AR Data'!$E$2:$GY$99,121,FALSE)</f>
        <v>6</v>
      </c>
      <c r="AK28" s="47">
        <f>VLOOKUP($A28,'Orion Essential AR Data'!$E$2:$GY$99,124,FALSE)</f>
        <v>9</v>
      </c>
      <c r="AL28" s="47">
        <f>VLOOKUP($A28,'Orion Essential AR Data'!$E$2:$GY$99,127,FALSE)</f>
        <v>8</v>
      </c>
      <c r="AM28" s="47">
        <f>VLOOKUP($A28,'Orion Essential AR Data'!$E$2:$GY$99,130,FALSE)</f>
        <v>7</v>
      </c>
      <c r="AN28" s="47">
        <f>VLOOKUP($A28,'Orion Essential AR Data'!$E$2:$GY$99,133,FALSE)</f>
        <v>10</v>
      </c>
      <c r="AO28" s="47">
        <f>VLOOKUP($A28,'Orion Essential AR Data'!$E$2:$GY$99,136,FALSE)</f>
        <v>9</v>
      </c>
      <c r="AP28" s="47">
        <f>VLOOKUP($A28,'Orion Essential AR Data'!$E$2:$GY$99,139,FALSE)</f>
        <v>8</v>
      </c>
      <c r="AQ28" s="47">
        <f>VLOOKUP($A28,'Orion Essential AR Data'!$E$2:$GY$99,142,FALSE)</f>
        <v>7</v>
      </c>
      <c r="AR28" s="47">
        <f>VLOOKUP($A28,'Orion Essential AR Data'!$E$2:$GY$99,145,FALSE)</f>
        <v>9</v>
      </c>
      <c r="AS28" s="47">
        <f>VLOOKUP($A28,'Orion Essential AR Data'!$E$2:$GY$99,148,FALSE)</f>
        <v>10</v>
      </c>
      <c r="AT28" s="47">
        <f>VLOOKUP($A28,'Orion Essential AR Data'!$E$2:$GY$99,151,FALSE)</f>
        <v>10</v>
      </c>
      <c r="AU28" s="47">
        <f>VLOOKUP($A28,'Orion Essential AR Data'!$E$2:$GY$99,154,FALSE)</f>
        <v>10</v>
      </c>
      <c r="AV28" s="47">
        <f>VLOOKUP($A28,'Orion Essential AR Data'!$E$2:$GY$99,157,FALSE)</f>
        <v>9</v>
      </c>
      <c r="AW28" s="47">
        <f>VLOOKUP($A28,'Orion Essential AR Data'!$E$2:$GY$99,160,FALSE)</f>
        <v>9</v>
      </c>
      <c r="AX28" s="47">
        <f>VLOOKUP($A28,'Orion Essential AR Data'!$E$2:$GY$99,163,FALSE)</f>
        <v>9</v>
      </c>
      <c r="AY28" s="47">
        <f>VLOOKUP($A28,'Orion Essential AR Data'!$E$2:$GY$99,166,FALSE)</f>
        <v>8</v>
      </c>
      <c r="AZ28" s="47">
        <f>VLOOKUP($A28,'Orion Essential AR Data'!$E$2:$GY$99,169,FALSE)</f>
        <v>10</v>
      </c>
      <c r="BA28" s="47">
        <f>VLOOKUP($A28,'Orion Essential AR Data'!$E$2:$GY$99,172,FALSE)</f>
        <v>8</v>
      </c>
      <c r="BB28" s="47">
        <f>VLOOKUP($A28,'Orion Essential AR Data'!$E$2:$GY$99,175,FALSE)</f>
        <v>10</v>
      </c>
      <c r="BC28" s="47">
        <f>VLOOKUP($A28,'Orion Essential AR Data'!$E$2:$GY$99,178,FALSE)</f>
        <v>7</v>
      </c>
      <c r="BD28" s="47">
        <f>VLOOKUP($A28,'Orion Essential AR Data'!$E$2:$GY$99,181,FALSE)</f>
        <v>8</v>
      </c>
      <c r="BE28" s="47">
        <f>VLOOKUP($A28,'Orion Essential AR Data'!$E$2:$GY$99,184,FALSE)</f>
        <v>10</v>
      </c>
      <c r="BF28" s="47">
        <f>VLOOKUP($A28,'Orion Essential AR Data'!$E$2:$GY$99,187,FALSE)</f>
        <v>9</v>
      </c>
      <c r="BG28" s="47">
        <f>VLOOKUP($A28,'Orion Essential AR Data'!$E$2:$GY$99,190,FALSE)</f>
        <v>6</v>
      </c>
      <c r="BH28" s="47">
        <f>VLOOKUP($A28,'Orion Essential AR Data'!$E$2:$GY$99,193,FALSE)</f>
        <v>8</v>
      </c>
      <c r="BI28" s="47">
        <f>VLOOKUP($A28,'Orion Essential AR Data'!$E$2:$GY$99,196,FALSE)</f>
        <v>9</v>
      </c>
      <c r="BJ28" s="47">
        <f>VLOOKUP($A28,'Orion Essential AR Data'!$E$2:$GY$99,199,FALSE)</f>
        <v>10</v>
      </c>
      <c r="BK28" s="47">
        <f>VLOOKUP($A28,'Orion Essential AR Data'!$E$2:$GY$99,202,FALSE)</f>
        <v>9</v>
      </c>
      <c r="BL28" s="47">
        <f t="shared" si="0"/>
        <v>14</v>
      </c>
      <c r="BM28" s="47">
        <f t="shared" si="1"/>
        <v>18</v>
      </c>
      <c r="BN28" s="47">
        <f t="shared" si="2"/>
        <v>16</v>
      </c>
      <c r="BO28" s="47">
        <f t="shared" si="3"/>
        <v>9</v>
      </c>
      <c r="BP28" s="47">
        <f t="shared" si="4"/>
        <v>2</v>
      </c>
      <c r="BQ28" s="47">
        <f t="shared" si="5"/>
        <v>1</v>
      </c>
      <c r="BR28" s="47">
        <f t="shared" si="6"/>
        <v>0</v>
      </c>
      <c r="BS28" s="47">
        <f t="shared" si="7"/>
        <v>0</v>
      </c>
      <c r="BT28" s="47">
        <f t="shared" si="8"/>
        <v>0</v>
      </c>
      <c r="BU28" s="47">
        <f t="shared" si="9"/>
        <v>0</v>
      </c>
      <c r="BV28" s="47">
        <f t="shared" si="10"/>
        <v>0</v>
      </c>
      <c r="BW28" s="47">
        <f t="shared" si="11"/>
        <v>60</v>
      </c>
    </row>
    <row r="29" spans="1:75" x14ac:dyDescent="0.3">
      <c r="A29" s="47">
        <f>'Orion Essential AR Data'!E29</f>
        <v>138</v>
      </c>
      <c r="B29" s="47" t="str">
        <f>'Orion Essential AR Data'!A29</f>
        <v>Yap</v>
      </c>
      <c r="C29" s="47" t="str">
        <f>'Orion Essential AR Data'!B29</f>
        <v>Christian</v>
      </c>
      <c r="D29" s="47">
        <f>VLOOKUP($A29,'Orion Essential AR Data'!$E$2:$GY$99,25,FALSE)</f>
        <v>8</v>
      </c>
      <c r="E29" s="47">
        <f>VLOOKUP($A29,'Orion Essential AR Data'!$E$2:$GY$99,28,FALSE)</f>
        <v>9</v>
      </c>
      <c r="F29" s="47">
        <f>VLOOKUP($A29,'Orion Essential AR Data'!$E$2:$GY$99,31,FALSE)</f>
        <v>8</v>
      </c>
      <c r="G29" s="47">
        <f>VLOOKUP($A29,'Orion Essential AR Data'!$E$2:$GY$99,34,FALSE)</f>
        <v>8</v>
      </c>
      <c r="H29" s="47">
        <f>VLOOKUP($A29,'Orion Essential AR Data'!$E$2:$GY$99,37,FALSE)</f>
        <v>9</v>
      </c>
      <c r="I29" s="47">
        <f>VLOOKUP($A29,'Orion Essential AR Data'!$E$2:$GY$99,40,FALSE)</f>
        <v>10</v>
      </c>
      <c r="J29" s="47">
        <f>VLOOKUP($A29,'Orion Essential AR Data'!$E$2:$GY$99,43,FALSE)</f>
        <v>10</v>
      </c>
      <c r="K29" s="47">
        <f>VLOOKUP($A29,'Orion Essential AR Data'!$E$2:$GY$99,46,FALSE)</f>
        <v>9</v>
      </c>
      <c r="L29" s="47">
        <f>VLOOKUP($A29,'Orion Essential AR Data'!$E$2:$GY$99,49,FALSE)</f>
        <v>8</v>
      </c>
      <c r="M29" s="47">
        <f>VLOOKUP($A29,'Orion Essential AR Data'!$E$2:$GY$99,52,FALSE)</f>
        <v>10</v>
      </c>
      <c r="N29" s="47">
        <f>VLOOKUP($A29,'Orion Essential AR Data'!$E$2:$GY$99,55,FALSE)</f>
        <v>10</v>
      </c>
      <c r="O29" s="47">
        <f>VLOOKUP($A29,'Orion Essential AR Data'!$E$2:$GY$99,58,FALSE)</f>
        <v>9</v>
      </c>
      <c r="P29" s="47">
        <f>VLOOKUP($A29,'Orion Essential AR Data'!$E$2:$GY$99,61,FALSE)</f>
        <v>9</v>
      </c>
      <c r="Q29" s="47">
        <f>VLOOKUP($A29,'Orion Essential AR Data'!$E$2:$GY$99,64,FALSE)</f>
        <v>10</v>
      </c>
      <c r="R29" s="47">
        <f>VLOOKUP($A29,'Orion Essential AR Data'!$E$2:$GY$99,67,FALSE)</f>
        <v>9</v>
      </c>
      <c r="S29" s="47">
        <f>VLOOKUP($A29,'Orion Essential AR Data'!$E$2:$GY$99,70,FALSE)</f>
        <v>10</v>
      </c>
      <c r="T29" s="47">
        <f>VLOOKUP($A29,'Orion Essential AR Data'!$E$2:$GY$99,73,FALSE)</f>
        <v>10</v>
      </c>
      <c r="U29" s="47">
        <f>VLOOKUP($A29,'Orion Essential AR Data'!$E$2:$GY$99,76,FALSE)</f>
        <v>9</v>
      </c>
      <c r="V29" s="47">
        <f>VLOOKUP($A29,'Orion Essential AR Data'!$E$2:$GY$99,79,FALSE)</f>
        <v>10</v>
      </c>
      <c r="W29" s="47">
        <f>VLOOKUP($A29,'Orion Essential AR Data'!$E$2:$GY$99,82,FALSE)</f>
        <v>9</v>
      </c>
      <c r="X29" s="47">
        <f>VLOOKUP($A29,'Orion Essential AR Data'!$E$2:$GY$99,85,FALSE)</f>
        <v>9</v>
      </c>
      <c r="Y29" s="47">
        <f>VLOOKUP($A29,'Orion Essential AR Data'!$E$2:$GY$99,88,FALSE)</f>
        <v>10</v>
      </c>
      <c r="Z29" s="47">
        <f>VLOOKUP($A29,'Orion Essential AR Data'!$E$2:$GY$99,91,FALSE)</f>
        <v>10</v>
      </c>
      <c r="AA29" s="47">
        <f>VLOOKUP($A29,'Orion Essential AR Data'!$E$2:$GY$99,94,FALSE)</f>
        <v>9</v>
      </c>
      <c r="AB29" s="47">
        <f>VLOOKUP($A29,'Orion Essential AR Data'!$E$2:$GY$99,97,FALSE)</f>
        <v>10</v>
      </c>
      <c r="AC29" s="47">
        <f>VLOOKUP($A29,'Orion Essential AR Data'!$E$2:$GY$99,100,FALSE)</f>
        <v>9</v>
      </c>
      <c r="AD29" s="47">
        <f>VLOOKUP($A29,'Orion Essential AR Data'!$E$2:$GY$99,103,FALSE)</f>
        <v>10</v>
      </c>
      <c r="AE29" s="47">
        <f>VLOOKUP($A29,'Orion Essential AR Data'!$E$2:$GY$99,106,FALSE)</f>
        <v>8</v>
      </c>
      <c r="AF29" s="47">
        <f>VLOOKUP($A29,'Orion Essential AR Data'!$E$2:$GY$99,109,FALSE)</f>
        <v>9</v>
      </c>
      <c r="AG29" s="47">
        <f>VLOOKUP($A29,'Orion Essential AR Data'!$E$2:$GY$99,112,FALSE)</f>
        <v>10</v>
      </c>
      <c r="AH29" s="47">
        <f>VLOOKUP($A29,'Orion Essential AR Data'!$E$2:$GY$99,115,FALSE)</f>
        <v>10</v>
      </c>
      <c r="AI29" s="47">
        <f>VLOOKUP($A29,'Orion Essential AR Data'!$E$2:$GY$99,118,FALSE)</f>
        <v>10</v>
      </c>
      <c r="AJ29" s="47">
        <f>VLOOKUP($A29,'Orion Essential AR Data'!$E$2:$GY$99,121,FALSE)</f>
        <v>10</v>
      </c>
      <c r="AK29" s="47">
        <f>VLOOKUP($A29,'Orion Essential AR Data'!$E$2:$GY$99,124,FALSE)</f>
        <v>9</v>
      </c>
      <c r="AL29" s="47">
        <f>VLOOKUP($A29,'Orion Essential AR Data'!$E$2:$GY$99,127,FALSE)</f>
        <v>10</v>
      </c>
      <c r="AM29" s="47">
        <f>VLOOKUP($A29,'Orion Essential AR Data'!$E$2:$GY$99,130,FALSE)</f>
        <v>10</v>
      </c>
      <c r="AN29" s="47">
        <f>VLOOKUP($A29,'Orion Essential AR Data'!$E$2:$GY$99,133,FALSE)</f>
        <v>10</v>
      </c>
      <c r="AO29" s="47">
        <f>VLOOKUP($A29,'Orion Essential AR Data'!$E$2:$GY$99,136,FALSE)</f>
        <v>9</v>
      </c>
      <c r="AP29" s="47">
        <f>VLOOKUP($A29,'Orion Essential AR Data'!$E$2:$GY$99,139,FALSE)</f>
        <v>9</v>
      </c>
      <c r="AQ29" s="47">
        <f>VLOOKUP($A29,'Orion Essential AR Data'!$E$2:$GY$99,142,FALSE)</f>
        <v>10</v>
      </c>
      <c r="AR29" s="47">
        <f>VLOOKUP($A29,'Orion Essential AR Data'!$E$2:$GY$99,145,FALSE)</f>
        <v>10</v>
      </c>
      <c r="AS29" s="47">
        <f>VLOOKUP($A29,'Orion Essential AR Data'!$E$2:$GY$99,148,FALSE)</f>
        <v>10</v>
      </c>
      <c r="AT29" s="47">
        <f>VLOOKUP($A29,'Orion Essential AR Data'!$E$2:$GY$99,151,FALSE)</f>
        <v>9</v>
      </c>
      <c r="AU29" s="47">
        <f>VLOOKUP($A29,'Orion Essential AR Data'!$E$2:$GY$99,154,FALSE)</f>
        <v>10</v>
      </c>
      <c r="AV29" s="47">
        <f>VLOOKUP($A29,'Orion Essential AR Data'!$E$2:$GY$99,157,FALSE)</f>
        <v>10</v>
      </c>
      <c r="AW29" s="47">
        <f>VLOOKUP($A29,'Orion Essential AR Data'!$E$2:$GY$99,160,FALSE)</f>
        <v>10</v>
      </c>
      <c r="AX29" s="47">
        <f>VLOOKUP($A29,'Orion Essential AR Data'!$E$2:$GY$99,163,FALSE)</f>
        <v>10</v>
      </c>
      <c r="AY29" s="47">
        <f>VLOOKUP($A29,'Orion Essential AR Data'!$E$2:$GY$99,166,FALSE)</f>
        <v>9</v>
      </c>
      <c r="AZ29" s="47">
        <f>VLOOKUP($A29,'Orion Essential AR Data'!$E$2:$GY$99,169,FALSE)</f>
        <v>9</v>
      </c>
      <c r="BA29" s="47">
        <f>VLOOKUP($A29,'Orion Essential AR Data'!$E$2:$GY$99,172,FALSE)</f>
        <v>10</v>
      </c>
      <c r="BB29" s="47">
        <f>VLOOKUP($A29,'Orion Essential AR Data'!$E$2:$GY$99,175,FALSE)</f>
        <v>10</v>
      </c>
      <c r="BC29" s="47">
        <f>VLOOKUP($A29,'Orion Essential AR Data'!$E$2:$GY$99,178,FALSE)</f>
        <v>10</v>
      </c>
      <c r="BD29" s="47">
        <f>VLOOKUP($A29,'Orion Essential AR Data'!$E$2:$GY$99,181,FALSE)</f>
        <v>10</v>
      </c>
      <c r="BE29" s="47">
        <f>VLOOKUP($A29,'Orion Essential AR Data'!$E$2:$GY$99,184,FALSE)</f>
        <v>10</v>
      </c>
      <c r="BF29" s="47">
        <f>VLOOKUP($A29,'Orion Essential AR Data'!$E$2:$GY$99,187,FALSE)</f>
        <v>10</v>
      </c>
      <c r="BG29" s="47">
        <f>VLOOKUP($A29,'Orion Essential AR Data'!$E$2:$GY$99,190,FALSE)</f>
        <v>8</v>
      </c>
      <c r="BH29" s="47">
        <f>VLOOKUP($A29,'Orion Essential AR Data'!$E$2:$GY$99,193,FALSE)</f>
        <v>10</v>
      </c>
      <c r="BI29" s="47">
        <f>VLOOKUP($A29,'Orion Essential AR Data'!$E$2:$GY$99,196,FALSE)</f>
        <v>9</v>
      </c>
      <c r="BJ29" s="47">
        <f>VLOOKUP($A29,'Orion Essential AR Data'!$E$2:$GY$99,199,FALSE)</f>
        <v>9</v>
      </c>
      <c r="BK29" s="47">
        <f>VLOOKUP($A29,'Orion Essential AR Data'!$E$2:$GY$99,202,FALSE)</f>
        <v>10</v>
      </c>
      <c r="BL29" s="47">
        <f t="shared" si="0"/>
        <v>34</v>
      </c>
      <c r="BM29" s="47">
        <f t="shared" si="1"/>
        <v>20</v>
      </c>
      <c r="BN29" s="47">
        <f t="shared" si="2"/>
        <v>6</v>
      </c>
      <c r="BO29" s="47">
        <f t="shared" si="3"/>
        <v>0</v>
      </c>
      <c r="BP29" s="47">
        <f t="shared" si="4"/>
        <v>0</v>
      </c>
      <c r="BQ29" s="47">
        <f t="shared" si="5"/>
        <v>0</v>
      </c>
      <c r="BR29" s="47">
        <f t="shared" si="6"/>
        <v>0</v>
      </c>
      <c r="BS29" s="47">
        <f t="shared" si="7"/>
        <v>0</v>
      </c>
      <c r="BT29" s="47">
        <f t="shared" si="8"/>
        <v>0</v>
      </c>
      <c r="BU29" s="47">
        <f t="shared" si="9"/>
        <v>0</v>
      </c>
      <c r="BV29" s="47">
        <f t="shared" si="10"/>
        <v>0</v>
      </c>
      <c r="BW29" s="47">
        <f t="shared" si="11"/>
        <v>60</v>
      </c>
    </row>
    <row r="30" spans="1:75" x14ac:dyDescent="0.3">
      <c r="A30" s="47">
        <f>'Orion Essential AR Data'!E30</f>
        <v>139</v>
      </c>
      <c r="B30" s="47" t="str">
        <f>'Orion Essential AR Data'!A30</f>
        <v>Brown</v>
      </c>
      <c r="C30" s="47" t="str">
        <f>'Orion Essential AR Data'!B30</f>
        <v>Andrew</v>
      </c>
      <c r="D30" s="47">
        <f>VLOOKUP($A30,'Orion Essential AR Data'!$E$2:$GY$99,25,FALSE)</f>
        <v>8</v>
      </c>
      <c r="E30" s="47">
        <f>VLOOKUP($A30,'Orion Essential AR Data'!$E$2:$GY$99,28,FALSE)</f>
        <v>8</v>
      </c>
      <c r="F30" s="47">
        <f>VLOOKUP($A30,'Orion Essential AR Data'!$E$2:$GY$99,31,FALSE)</f>
        <v>8</v>
      </c>
      <c r="G30" s="47">
        <f>VLOOKUP($A30,'Orion Essential AR Data'!$E$2:$GY$99,34,FALSE)</f>
        <v>9</v>
      </c>
      <c r="H30" s="47">
        <f>VLOOKUP($A30,'Orion Essential AR Data'!$E$2:$GY$99,37,FALSE)</f>
        <v>10</v>
      </c>
      <c r="I30" s="47">
        <f>VLOOKUP($A30,'Orion Essential AR Data'!$E$2:$GY$99,40,FALSE)</f>
        <v>9</v>
      </c>
      <c r="J30" s="47">
        <f>VLOOKUP($A30,'Orion Essential AR Data'!$E$2:$GY$99,43,FALSE)</f>
        <v>9</v>
      </c>
      <c r="K30" s="47">
        <f>VLOOKUP($A30,'Orion Essential AR Data'!$E$2:$GY$99,46,FALSE)</f>
        <v>8</v>
      </c>
      <c r="L30" s="47">
        <f>VLOOKUP($A30,'Orion Essential AR Data'!$E$2:$GY$99,49,FALSE)</f>
        <v>7</v>
      </c>
      <c r="M30" s="47">
        <f>VLOOKUP($A30,'Orion Essential AR Data'!$E$2:$GY$99,52,FALSE)</f>
        <v>8</v>
      </c>
      <c r="N30" s="47">
        <f>VLOOKUP($A30,'Orion Essential AR Data'!$E$2:$GY$99,55,FALSE)</f>
        <v>9</v>
      </c>
      <c r="O30" s="47">
        <f>VLOOKUP($A30,'Orion Essential AR Data'!$E$2:$GY$99,58,FALSE)</f>
        <v>8</v>
      </c>
      <c r="P30" s="47">
        <f>VLOOKUP($A30,'Orion Essential AR Data'!$E$2:$GY$99,61,FALSE)</f>
        <v>8</v>
      </c>
      <c r="Q30" s="47">
        <f>VLOOKUP($A30,'Orion Essential AR Data'!$E$2:$GY$99,64,FALSE)</f>
        <v>10</v>
      </c>
      <c r="R30" s="47">
        <f>VLOOKUP($A30,'Orion Essential AR Data'!$E$2:$GY$99,67,FALSE)</f>
        <v>10</v>
      </c>
      <c r="S30" s="47">
        <f>VLOOKUP($A30,'Orion Essential AR Data'!$E$2:$GY$99,70,FALSE)</f>
        <v>9</v>
      </c>
      <c r="T30" s="47">
        <f>VLOOKUP($A30,'Orion Essential AR Data'!$E$2:$GY$99,73,FALSE)</f>
        <v>10</v>
      </c>
      <c r="U30" s="47">
        <f>VLOOKUP($A30,'Orion Essential AR Data'!$E$2:$GY$99,76,FALSE)</f>
        <v>8</v>
      </c>
      <c r="V30" s="47">
        <f>VLOOKUP($A30,'Orion Essential AR Data'!$E$2:$GY$99,79,FALSE)</f>
        <v>8</v>
      </c>
      <c r="W30" s="47">
        <f>VLOOKUP($A30,'Orion Essential AR Data'!$E$2:$GY$99,82,FALSE)</f>
        <v>9</v>
      </c>
      <c r="X30" s="47">
        <f>VLOOKUP($A30,'Orion Essential AR Data'!$E$2:$GY$99,85,FALSE)</f>
        <v>7</v>
      </c>
      <c r="Y30" s="47">
        <f>VLOOKUP($A30,'Orion Essential AR Data'!$E$2:$GY$99,88,FALSE)</f>
        <v>10</v>
      </c>
      <c r="Z30" s="47">
        <f>VLOOKUP($A30,'Orion Essential AR Data'!$E$2:$GY$99,91,FALSE)</f>
        <v>9</v>
      </c>
      <c r="AA30" s="47">
        <f>VLOOKUP($A30,'Orion Essential AR Data'!$E$2:$GY$99,94,FALSE)</f>
        <v>10</v>
      </c>
      <c r="AB30" s="47">
        <f>VLOOKUP($A30,'Orion Essential AR Data'!$E$2:$GY$99,97,FALSE)</f>
        <v>8</v>
      </c>
      <c r="AC30" s="47">
        <f>VLOOKUP($A30,'Orion Essential AR Data'!$E$2:$GY$99,100,FALSE)</f>
        <v>8</v>
      </c>
      <c r="AD30" s="47">
        <f>VLOOKUP($A30,'Orion Essential AR Data'!$E$2:$GY$99,103,FALSE)</f>
        <v>9</v>
      </c>
      <c r="AE30" s="47">
        <f>VLOOKUP($A30,'Orion Essential AR Data'!$E$2:$GY$99,106,FALSE)</f>
        <v>8</v>
      </c>
      <c r="AF30" s="47">
        <f>VLOOKUP($A30,'Orion Essential AR Data'!$E$2:$GY$99,109,FALSE)</f>
        <v>9</v>
      </c>
      <c r="AG30" s="47">
        <f>VLOOKUP($A30,'Orion Essential AR Data'!$E$2:$GY$99,112,FALSE)</f>
        <v>8</v>
      </c>
      <c r="AH30" s="47">
        <f>VLOOKUP($A30,'Orion Essential AR Data'!$E$2:$GY$99,115,FALSE)</f>
        <v>10</v>
      </c>
      <c r="AI30" s="47">
        <f>VLOOKUP($A30,'Orion Essential AR Data'!$E$2:$GY$99,118,FALSE)</f>
        <v>9</v>
      </c>
      <c r="AJ30" s="47">
        <f>VLOOKUP($A30,'Orion Essential AR Data'!$E$2:$GY$99,121,FALSE)</f>
        <v>10</v>
      </c>
      <c r="AK30" s="47">
        <f>VLOOKUP($A30,'Orion Essential AR Data'!$E$2:$GY$99,124,FALSE)</f>
        <v>9</v>
      </c>
      <c r="AL30" s="47">
        <f>VLOOKUP($A30,'Orion Essential AR Data'!$E$2:$GY$99,127,FALSE)</f>
        <v>10</v>
      </c>
      <c r="AM30" s="47">
        <f>VLOOKUP($A30,'Orion Essential AR Data'!$E$2:$GY$99,130,FALSE)</f>
        <v>9</v>
      </c>
      <c r="AN30" s="47">
        <f>VLOOKUP($A30,'Orion Essential AR Data'!$E$2:$GY$99,133,FALSE)</f>
        <v>10</v>
      </c>
      <c r="AO30" s="47">
        <f>VLOOKUP($A30,'Orion Essential AR Data'!$E$2:$GY$99,136,FALSE)</f>
        <v>9</v>
      </c>
      <c r="AP30" s="47">
        <f>VLOOKUP($A30,'Orion Essential AR Data'!$E$2:$GY$99,139,FALSE)</f>
        <v>9</v>
      </c>
      <c r="AQ30" s="47">
        <f>VLOOKUP($A30,'Orion Essential AR Data'!$E$2:$GY$99,142,FALSE)</f>
        <v>9</v>
      </c>
      <c r="AR30" s="47">
        <f>VLOOKUP($A30,'Orion Essential AR Data'!$E$2:$GY$99,145,FALSE)</f>
        <v>9</v>
      </c>
      <c r="AS30" s="47">
        <f>VLOOKUP($A30,'Orion Essential AR Data'!$E$2:$GY$99,148,FALSE)</f>
        <v>9</v>
      </c>
      <c r="AT30" s="47">
        <f>VLOOKUP($A30,'Orion Essential AR Data'!$E$2:$GY$99,151,FALSE)</f>
        <v>9</v>
      </c>
      <c r="AU30" s="47">
        <f>VLOOKUP($A30,'Orion Essential AR Data'!$E$2:$GY$99,154,FALSE)</f>
        <v>9</v>
      </c>
      <c r="AV30" s="47">
        <f>VLOOKUP($A30,'Orion Essential AR Data'!$E$2:$GY$99,157,FALSE)</f>
        <v>8</v>
      </c>
      <c r="AW30" s="47">
        <f>VLOOKUP($A30,'Orion Essential AR Data'!$E$2:$GY$99,160,FALSE)</f>
        <v>10</v>
      </c>
      <c r="AX30" s="47">
        <f>VLOOKUP($A30,'Orion Essential AR Data'!$E$2:$GY$99,163,FALSE)</f>
        <v>9</v>
      </c>
      <c r="AY30" s="47">
        <f>VLOOKUP($A30,'Orion Essential AR Data'!$E$2:$GY$99,166,FALSE)</f>
        <v>8</v>
      </c>
      <c r="AZ30" s="47">
        <f>VLOOKUP($A30,'Orion Essential AR Data'!$E$2:$GY$99,169,FALSE)</f>
        <v>9</v>
      </c>
      <c r="BA30" s="47">
        <f>VLOOKUP($A30,'Orion Essential AR Data'!$E$2:$GY$99,172,FALSE)</f>
        <v>8</v>
      </c>
      <c r="BB30" s="47">
        <f>VLOOKUP($A30,'Orion Essential AR Data'!$E$2:$GY$99,175,FALSE)</f>
        <v>9</v>
      </c>
      <c r="BC30" s="47">
        <f>VLOOKUP($A30,'Orion Essential AR Data'!$E$2:$GY$99,178,FALSE)</f>
        <v>9</v>
      </c>
      <c r="BD30" s="47">
        <f>VLOOKUP($A30,'Orion Essential AR Data'!$E$2:$GY$99,181,FALSE)</f>
        <v>8</v>
      </c>
      <c r="BE30" s="47">
        <f>VLOOKUP($A30,'Orion Essential AR Data'!$E$2:$GY$99,184,FALSE)</f>
        <v>8</v>
      </c>
      <c r="BF30" s="47">
        <f>VLOOKUP($A30,'Orion Essential AR Data'!$E$2:$GY$99,187,FALSE)</f>
        <v>7</v>
      </c>
      <c r="BG30" s="47">
        <f>VLOOKUP($A30,'Orion Essential AR Data'!$E$2:$GY$99,190,FALSE)</f>
        <v>6</v>
      </c>
      <c r="BH30" s="47">
        <f>VLOOKUP($A30,'Orion Essential AR Data'!$E$2:$GY$99,193,FALSE)</f>
        <v>8</v>
      </c>
      <c r="BI30" s="47">
        <f>VLOOKUP($A30,'Orion Essential AR Data'!$E$2:$GY$99,196,FALSE)</f>
        <v>10</v>
      </c>
      <c r="BJ30" s="47">
        <f>VLOOKUP($A30,'Orion Essential AR Data'!$E$2:$GY$99,199,FALSE)</f>
        <v>10</v>
      </c>
      <c r="BK30" s="47">
        <f>VLOOKUP($A30,'Orion Essential AR Data'!$E$2:$GY$99,202,FALSE)</f>
        <v>9</v>
      </c>
      <c r="BL30" s="47">
        <f t="shared" si="0"/>
        <v>13</v>
      </c>
      <c r="BM30" s="47">
        <f t="shared" si="1"/>
        <v>24</v>
      </c>
      <c r="BN30" s="47">
        <f t="shared" si="2"/>
        <v>19</v>
      </c>
      <c r="BO30" s="47">
        <f t="shared" si="3"/>
        <v>3</v>
      </c>
      <c r="BP30" s="47">
        <f t="shared" si="4"/>
        <v>1</v>
      </c>
      <c r="BQ30" s="47">
        <f t="shared" si="5"/>
        <v>0</v>
      </c>
      <c r="BR30" s="47">
        <f t="shared" si="6"/>
        <v>0</v>
      </c>
      <c r="BS30" s="47">
        <f t="shared" si="7"/>
        <v>0</v>
      </c>
      <c r="BT30" s="47">
        <f t="shared" si="8"/>
        <v>0</v>
      </c>
      <c r="BU30" s="47">
        <f t="shared" si="9"/>
        <v>0</v>
      </c>
      <c r="BV30" s="47">
        <f t="shared" si="10"/>
        <v>0</v>
      </c>
      <c r="BW30" s="47">
        <f t="shared" si="11"/>
        <v>60</v>
      </c>
    </row>
    <row r="31" spans="1:75" x14ac:dyDescent="0.3">
      <c r="A31" s="47">
        <f>'Orion Essential AR Data'!E31</f>
        <v>140</v>
      </c>
      <c r="B31" s="47" t="str">
        <f>'Orion Essential AR Data'!A31</f>
        <v>Jackson</v>
      </c>
      <c r="C31" s="47" t="str">
        <f>'Orion Essential AR Data'!B31</f>
        <v>Aubrey</v>
      </c>
      <c r="D31" s="47">
        <f>VLOOKUP($A31,'Orion Essential AR Data'!$E$2:$GY$99,25,FALSE)</f>
        <v>9</v>
      </c>
      <c r="E31" s="47">
        <f>VLOOKUP($A31,'Orion Essential AR Data'!$E$2:$GY$99,28,FALSE)</f>
        <v>10</v>
      </c>
      <c r="F31" s="47">
        <f>VLOOKUP($A31,'Orion Essential AR Data'!$E$2:$GY$99,31,FALSE)</f>
        <v>10</v>
      </c>
      <c r="G31" s="47">
        <f>VLOOKUP($A31,'Orion Essential AR Data'!$E$2:$GY$99,34,FALSE)</f>
        <v>10</v>
      </c>
      <c r="H31" s="47">
        <f>VLOOKUP($A31,'Orion Essential AR Data'!$E$2:$GY$99,37,FALSE)</f>
        <v>10</v>
      </c>
      <c r="I31" s="47">
        <f>VLOOKUP($A31,'Orion Essential AR Data'!$E$2:$GY$99,40,FALSE)</f>
        <v>9</v>
      </c>
      <c r="J31" s="47">
        <f>VLOOKUP($A31,'Orion Essential AR Data'!$E$2:$GY$99,43,FALSE)</f>
        <v>10</v>
      </c>
      <c r="K31" s="47">
        <f>VLOOKUP($A31,'Orion Essential AR Data'!$E$2:$GY$99,46,FALSE)</f>
        <v>10</v>
      </c>
      <c r="L31" s="47">
        <f>VLOOKUP($A31,'Orion Essential AR Data'!$E$2:$GY$99,49,FALSE)</f>
        <v>8</v>
      </c>
      <c r="M31" s="47">
        <f>VLOOKUP($A31,'Orion Essential AR Data'!$E$2:$GY$99,52,FALSE)</f>
        <v>9</v>
      </c>
      <c r="N31" s="47">
        <f>VLOOKUP($A31,'Orion Essential AR Data'!$E$2:$GY$99,55,FALSE)</f>
        <v>10</v>
      </c>
      <c r="O31" s="47">
        <f>VLOOKUP($A31,'Orion Essential AR Data'!$E$2:$GY$99,58,FALSE)</f>
        <v>9</v>
      </c>
      <c r="P31" s="47">
        <f>VLOOKUP($A31,'Orion Essential AR Data'!$E$2:$GY$99,61,FALSE)</f>
        <v>9</v>
      </c>
      <c r="Q31" s="47">
        <f>VLOOKUP($A31,'Orion Essential AR Data'!$E$2:$GY$99,64,FALSE)</f>
        <v>10</v>
      </c>
      <c r="R31" s="47">
        <f>VLOOKUP($A31,'Orion Essential AR Data'!$E$2:$GY$99,67,FALSE)</f>
        <v>10</v>
      </c>
      <c r="S31" s="47">
        <f>VLOOKUP($A31,'Orion Essential AR Data'!$E$2:$GY$99,70,FALSE)</f>
        <v>8</v>
      </c>
      <c r="T31" s="47">
        <f>VLOOKUP($A31,'Orion Essential AR Data'!$E$2:$GY$99,73,FALSE)</f>
        <v>10</v>
      </c>
      <c r="U31" s="47">
        <f>VLOOKUP($A31,'Orion Essential AR Data'!$E$2:$GY$99,76,FALSE)</f>
        <v>10</v>
      </c>
      <c r="V31" s="47">
        <f>VLOOKUP($A31,'Orion Essential AR Data'!$E$2:$GY$99,79,FALSE)</f>
        <v>10</v>
      </c>
      <c r="W31" s="47">
        <f>VLOOKUP($A31,'Orion Essential AR Data'!$E$2:$GY$99,82,FALSE)</f>
        <v>10</v>
      </c>
      <c r="X31" s="47">
        <f>VLOOKUP($A31,'Orion Essential AR Data'!$E$2:$GY$99,85,FALSE)</f>
        <v>9</v>
      </c>
      <c r="Y31" s="47">
        <f>VLOOKUP($A31,'Orion Essential AR Data'!$E$2:$GY$99,88,FALSE)</f>
        <v>9</v>
      </c>
      <c r="Z31" s="47">
        <f>VLOOKUP($A31,'Orion Essential AR Data'!$E$2:$GY$99,91,FALSE)</f>
        <v>9</v>
      </c>
      <c r="AA31" s="47">
        <f>VLOOKUP($A31,'Orion Essential AR Data'!$E$2:$GY$99,94,FALSE)</f>
        <v>9</v>
      </c>
      <c r="AB31" s="47">
        <f>VLOOKUP($A31,'Orion Essential AR Data'!$E$2:$GY$99,97,FALSE)</f>
        <v>9</v>
      </c>
      <c r="AC31" s="47">
        <f>VLOOKUP($A31,'Orion Essential AR Data'!$E$2:$GY$99,100,FALSE)</f>
        <v>8</v>
      </c>
      <c r="AD31" s="47">
        <f>VLOOKUP($A31,'Orion Essential AR Data'!$E$2:$GY$99,103,FALSE)</f>
        <v>9</v>
      </c>
      <c r="AE31" s="47">
        <f>VLOOKUP($A31,'Orion Essential AR Data'!$E$2:$GY$99,106,FALSE)</f>
        <v>9</v>
      </c>
      <c r="AF31" s="47">
        <f>VLOOKUP($A31,'Orion Essential AR Data'!$E$2:$GY$99,109,FALSE)</f>
        <v>10</v>
      </c>
      <c r="AG31" s="47">
        <f>VLOOKUP($A31,'Orion Essential AR Data'!$E$2:$GY$99,112,FALSE)</f>
        <v>10</v>
      </c>
      <c r="AH31" s="47">
        <f>VLOOKUP($A31,'Orion Essential AR Data'!$E$2:$GY$99,115,FALSE)</f>
        <v>10</v>
      </c>
      <c r="AI31" s="47">
        <f>VLOOKUP($A31,'Orion Essential AR Data'!$E$2:$GY$99,118,FALSE)</f>
        <v>9</v>
      </c>
      <c r="AJ31" s="47">
        <f>VLOOKUP($A31,'Orion Essential AR Data'!$E$2:$GY$99,121,FALSE)</f>
        <v>9</v>
      </c>
      <c r="AK31" s="47">
        <f>VLOOKUP($A31,'Orion Essential AR Data'!$E$2:$GY$99,124,FALSE)</f>
        <v>10</v>
      </c>
      <c r="AL31" s="47">
        <f>VLOOKUP($A31,'Orion Essential AR Data'!$E$2:$GY$99,127,FALSE)</f>
        <v>9</v>
      </c>
      <c r="AM31" s="47">
        <f>VLOOKUP($A31,'Orion Essential AR Data'!$E$2:$GY$99,130,FALSE)</f>
        <v>10</v>
      </c>
      <c r="AN31" s="47">
        <f>VLOOKUP($A31,'Orion Essential AR Data'!$E$2:$GY$99,133,FALSE)</f>
        <v>9</v>
      </c>
      <c r="AO31" s="47">
        <f>VLOOKUP($A31,'Orion Essential AR Data'!$E$2:$GY$99,136,FALSE)</f>
        <v>9</v>
      </c>
      <c r="AP31" s="47">
        <f>VLOOKUP($A31,'Orion Essential AR Data'!$E$2:$GY$99,139,FALSE)</f>
        <v>9</v>
      </c>
      <c r="AQ31" s="47">
        <f>VLOOKUP($A31,'Orion Essential AR Data'!$E$2:$GY$99,142,FALSE)</f>
        <v>9</v>
      </c>
      <c r="AR31" s="47">
        <f>VLOOKUP($A31,'Orion Essential AR Data'!$E$2:$GY$99,145,FALSE)</f>
        <v>9</v>
      </c>
      <c r="AS31" s="47">
        <f>VLOOKUP($A31,'Orion Essential AR Data'!$E$2:$GY$99,148,FALSE)</f>
        <v>7</v>
      </c>
      <c r="AT31" s="47">
        <f>VLOOKUP($A31,'Orion Essential AR Data'!$E$2:$GY$99,151,FALSE)</f>
        <v>10</v>
      </c>
      <c r="AU31" s="47">
        <f>VLOOKUP($A31,'Orion Essential AR Data'!$E$2:$GY$99,154,FALSE)</f>
        <v>10</v>
      </c>
      <c r="AV31" s="47">
        <f>VLOOKUP($A31,'Orion Essential AR Data'!$E$2:$GY$99,157,FALSE)</f>
        <v>10</v>
      </c>
      <c r="AW31" s="47">
        <f>VLOOKUP($A31,'Orion Essential AR Data'!$E$2:$GY$99,160,FALSE)</f>
        <v>10</v>
      </c>
      <c r="AX31" s="47">
        <f>VLOOKUP($A31,'Orion Essential AR Data'!$E$2:$GY$99,163,FALSE)</f>
        <v>10</v>
      </c>
      <c r="AY31" s="47">
        <f>VLOOKUP($A31,'Orion Essential AR Data'!$E$2:$GY$99,166,FALSE)</f>
        <v>9</v>
      </c>
      <c r="AZ31" s="47">
        <f>VLOOKUP($A31,'Orion Essential AR Data'!$E$2:$GY$99,169,FALSE)</f>
        <v>9</v>
      </c>
      <c r="BA31" s="47">
        <f>VLOOKUP($A31,'Orion Essential AR Data'!$E$2:$GY$99,172,FALSE)</f>
        <v>10</v>
      </c>
      <c r="BB31" s="47">
        <f>VLOOKUP($A31,'Orion Essential AR Data'!$E$2:$GY$99,175,FALSE)</f>
        <v>9</v>
      </c>
      <c r="BC31" s="47">
        <f>VLOOKUP($A31,'Orion Essential AR Data'!$E$2:$GY$99,178,FALSE)</f>
        <v>9</v>
      </c>
      <c r="BD31" s="47">
        <f>VLOOKUP($A31,'Orion Essential AR Data'!$E$2:$GY$99,181,FALSE)</f>
        <v>9</v>
      </c>
      <c r="BE31" s="47">
        <f>VLOOKUP($A31,'Orion Essential AR Data'!$E$2:$GY$99,184,FALSE)</f>
        <v>9</v>
      </c>
      <c r="BF31" s="47">
        <f>VLOOKUP($A31,'Orion Essential AR Data'!$E$2:$GY$99,187,FALSE)</f>
        <v>8</v>
      </c>
      <c r="BG31" s="47">
        <f>VLOOKUP($A31,'Orion Essential AR Data'!$E$2:$GY$99,190,FALSE)</f>
        <v>9</v>
      </c>
      <c r="BH31" s="47">
        <f>VLOOKUP($A31,'Orion Essential AR Data'!$E$2:$GY$99,193,FALSE)</f>
        <v>9</v>
      </c>
      <c r="BI31" s="47">
        <f>VLOOKUP($A31,'Orion Essential AR Data'!$E$2:$GY$99,196,FALSE)</f>
        <v>9</v>
      </c>
      <c r="BJ31" s="47">
        <f>VLOOKUP($A31,'Orion Essential AR Data'!$E$2:$GY$99,199,FALSE)</f>
        <v>9</v>
      </c>
      <c r="BK31" s="47">
        <f>VLOOKUP($A31,'Orion Essential AR Data'!$E$2:$GY$99,202,FALSE)</f>
        <v>9</v>
      </c>
      <c r="BL31" s="47">
        <f t="shared" si="0"/>
        <v>24</v>
      </c>
      <c r="BM31" s="47">
        <f t="shared" si="1"/>
        <v>31</v>
      </c>
      <c r="BN31" s="47">
        <f t="shared" si="2"/>
        <v>4</v>
      </c>
      <c r="BO31" s="47">
        <f t="shared" si="3"/>
        <v>1</v>
      </c>
      <c r="BP31" s="47">
        <f t="shared" si="4"/>
        <v>0</v>
      </c>
      <c r="BQ31" s="47">
        <f t="shared" si="5"/>
        <v>0</v>
      </c>
      <c r="BR31" s="47">
        <f t="shared" si="6"/>
        <v>0</v>
      </c>
      <c r="BS31" s="47">
        <f t="shared" si="7"/>
        <v>0</v>
      </c>
      <c r="BT31" s="47">
        <f t="shared" si="8"/>
        <v>0</v>
      </c>
      <c r="BU31" s="47">
        <f t="shared" si="9"/>
        <v>0</v>
      </c>
      <c r="BV31" s="47">
        <f t="shared" si="10"/>
        <v>0</v>
      </c>
      <c r="BW31" s="47">
        <f t="shared" si="11"/>
        <v>60</v>
      </c>
    </row>
    <row r="32" spans="1:75" x14ac:dyDescent="0.3">
      <c r="A32" s="47">
        <f>'Orion Essential AR Data'!E32</f>
        <v>141</v>
      </c>
      <c r="B32" s="47" t="str">
        <f>'Orion Essential AR Data'!A32</f>
        <v>Hibbits</v>
      </c>
      <c r="C32" s="47" t="str">
        <f>'Orion Essential AR Data'!B32</f>
        <v>Dalton</v>
      </c>
      <c r="D32" s="47">
        <f>VLOOKUP($A32,'Orion Essential AR Data'!$E$2:$GY$99,25,FALSE)</f>
        <v>9</v>
      </c>
      <c r="E32" s="47">
        <f>VLOOKUP($A32,'Orion Essential AR Data'!$E$2:$GY$99,28,FALSE)</f>
        <v>5</v>
      </c>
      <c r="F32" s="47">
        <f>VLOOKUP($A32,'Orion Essential AR Data'!$E$2:$GY$99,31,FALSE)</f>
        <v>8</v>
      </c>
      <c r="G32" s="47">
        <f>VLOOKUP($A32,'Orion Essential AR Data'!$E$2:$GY$99,34,FALSE)</f>
        <v>9</v>
      </c>
      <c r="H32" s="47">
        <f>VLOOKUP($A32,'Orion Essential AR Data'!$E$2:$GY$99,37,FALSE)</f>
        <v>6</v>
      </c>
      <c r="I32" s="47">
        <f>VLOOKUP($A32,'Orion Essential AR Data'!$E$2:$GY$99,40,FALSE)</f>
        <v>10</v>
      </c>
      <c r="J32" s="47">
        <f>VLOOKUP($A32,'Orion Essential AR Data'!$E$2:$GY$99,43,FALSE)</f>
        <v>8</v>
      </c>
      <c r="K32" s="47">
        <f>VLOOKUP($A32,'Orion Essential AR Data'!$E$2:$GY$99,46,FALSE)</f>
        <v>8</v>
      </c>
      <c r="L32" s="47">
        <f>VLOOKUP($A32,'Orion Essential AR Data'!$E$2:$GY$99,49,FALSE)</f>
        <v>9</v>
      </c>
      <c r="M32" s="47">
        <f>VLOOKUP($A32,'Orion Essential AR Data'!$E$2:$GY$99,52,FALSE)</f>
        <v>9</v>
      </c>
      <c r="N32" s="47">
        <f>VLOOKUP($A32,'Orion Essential AR Data'!$E$2:$GY$99,55,FALSE)</f>
        <v>9</v>
      </c>
      <c r="O32" s="47">
        <f>VLOOKUP($A32,'Orion Essential AR Data'!$E$2:$GY$99,58,FALSE)</f>
        <v>9</v>
      </c>
      <c r="P32" s="47">
        <f>VLOOKUP($A32,'Orion Essential AR Data'!$E$2:$GY$99,61,FALSE)</f>
        <v>9</v>
      </c>
      <c r="Q32" s="47">
        <f>VLOOKUP($A32,'Orion Essential AR Data'!$E$2:$GY$99,64,FALSE)</f>
        <v>9</v>
      </c>
      <c r="R32" s="47">
        <f>VLOOKUP($A32,'Orion Essential AR Data'!$E$2:$GY$99,67,FALSE)</f>
        <v>9</v>
      </c>
      <c r="S32" s="47">
        <f>VLOOKUP($A32,'Orion Essential AR Data'!$E$2:$GY$99,70,FALSE)</f>
        <v>8</v>
      </c>
      <c r="T32" s="47">
        <f>VLOOKUP($A32,'Orion Essential AR Data'!$E$2:$GY$99,73,FALSE)</f>
        <v>10</v>
      </c>
      <c r="U32" s="47">
        <f>VLOOKUP($A32,'Orion Essential AR Data'!$E$2:$GY$99,76,FALSE)</f>
        <v>7</v>
      </c>
      <c r="V32" s="47">
        <f>VLOOKUP($A32,'Orion Essential AR Data'!$E$2:$GY$99,79,FALSE)</f>
        <v>10</v>
      </c>
      <c r="W32" s="47">
        <f>VLOOKUP($A32,'Orion Essential AR Data'!$E$2:$GY$99,82,FALSE)</f>
        <v>5</v>
      </c>
      <c r="X32" s="47">
        <f>VLOOKUP($A32,'Orion Essential AR Data'!$E$2:$GY$99,85,FALSE)</f>
        <v>8</v>
      </c>
      <c r="Y32" s="47">
        <f>VLOOKUP($A32,'Orion Essential AR Data'!$E$2:$GY$99,88,FALSE)</f>
        <v>9</v>
      </c>
      <c r="Z32" s="47">
        <f>VLOOKUP($A32,'Orion Essential AR Data'!$E$2:$GY$99,91,FALSE)</f>
        <v>8</v>
      </c>
      <c r="AA32" s="47">
        <f>VLOOKUP($A32,'Orion Essential AR Data'!$E$2:$GY$99,94,FALSE)</f>
        <v>9</v>
      </c>
      <c r="AB32" s="47">
        <f>VLOOKUP($A32,'Orion Essential AR Data'!$E$2:$GY$99,97,FALSE)</f>
        <v>7</v>
      </c>
      <c r="AC32" s="47">
        <f>VLOOKUP($A32,'Orion Essential AR Data'!$E$2:$GY$99,100,FALSE)</f>
        <v>8</v>
      </c>
      <c r="AD32" s="47">
        <f>VLOOKUP($A32,'Orion Essential AR Data'!$E$2:$GY$99,103,FALSE)</f>
        <v>7</v>
      </c>
      <c r="AE32" s="47">
        <f>VLOOKUP($A32,'Orion Essential AR Data'!$E$2:$GY$99,106,FALSE)</f>
        <v>8</v>
      </c>
      <c r="AF32" s="47">
        <f>VLOOKUP($A32,'Orion Essential AR Data'!$E$2:$GY$99,109,FALSE)</f>
        <v>9</v>
      </c>
      <c r="AG32" s="47">
        <f>VLOOKUP($A32,'Orion Essential AR Data'!$E$2:$GY$99,112,FALSE)</f>
        <v>9</v>
      </c>
      <c r="AH32" s="47">
        <f>VLOOKUP($A32,'Orion Essential AR Data'!$E$2:$GY$99,115,FALSE)</f>
        <v>8</v>
      </c>
      <c r="AI32" s="47">
        <f>VLOOKUP($A32,'Orion Essential AR Data'!$E$2:$GY$99,118,FALSE)</f>
        <v>9</v>
      </c>
      <c r="AJ32" s="47">
        <f>VLOOKUP($A32,'Orion Essential AR Data'!$E$2:$GY$99,121,FALSE)</f>
        <v>10</v>
      </c>
      <c r="AK32" s="47">
        <f>VLOOKUP($A32,'Orion Essential AR Data'!$E$2:$GY$99,124,FALSE)</f>
        <v>8</v>
      </c>
      <c r="AL32" s="47">
        <f>VLOOKUP($A32,'Orion Essential AR Data'!$E$2:$GY$99,127,FALSE)</f>
        <v>9</v>
      </c>
      <c r="AM32" s="47">
        <f>VLOOKUP($A32,'Orion Essential AR Data'!$E$2:$GY$99,130,FALSE)</f>
        <v>10</v>
      </c>
      <c r="AN32" s="47">
        <f>VLOOKUP($A32,'Orion Essential AR Data'!$E$2:$GY$99,133,FALSE)</f>
        <v>8</v>
      </c>
      <c r="AO32" s="47">
        <f>VLOOKUP($A32,'Orion Essential AR Data'!$E$2:$GY$99,136,FALSE)</f>
        <v>10</v>
      </c>
      <c r="AP32" s="47">
        <f>VLOOKUP($A32,'Orion Essential AR Data'!$E$2:$GY$99,139,FALSE)</f>
        <v>9</v>
      </c>
      <c r="AQ32" s="47">
        <f>VLOOKUP($A32,'Orion Essential AR Data'!$E$2:$GY$99,142,FALSE)</f>
        <v>9</v>
      </c>
      <c r="AR32" s="47">
        <f>VLOOKUP($A32,'Orion Essential AR Data'!$E$2:$GY$99,145,FALSE)</f>
        <v>8</v>
      </c>
      <c r="AS32" s="47">
        <f>VLOOKUP($A32,'Orion Essential AR Data'!$E$2:$GY$99,148,FALSE)</f>
        <v>8</v>
      </c>
      <c r="AT32" s="47">
        <f>VLOOKUP($A32,'Orion Essential AR Data'!$E$2:$GY$99,151,FALSE)</f>
        <v>8</v>
      </c>
      <c r="AU32" s="47">
        <f>VLOOKUP($A32,'Orion Essential AR Data'!$E$2:$GY$99,154,FALSE)</f>
        <v>10</v>
      </c>
      <c r="AV32" s="47">
        <f>VLOOKUP($A32,'Orion Essential AR Data'!$E$2:$GY$99,157,FALSE)</f>
        <v>10</v>
      </c>
      <c r="AW32" s="47">
        <f>VLOOKUP($A32,'Orion Essential AR Data'!$E$2:$GY$99,160,FALSE)</f>
        <v>8</v>
      </c>
      <c r="AX32" s="47">
        <f>VLOOKUP($A32,'Orion Essential AR Data'!$E$2:$GY$99,163,FALSE)</f>
        <v>10</v>
      </c>
      <c r="AY32" s="47">
        <f>VLOOKUP($A32,'Orion Essential AR Data'!$E$2:$GY$99,166,FALSE)</f>
        <v>8</v>
      </c>
      <c r="AZ32" s="47">
        <f>VLOOKUP($A32,'Orion Essential AR Data'!$E$2:$GY$99,169,FALSE)</f>
        <v>9</v>
      </c>
      <c r="BA32" s="47">
        <f>VLOOKUP($A32,'Orion Essential AR Data'!$E$2:$GY$99,172,FALSE)</f>
        <v>10</v>
      </c>
      <c r="BB32" s="47">
        <f>VLOOKUP($A32,'Orion Essential AR Data'!$E$2:$GY$99,175,FALSE)</f>
        <v>9</v>
      </c>
      <c r="BC32" s="47">
        <f>VLOOKUP($A32,'Orion Essential AR Data'!$E$2:$GY$99,178,FALSE)</f>
        <v>9</v>
      </c>
      <c r="BD32" s="47">
        <f>VLOOKUP($A32,'Orion Essential AR Data'!$E$2:$GY$99,181,FALSE)</f>
        <v>9</v>
      </c>
      <c r="BE32" s="47">
        <f>VLOOKUP($A32,'Orion Essential AR Data'!$E$2:$GY$99,184,FALSE)</f>
        <v>10</v>
      </c>
      <c r="BF32" s="47">
        <f>VLOOKUP($A32,'Orion Essential AR Data'!$E$2:$GY$99,187,FALSE)</f>
        <v>7</v>
      </c>
      <c r="BG32" s="47">
        <f>VLOOKUP($A32,'Orion Essential AR Data'!$E$2:$GY$99,190,FALSE)</f>
        <v>7</v>
      </c>
      <c r="BH32" s="47">
        <f>VLOOKUP($A32,'Orion Essential AR Data'!$E$2:$GY$99,193,FALSE)</f>
        <v>9</v>
      </c>
      <c r="BI32" s="47">
        <f>VLOOKUP($A32,'Orion Essential AR Data'!$E$2:$GY$99,196,FALSE)</f>
        <v>8</v>
      </c>
      <c r="BJ32" s="47">
        <f>VLOOKUP($A32,'Orion Essential AR Data'!$E$2:$GY$99,199,FALSE)</f>
        <v>9</v>
      </c>
      <c r="BK32" s="47">
        <f>VLOOKUP($A32,'Orion Essential AR Data'!$E$2:$GY$99,202,FALSE)</f>
        <v>8</v>
      </c>
      <c r="BL32" s="47">
        <f t="shared" si="0"/>
        <v>11</v>
      </c>
      <c r="BM32" s="47">
        <f t="shared" si="1"/>
        <v>23</v>
      </c>
      <c r="BN32" s="47">
        <f t="shared" si="2"/>
        <v>18</v>
      </c>
      <c r="BO32" s="47">
        <f t="shared" si="3"/>
        <v>5</v>
      </c>
      <c r="BP32" s="47">
        <f t="shared" si="4"/>
        <v>1</v>
      </c>
      <c r="BQ32" s="47">
        <f t="shared" si="5"/>
        <v>2</v>
      </c>
      <c r="BR32" s="47">
        <f t="shared" si="6"/>
        <v>0</v>
      </c>
      <c r="BS32" s="47">
        <f t="shared" si="7"/>
        <v>0</v>
      </c>
      <c r="BT32" s="47">
        <f t="shared" si="8"/>
        <v>0</v>
      </c>
      <c r="BU32" s="47">
        <f t="shared" si="9"/>
        <v>0</v>
      </c>
      <c r="BV32" s="47">
        <f t="shared" si="10"/>
        <v>0</v>
      </c>
      <c r="BW32" s="47">
        <f t="shared" si="11"/>
        <v>60</v>
      </c>
    </row>
    <row r="33" spans="1:75" x14ac:dyDescent="0.3">
      <c r="A33" s="47">
        <f>'Orion Essential AR Data'!E33</f>
        <v>142</v>
      </c>
      <c r="B33" s="47" t="str">
        <f>'Orion Essential AR Data'!A33</f>
        <v>Bark</v>
      </c>
      <c r="C33" s="47" t="str">
        <f>'Orion Essential AR Data'!B33</f>
        <v>Liz</v>
      </c>
      <c r="D33" s="47">
        <f>VLOOKUP($A33,'Orion Essential AR Data'!$E$2:$GY$99,25,FALSE)</f>
        <v>10</v>
      </c>
      <c r="E33" s="47">
        <f>VLOOKUP($A33,'Orion Essential AR Data'!$E$2:$GY$99,28,FALSE)</f>
        <v>9</v>
      </c>
      <c r="F33" s="47">
        <f>VLOOKUP($A33,'Orion Essential AR Data'!$E$2:$GY$99,31,FALSE)</f>
        <v>10</v>
      </c>
      <c r="G33" s="47">
        <f>VLOOKUP($A33,'Orion Essential AR Data'!$E$2:$GY$99,34,FALSE)</f>
        <v>9</v>
      </c>
      <c r="H33" s="47">
        <f>VLOOKUP($A33,'Orion Essential AR Data'!$E$2:$GY$99,37,FALSE)</f>
        <v>10</v>
      </c>
      <c r="I33" s="47">
        <f>VLOOKUP($A33,'Orion Essential AR Data'!$E$2:$GY$99,40,FALSE)</f>
        <v>10</v>
      </c>
      <c r="J33" s="47">
        <f>VLOOKUP($A33,'Orion Essential AR Data'!$E$2:$GY$99,43,FALSE)</f>
        <v>10</v>
      </c>
      <c r="K33" s="47">
        <f>VLOOKUP($A33,'Orion Essential AR Data'!$E$2:$GY$99,46,FALSE)</f>
        <v>9</v>
      </c>
      <c r="L33" s="47">
        <f>VLOOKUP($A33,'Orion Essential AR Data'!$E$2:$GY$99,49,FALSE)</f>
        <v>10</v>
      </c>
      <c r="M33" s="47">
        <f>VLOOKUP($A33,'Orion Essential AR Data'!$E$2:$GY$99,52,FALSE)</f>
        <v>9</v>
      </c>
      <c r="N33" s="47">
        <f>VLOOKUP($A33,'Orion Essential AR Data'!$E$2:$GY$99,55,FALSE)</f>
        <v>8</v>
      </c>
      <c r="O33" s="47">
        <f>VLOOKUP($A33,'Orion Essential AR Data'!$E$2:$GY$99,58,FALSE)</f>
        <v>9</v>
      </c>
      <c r="P33" s="47">
        <f>VLOOKUP($A33,'Orion Essential AR Data'!$E$2:$GY$99,61,FALSE)</f>
        <v>10</v>
      </c>
      <c r="Q33" s="47">
        <f>VLOOKUP($A33,'Orion Essential AR Data'!$E$2:$GY$99,64,FALSE)</f>
        <v>10</v>
      </c>
      <c r="R33" s="47">
        <f>VLOOKUP($A33,'Orion Essential AR Data'!$E$2:$GY$99,67,FALSE)</f>
        <v>10</v>
      </c>
      <c r="S33" s="47">
        <f>VLOOKUP($A33,'Orion Essential AR Data'!$E$2:$GY$99,70,FALSE)</f>
        <v>10</v>
      </c>
      <c r="T33" s="47">
        <f>VLOOKUP($A33,'Orion Essential AR Data'!$E$2:$GY$99,73,FALSE)</f>
        <v>10</v>
      </c>
      <c r="U33" s="47">
        <f>VLOOKUP($A33,'Orion Essential AR Data'!$E$2:$GY$99,76,FALSE)</f>
        <v>10</v>
      </c>
      <c r="V33" s="47">
        <f>VLOOKUP($A33,'Orion Essential AR Data'!$E$2:$GY$99,79,FALSE)</f>
        <v>9</v>
      </c>
      <c r="W33" s="47">
        <f>VLOOKUP($A33,'Orion Essential AR Data'!$E$2:$GY$99,82,FALSE)</f>
        <v>9</v>
      </c>
      <c r="X33" s="47">
        <f>VLOOKUP($A33,'Orion Essential AR Data'!$E$2:$GY$99,85,FALSE)</f>
        <v>10</v>
      </c>
      <c r="Y33" s="47">
        <f>VLOOKUP($A33,'Orion Essential AR Data'!$E$2:$GY$99,88,FALSE)</f>
        <v>10</v>
      </c>
      <c r="Z33" s="47">
        <f>VLOOKUP($A33,'Orion Essential AR Data'!$E$2:$GY$99,91,FALSE)</f>
        <v>9</v>
      </c>
      <c r="AA33" s="47">
        <f>VLOOKUP($A33,'Orion Essential AR Data'!$E$2:$GY$99,94,FALSE)</f>
        <v>10</v>
      </c>
      <c r="AB33" s="47">
        <f>VLOOKUP($A33,'Orion Essential AR Data'!$E$2:$GY$99,97,FALSE)</f>
        <v>9</v>
      </c>
      <c r="AC33" s="47">
        <f>VLOOKUP($A33,'Orion Essential AR Data'!$E$2:$GY$99,100,FALSE)</f>
        <v>10</v>
      </c>
      <c r="AD33" s="47">
        <f>VLOOKUP($A33,'Orion Essential AR Data'!$E$2:$GY$99,103,FALSE)</f>
        <v>10</v>
      </c>
      <c r="AE33" s="47">
        <f>VLOOKUP($A33,'Orion Essential AR Data'!$E$2:$GY$99,106,FALSE)</f>
        <v>10</v>
      </c>
      <c r="AF33" s="47">
        <f>VLOOKUP($A33,'Orion Essential AR Data'!$E$2:$GY$99,109,FALSE)</f>
        <v>8</v>
      </c>
      <c r="AG33" s="47">
        <f>VLOOKUP($A33,'Orion Essential AR Data'!$E$2:$GY$99,112,FALSE)</f>
        <v>10</v>
      </c>
      <c r="AH33" s="47">
        <f>VLOOKUP($A33,'Orion Essential AR Data'!$E$2:$GY$99,115,FALSE)</f>
        <v>10</v>
      </c>
      <c r="AI33" s="47">
        <f>VLOOKUP($A33,'Orion Essential AR Data'!$E$2:$GY$99,118,FALSE)</f>
        <v>10</v>
      </c>
      <c r="AJ33" s="47">
        <f>VLOOKUP($A33,'Orion Essential AR Data'!$E$2:$GY$99,121,FALSE)</f>
        <v>10</v>
      </c>
      <c r="AK33" s="47">
        <f>VLOOKUP($A33,'Orion Essential AR Data'!$E$2:$GY$99,124,FALSE)</f>
        <v>10</v>
      </c>
      <c r="AL33" s="47">
        <f>VLOOKUP($A33,'Orion Essential AR Data'!$E$2:$GY$99,127,FALSE)</f>
        <v>9</v>
      </c>
      <c r="AM33" s="47">
        <f>VLOOKUP($A33,'Orion Essential AR Data'!$E$2:$GY$99,130,FALSE)</f>
        <v>9</v>
      </c>
      <c r="AN33" s="47">
        <f>VLOOKUP($A33,'Orion Essential AR Data'!$E$2:$GY$99,133,FALSE)</f>
        <v>10</v>
      </c>
      <c r="AO33" s="47">
        <f>VLOOKUP($A33,'Orion Essential AR Data'!$E$2:$GY$99,136,FALSE)</f>
        <v>9</v>
      </c>
      <c r="AP33" s="47">
        <f>VLOOKUP($A33,'Orion Essential AR Data'!$E$2:$GY$99,139,FALSE)</f>
        <v>10</v>
      </c>
      <c r="AQ33" s="47">
        <f>VLOOKUP($A33,'Orion Essential AR Data'!$E$2:$GY$99,142,FALSE)</f>
        <v>10</v>
      </c>
      <c r="AR33" s="47">
        <f>VLOOKUP($A33,'Orion Essential AR Data'!$E$2:$GY$99,145,FALSE)</f>
        <v>9</v>
      </c>
      <c r="AS33" s="47">
        <f>VLOOKUP($A33,'Orion Essential AR Data'!$E$2:$GY$99,148,FALSE)</f>
        <v>10</v>
      </c>
      <c r="AT33" s="47">
        <f>VLOOKUP($A33,'Orion Essential AR Data'!$E$2:$GY$99,151,FALSE)</f>
        <v>10</v>
      </c>
      <c r="AU33" s="47">
        <f>VLOOKUP($A33,'Orion Essential AR Data'!$E$2:$GY$99,154,FALSE)</f>
        <v>10</v>
      </c>
      <c r="AV33" s="47">
        <f>VLOOKUP($A33,'Orion Essential AR Data'!$E$2:$GY$99,157,FALSE)</f>
        <v>9</v>
      </c>
      <c r="AW33" s="47">
        <f>VLOOKUP($A33,'Orion Essential AR Data'!$E$2:$GY$99,160,FALSE)</f>
        <v>10</v>
      </c>
      <c r="AX33" s="47">
        <f>VLOOKUP($A33,'Orion Essential AR Data'!$E$2:$GY$99,163,FALSE)</f>
        <v>9</v>
      </c>
      <c r="AY33" s="47">
        <f>VLOOKUP($A33,'Orion Essential AR Data'!$E$2:$GY$99,166,FALSE)</f>
        <v>9</v>
      </c>
      <c r="AZ33" s="47">
        <f>VLOOKUP($A33,'Orion Essential AR Data'!$E$2:$GY$99,169,FALSE)</f>
        <v>10</v>
      </c>
      <c r="BA33" s="47">
        <f>VLOOKUP($A33,'Orion Essential AR Data'!$E$2:$GY$99,172,FALSE)</f>
        <v>10</v>
      </c>
      <c r="BB33" s="47">
        <f>VLOOKUP($A33,'Orion Essential AR Data'!$E$2:$GY$99,175,FALSE)</f>
        <v>9</v>
      </c>
      <c r="BC33" s="47">
        <f>VLOOKUP($A33,'Orion Essential AR Data'!$E$2:$GY$99,178,FALSE)</f>
        <v>10</v>
      </c>
      <c r="BD33" s="47">
        <f>VLOOKUP($A33,'Orion Essential AR Data'!$E$2:$GY$99,181,FALSE)</f>
        <v>9</v>
      </c>
      <c r="BE33" s="47">
        <f>VLOOKUP($A33,'Orion Essential AR Data'!$E$2:$GY$99,184,FALSE)</f>
        <v>10</v>
      </c>
      <c r="BF33" s="47">
        <f>VLOOKUP($A33,'Orion Essential AR Data'!$E$2:$GY$99,187,FALSE)</f>
        <v>10</v>
      </c>
      <c r="BG33" s="47">
        <f>VLOOKUP($A33,'Orion Essential AR Data'!$E$2:$GY$99,190,FALSE)</f>
        <v>10</v>
      </c>
      <c r="BH33" s="47">
        <f>VLOOKUP($A33,'Orion Essential AR Data'!$E$2:$GY$99,193,FALSE)</f>
        <v>10</v>
      </c>
      <c r="BI33" s="47">
        <f>VLOOKUP($A33,'Orion Essential AR Data'!$E$2:$GY$99,196,FALSE)</f>
        <v>10</v>
      </c>
      <c r="BJ33" s="47">
        <f>VLOOKUP($A33,'Orion Essential AR Data'!$E$2:$GY$99,199,FALSE)</f>
        <v>9</v>
      </c>
      <c r="BK33" s="47">
        <f>VLOOKUP($A33,'Orion Essential AR Data'!$E$2:$GY$99,202,FALSE)</f>
        <v>10</v>
      </c>
      <c r="BL33" s="47">
        <f t="shared" si="0"/>
        <v>39</v>
      </c>
      <c r="BM33" s="47">
        <f t="shared" si="1"/>
        <v>19</v>
      </c>
      <c r="BN33" s="47">
        <f t="shared" si="2"/>
        <v>2</v>
      </c>
      <c r="BO33" s="47">
        <f t="shared" si="3"/>
        <v>0</v>
      </c>
      <c r="BP33" s="47">
        <f t="shared" si="4"/>
        <v>0</v>
      </c>
      <c r="BQ33" s="47">
        <f t="shared" si="5"/>
        <v>0</v>
      </c>
      <c r="BR33" s="47">
        <f t="shared" si="6"/>
        <v>0</v>
      </c>
      <c r="BS33" s="47">
        <f t="shared" si="7"/>
        <v>0</v>
      </c>
      <c r="BT33" s="47">
        <f t="shared" si="8"/>
        <v>0</v>
      </c>
      <c r="BU33" s="47">
        <f t="shared" si="9"/>
        <v>0</v>
      </c>
      <c r="BV33" s="47">
        <f t="shared" si="10"/>
        <v>0</v>
      </c>
      <c r="BW33" s="47">
        <f t="shared" si="11"/>
        <v>60</v>
      </c>
    </row>
    <row r="34" spans="1:75" x14ac:dyDescent="0.3">
      <c r="A34" s="47">
        <f>'Orion Essential AR Data'!E34</f>
        <v>143</v>
      </c>
      <c r="B34" s="47" t="str">
        <f>'Orion Essential AR Data'!A34</f>
        <v>Gatie</v>
      </c>
      <c r="C34" s="47" t="str">
        <f>'Orion Essential AR Data'!B34</f>
        <v>Ben</v>
      </c>
      <c r="D34" s="47">
        <f>VLOOKUP($A34,'Orion Essential AR Data'!$E$2:$GY$99,25,FALSE)</f>
        <v>10</v>
      </c>
      <c r="E34" s="47">
        <f>VLOOKUP($A34,'Orion Essential AR Data'!$E$2:$GY$99,28,FALSE)</f>
        <v>9</v>
      </c>
      <c r="F34" s="47">
        <f>VLOOKUP($A34,'Orion Essential AR Data'!$E$2:$GY$99,31,FALSE)</f>
        <v>10</v>
      </c>
      <c r="G34" s="47">
        <f>VLOOKUP($A34,'Orion Essential AR Data'!$E$2:$GY$99,34,FALSE)</f>
        <v>9</v>
      </c>
      <c r="H34" s="47">
        <f>VLOOKUP($A34,'Orion Essential AR Data'!$E$2:$GY$99,37,FALSE)</f>
        <v>9</v>
      </c>
      <c r="I34" s="47">
        <f>VLOOKUP($A34,'Orion Essential AR Data'!$E$2:$GY$99,40,FALSE)</f>
        <v>8</v>
      </c>
      <c r="J34" s="47">
        <f>VLOOKUP($A34,'Orion Essential AR Data'!$E$2:$GY$99,43,FALSE)</f>
        <v>8</v>
      </c>
      <c r="K34" s="47">
        <f>VLOOKUP($A34,'Orion Essential AR Data'!$E$2:$GY$99,46,FALSE)</f>
        <v>9</v>
      </c>
      <c r="L34" s="47">
        <f>VLOOKUP($A34,'Orion Essential AR Data'!$E$2:$GY$99,49,FALSE)</f>
        <v>10</v>
      </c>
      <c r="M34" s="47">
        <f>VLOOKUP($A34,'Orion Essential AR Data'!$E$2:$GY$99,52,FALSE)</f>
        <v>8</v>
      </c>
      <c r="N34" s="47">
        <f>VLOOKUP($A34,'Orion Essential AR Data'!$E$2:$GY$99,55,FALSE)</f>
        <v>10</v>
      </c>
      <c r="O34" s="47">
        <f>VLOOKUP($A34,'Orion Essential AR Data'!$E$2:$GY$99,58,FALSE)</f>
        <v>10</v>
      </c>
      <c r="P34" s="47">
        <f>VLOOKUP($A34,'Orion Essential AR Data'!$E$2:$GY$99,61,FALSE)</f>
        <v>9</v>
      </c>
      <c r="Q34" s="47">
        <f>VLOOKUP($A34,'Orion Essential AR Data'!$E$2:$GY$99,64,FALSE)</f>
        <v>9</v>
      </c>
      <c r="R34" s="47">
        <f>VLOOKUP($A34,'Orion Essential AR Data'!$E$2:$GY$99,67,FALSE)</f>
        <v>9</v>
      </c>
      <c r="S34" s="47">
        <f>VLOOKUP($A34,'Orion Essential AR Data'!$E$2:$GY$99,70,FALSE)</f>
        <v>8</v>
      </c>
      <c r="T34" s="47">
        <f>VLOOKUP($A34,'Orion Essential AR Data'!$E$2:$GY$99,73,FALSE)</f>
        <v>10</v>
      </c>
      <c r="U34" s="47">
        <f>VLOOKUP($A34,'Orion Essential AR Data'!$E$2:$GY$99,76,FALSE)</f>
        <v>9</v>
      </c>
      <c r="V34" s="47">
        <f>VLOOKUP($A34,'Orion Essential AR Data'!$E$2:$GY$99,79,FALSE)</f>
        <v>9</v>
      </c>
      <c r="W34" s="47">
        <f>VLOOKUP($A34,'Orion Essential AR Data'!$E$2:$GY$99,82,FALSE)</f>
        <v>10</v>
      </c>
      <c r="X34" s="47">
        <f>VLOOKUP($A34,'Orion Essential AR Data'!$E$2:$GY$99,85,FALSE)</f>
        <v>10</v>
      </c>
      <c r="Y34" s="47">
        <f>VLOOKUP($A34,'Orion Essential AR Data'!$E$2:$GY$99,88,FALSE)</f>
        <v>9</v>
      </c>
      <c r="Z34" s="47">
        <f>VLOOKUP($A34,'Orion Essential AR Data'!$E$2:$GY$99,91,FALSE)</f>
        <v>10</v>
      </c>
      <c r="AA34" s="47">
        <f>VLOOKUP($A34,'Orion Essential AR Data'!$E$2:$GY$99,94,FALSE)</f>
        <v>9</v>
      </c>
      <c r="AB34" s="47">
        <f>VLOOKUP($A34,'Orion Essential AR Data'!$E$2:$GY$99,97,FALSE)</f>
        <v>9</v>
      </c>
      <c r="AC34" s="47">
        <f>VLOOKUP($A34,'Orion Essential AR Data'!$E$2:$GY$99,100,FALSE)</f>
        <v>9</v>
      </c>
      <c r="AD34" s="47">
        <f>VLOOKUP($A34,'Orion Essential AR Data'!$E$2:$GY$99,103,FALSE)</f>
        <v>10</v>
      </c>
      <c r="AE34" s="47">
        <f>VLOOKUP($A34,'Orion Essential AR Data'!$E$2:$GY$99,106,FALSE)</f>
        <v>10</v>
      </c>
      <c r="AF34" s="47">
        <f>VLOOKUP($A34,'Orion Essential AR Data'!$E$2:$GY$99,109,FALSE)</f>
        <v>10</v>
      </c>
      <c r="AG34" s="47">
        <f>VLOOKUP($A34,'Orion Essential AR Data'!$E$2:$GY$99,112,FALSE)</f>
        <v>10</v>
      </c>
      <c r="AH34" s="47">
        <f>VLOOKUP($A34,'Orion Essential AR Data'!$E$2:$GY$99,115,FALSE)</f>
        <v>10</v>
      </c>
      <c r="AI34" s="47">
        <f>VLOOKUP($A34,'Orion Essential AR Data'!$E$2:$GY$99,118,FALSE)</f>
        <v>10</v>
      </c>
      <c r="AJ34" s="47">
        <f>VLOOKUP($A34,'Orion Essential AR Data'!$E$2:$GY$99,121,FALSE)</f>
        <v>9</v>
      </c>
      <c r="AK34" s="47">
        <f>VLOOKUP($A34,'Orion Essential AR Data'!$E$2:$GY$99,124,FALSE)</f>
        <v>9</v>
      </c>
      <c r="AL34" s="47">
        <f>VLOOKUP($A34,'Orion Essential AR Data'!$E$2:$GY$99,127,FALSE)</f>
        <v>9</v>
      </c>
      <c r="AM34" s="47">
        <f>VLOOKUP($A34,'Orion Essential AR Data'!$E$2:$GY$99,130,FALSE)</f>
        <v>10</v>
      </c>
      <c r="AN34" s="47">
        <f>VLOOKUP($A34,'Orion Essential AR Data'!$E$2:$GY$99,133,FALSE)</f>
        <v>8</v>
      </c>
      <c r="AO34" s="47">
        <f>VLOOKUP($A34,'Orion Essential AR Data'!$E$2:$GY$99,136,FALSE)</f>
        <v>10</v>
      </c>
      <c r="AP34" s="47">
        <f>VLOOKUP($A34,'Orion Essential AR Data'!$E$2:$GY$99,139,FALSE)</f>
        <v>9</v>
      </c>
      <c r="AQ34" s="47">
        <f>VLOOKUP($A34,'Orion Essential AR Data'!$E$2:$GY$99,142,FALSE)</f>
        <v>10</v>
      </c>
      <c r="AR34" s="47">
        <f>VLOOKUP($A34,'Orion Essential AR Data'!$E$2:$GY$99,145,FALSE)</f>
        <v>9</v>
      </c>
      <c r="AS34" s="47">
        <f>VLOOKUP($A34,'Orion Essential AR Data'!$E$2:$GY$99,148,FALSE)</f>
        <v>10</v>
      </c>
      <c r="AT34" s="47">
        <f>VLOOKUP($A34,'Orion Essential AR Data'!$E$2:$GY$99,151,FALSE)</f>
        <v>9</v>
      </c>
      <c r="AU34" s="47">
        <f>VLOOKUP($A34,'Orion Essential AR Data'!$E$2:$GY$99,154,FALSE)</f>
        <v>9</v>
      </c>
      <c r="AV34" s="47">
        <f>VLOOKUP($A34,'Orion Essential AR Data'!$E$2:$GY$99,157,FALSE)</f>
        <v>10</v>
      </c>
      <c r="AW34" s="47">
        <f>VLOOKUP($A34,'Orion Essential AR Data'!$E$2:$GY$99,160,FALSE)</f>
        <v>10</v>
      </c>
      <c r="AX34" s="47">
        <f>VLOOKUP($A34,'Orion Essential AR Data'!$E$2:$GY$99,163,FALSE)</f>
        <v>10</v>
      </c>
      <c r="AY34" s="47">
        <f>VLOOKUP($A34,'Orion Essential AR Data'!$E$2:$GY$99,166,FALSE)</f>
        <v>10</v>
      </c>
      <c r="AZ34" s="47">
        <f>VLOOKUP($A34,'Orion Essential AR Data'!$E$2:$GY$99,169,FALSE)</f>
        <v>10</v>
      </c>
      <c r="BA34" s="47">
        <f>VLOOKUP($A34,'Orion Essential AR Data'!$E$2:$GY$99,172,FALSE)</f>
        <v>9</v>
      </c>
      <c r="BB34" s="47">
        <f>VLOOKUP($A34,'Orion Essential AR Data'!$E$2:$GY$99,175,FALSE)</f>
        <v>9</v>
      </c>
      <c r="BC34" s="47">
        <f>VLOOKUP($A34,'Orion Essential AR Data'!$E$2:$GY$99,178,FALSE)</f>
        <v>10</v>
      </c>
      <c r="BD34" s="47">
        <f>VLOOKUP($A34,'Orion Essential AR Data'!$E$2:$GY$99,181,FALSE)</f>
        <v>9</v>
      </c>
      <c r="BE34" s="47">
        <f>VLOOKUP($A34,'Orion Essential AR Data'!$E$2:$GY$99,184,FALSE)</f>
        <v>7</v>
      </c>
      <c r="BF34" s="47">
        <f>VLOOKUP($A34,'Orion Essential AR Data'!$E$2:$GY$99,187,FALSE)</f>
        <v>9</v>
      </c>
      <c r="BG34" s="47">
        <f>VLOOKUP($A34,'Orion Essential AR Data'!$E$2:$GY$99,190,FALSE)</f>
        <v>9</v>
      </c>
      <c r="BH34" s="47">
        <f>VLOOKUP($A34,'Orion Essential AR Data'!$E$2:$GY$99,193,FALSE)</f>
        <v>9</v>
      </c>
      <c r="BI34" s="47">
        <f>VLOOKUP($A34,'Orion Essential AR Data'!$E$2:$GY$99,196,FALSE)</f>
        <v>10</v>
      </c>
      <c r="BJ34" s="47">
        <f>VLOOKUP($A34,'Orion Essential AR Data'!$E$2:$GY$99,199,FALSE)</f>
        <v>8</v>
      </c>
      <c r="BK34" s="47">
        <f>VLOOKUP($A34,'Orion Essential AR Data'!$E$2:$GY$99,202,FALSE)</f>
        <v>10</v>
      </c>
      <c r="BL34" s="47">
        <f t="shared" si="0"/>
        <v>27</v>
      </c>
      <c r="BM34" s="47">
        <f t="shared" si="1"/>
        <v>26</v>
      </c>
      <c r="BN34" s="47">
        <f t="shared" si="2"/>
        <v>6</v>
      </c>
      <c r="BO34" s="47">
        <f t="shared" si="3"/>
        <v>1</v>
      </c>
      <c r="BP34" s="47">
        <f t="shared" si="4"/>
        <v>0</v>
      </c>
      <c r="BQ34" s="47">
        <f t="shared" si="5"/>
        <v>0</v>
      </c>
      <c r="BR34" s="47">
        <f t="shared" si="6"/>
        <v>0</v>
      </c>
      <c r="BS34" s="47">
        <f t="shared" si="7"/>
        <v>0</v>
      </c>
      <c r="BT34" s="47">
        <f t="shared" si="8"/>
        <v>0</v>
      </c>
      <c r="BU34" s="47">
        <f t="shared" si="9"/>
        <v>0</v>
      </c>
      <c r="BV34" s="47">
        <f t="shared" si="10"/>
        <v>0</v>
      </c>
      <c r="BW34" s="47">
        <f t="shared" si="11"/>
        <v>60</v>
      </c>
    </row>
    <row r="35" spans="1:75" x14ac:dyDescent="0.3">
      <c r="A35" s="47">
        <f>'Orion Essential AR Data'!E35</f>
        <v>145</v>
      </c>
      <c r="B35" s="47" t="str">
        <f>'Orion Essential AR Data'!A35</f>
        <v>Cooper</v>
      </c>
      <c r="C35" s="47" t="str">
        <f>'Orion Essential AR Data'!B35</f>
        <v>Emma</v>
      </c>
      <c r="D35" s="47">
        <f>VLOOKUP($A35,'Orion Essential AR Data'!$E$2:$GY$99,25,FALSE)</f>
        <v>8</v>
      </c>
      <c r="E35" s="47">
        <f>VLOOKUP($A35,'Orion Essential AR Data'!$E$2:$GY$99,28,FALSE)</f>
        <v>9</v>
      </c>
      <c r="F35" s="47">
        <f>VLOOKUP($A35,'Orion Essential AR Data'!$E$2:$GY$99,31,FALSE)</f>
        <v>10</v>
      </c>
      <c r="G35" s="47">
        <f>VLOOKUP($A35,'Orion Essential AR Data'!$E$2:$GY$99,34,FALSE)</f>
        <v>9</v>
      </c>
      <c r="H35" s="47">
        <f>VLOOKUP($A35,'Orion Essential AR Data'!$E$2:$GY$99,37,FALSE)</f>
        <v>9</v>
      </c>
      <c r="I35" s="47">
        <f>VLOOKUP($A35,'Orion Essential AR Data'!$E$2:$GY$99,40,FALSE)</f>
        <v>9</v>
      </c>
      <c r="J35" s="47">
        <f>VLOOKUP($A35,'Orion Essential AR Data'!$E$2:$GY$99,43,FALSE)</f>
        <v>9</v>
      </c>
      <c r="K35" s="47">
        <f>VLOOKUP($A35,'Orion Essential AR Data'!$E$2:$GY$99,46,FALSE)</f>
        <v>8</v>
      </c>
      <c r="L35" s="47">
        <f>VLOOKUP($A35,'Orion Essential AR Data'!$E$2:$GY$99,49,FALSE)</f>
        <v>8</v>
      </c>
      <c r="M35" s="47">
        <f>VLOOKUP($A35,'Orion Essential AR Data'!$E$2:$GY$99,52,FALSE)</f>
        <v>9</v>
      </c>
      <c r="N35" s="47">
        <f>VLOOKUP($A35,'Orion Essential AR Data'!$E$2:$GY$99,55,FALSE)</f>
        <v>9</v>
      </c>
      <c r="O35" s="47">
        <f>VLOOKUP($A35,'Orion Essential AR Data'!$E$2:$GY$99,58,FALSE)</f>
        <v>9</v>
      </c>
      <c r="P35" s="47">
        <f>VLOOKUP($A35,'Orion Essential AR Data'!$E$2:$GY$99,61,FALSE)</f>
        <v>9</v>
      </c>
      <c r="Q35" s="47">
        <f>VLOOKUP($A35,'Orion Essential AR Data'!$E$2:$GY$99,64,FALSE)</f>
        <v>10</v>
      </c>
      <c r="R35" s="47">
        <f>VLOOKUP($A35,'Orion Essential AR Data'!$E$2:$GY$99,67,FALSE)</f>
        <v>10</v>
      </c>
      <c r="S35" s="47">
        <f>VLOOKUP($A35,'Orion Essential AR Data'!$E$2:$GY$99,70,FALSE)</f>
        <v>10</v>
      </c>
      <c r="T35" s="47">
        <f>VLOOKUP($A35,'Orion Essential AR Data'!$E$2:$GY$99,73,FALSE)</f>
        <v>9</v>
      </c>
      <c r="U35" s="47">
        <f>VLOOKUP($A35,'Orion Essential AR Data'!$E$2:$GY$99,76,FALSE)</f>
        <v>10</v>
      </c>
      <c r="V35" s="47">
        <f>VLOOKUP($A35,'Orion Essential AR Data'!$E$2:$GY$99,79,FALSE)</f>
        <v>9</v>
      </c>
      <c r="W35" s="47">
        <f>VLOOKUP($A35,'Orion Essential AR Data'!$E$2:$GY$99,82,FALSE)</f>
        <v>10</v>
      </c>
      <c r="X35" s="47">
        <f>VLOOKUP($A35,'Orion Essential AR Data'!$E$2:$GY$99,85,FALSE)</f>
        <v>9</v>
      </c>
      <c r="Y35" s="47">
        <f>VLOOKUP($A35,'Orion Essential AR Data'!$E$2:$GY$99,88,FALSE)</f>
        <v>9</v>
      </c>
      <c r="Z35" s="47">
        <f>VLOOKUP($A35,'Orion Essential AR Data'!$E$2:$GY$99,91,FALSE)</f>
        <v>9</v>
      </c>
      <c r="AA35" s="47">
        <f>VLOOKUP($A35,'Orion Essential AR Data'!$E$2:$GY$99,94,FALSE)</f>
        <v>9</v>
      </c>
      <c r="AB35" s="47">
        <f>VLOOKUP($A35,'Orion Essential AR Data'!$E$2:$GY$99,97,FALSE)</f>
        <v>10</v>
      </c>
      <c r="AC35" s="47">
        <f>VLOOKUP($A35,'Orion Essential AR Data'!$E$2:$GY$99,100,FALSE)</f>
        <v>10</v>
      </c>
      <c r="AD35" s="47">
        <f>VLOOKUP($A35,'Orion Essential AR Data'!$E$2:$GY$99,103,FALSE)</f>
        <v>10</v>
      </c>
      <c r="AE35" s="47">
        <f>VLOOKUP($A35,'Orion Essential AR Data'!$E$2:$GY$99,106,FALSE)</f>
        <v>10</v>
      </c>
      <c r="AF35" s="47">
        <f>VLOOKUP($A35,'Orion Essential AR Data'!$E$2:$GY$99,109,FALSE)</f>
        <v>10</v>
      </c>
      <c r="AG35" s="47">
        <f>VLOOKUP($A35,'Orion Essential AR Data'!$E$2:$GY$99,112,FALSE)</f>
        <v>10</v>
      </c>
      <c r="AH35" s="47">
        <f>VLOOKUP($A35,'Orion Essential AR Data'!$E$2:$GY$99,115,FALSE)</f>
        <v>9</v>
      </c>
      <c r="AI35" s="47">
        <f>VLOOKUP($A35,'Orion Essential AR Data'!$E$2:$GY$99,118,FALSE)</f>
        <v>9</v>
      </c>
      <c r="AJ35" s="47">
        <f>VLOOKUP($A35,'Orion Essential AR Data'!$E$2:$GY$99,121,FALSE)</f>
        <v>10</v>
      </c>
      <c r="AK35" s="47">
        <f>VLOOKUP($A35,'Orion Essential AR Data'!$E$2:$GY$99,124,FALSE)</f>
        <v>10</v>
      </c>
      <c r="AL35" s="47">
        <f>VLOOKUP($A35,'Orion Essential AR Data'!$E$2:$GY$99,127,FALSE)</f>
        <v>10</v>
      </c>
      <c r="AM35" s="47">
        <f>VLOOKUP($A35,'Orion Essential AR Data'!$E$2:$GY$99,130,FALSE)</f>
        <v>9</v>
      </c>
      <c r="AN35" s="47">
        <f>VLOOKUP($A35,'Orion Essential AR Data'!$E$2:$GY$99,133,FALSE)</f>
        <v>9</v>
      </c>
      <c r="AO35" s="47">
        <f>VLOOKUP($A35,'Orion Essential AR Data'!$E$2:$GY$99,136,FALSE)</f>
        <v>10</v>
      </c>
      <c r="AP35" s="47">
        <f>VLOOKUP($A35,'Orion Essential AR Data'!$E$2:$GY$99,139,FALSE)</f>
        <v>10</v>
      </c>
      <c r="AQ35" s="47">
        <f>VLOOKUP($A35,'Orion Essential AR Data'!$E$2:$GY$99,142,FALSE)</f>
        <v>10</v>
      </c>
      <c r="AR35" s="47">
        <f>VLOOKUP($A35,'Orion Essential AR Data'!$E$2:$GY$99,145,FALSE)</f>
        <v>9</v>
      </c>
      <c r="AS35" s="47">
        <f>VLOOKUP($A35,'Orion Essential AR Data'!$E$2:$GY$99,148,FALSE)</f>
        <v>10</v>
      </c>
      <c r="AT35" s="47">
        <f>VLOOKUP($A35,'Orion Essential AR Data'!$E$2:$GY$99,151,FALSE)</f>
        <v>9</v>
      </c>
      <c r="AU35" s="47">
        <f>VLOOKUP($A35,'Orion Essential AR Data'!$E$2:$GY$99,154,FALSE)</f>
        <v>10</v>
      </c>
      <c r="AV35" s="47">
        <f>VLOOKUP($A35,'Orion Essential AR Data'!$E$2:$GY$99,157,FALSE)</f>
        <v>10</v>
      </c>
      <c r="AW35" s="47">
        <f>VLOOKUP($A35,'Orion Essential AR Data'!$E$2:$GY$99,160,FALSE)</f>
        <v>9</v>
      </c>
      <c r="AX35" s="47">
        <f>VLOOKUP($A35,'Orion Essential AR Data'!$E$2:$GY$99,163,FALSE)</f>
        <v>9</v>
      </c>
      <c r="AY35" s="47">
        <f>VLOOKUP($A35,'Orion Essential AR Data'!$E$2:$GY$99,166,FALSE)</f>
        <v>9</v>
      </c>
      <c r="AZ35" s="47">
        <f>VLOOKUP($A35,'Orion Essential AR Data'!$E$2:$GY$99,169,FALSE)</f>
        <v>9</v>
      </c>
      <c r="BA35" s="47">
        <f>VLOOKUP($A35,'Orion Essential AR Data'!$E$2:$GY$99,172,FALSE)</f>
        <v>9</v>
      </c>
      <c r="BB35" s="47">
        <f>VLOOKUP($A35,'Orion Essential AR Data'!$E$2:$GY$99,175,FALSE)</f>
        <v>9</v>
      </c>
      <c r="BC35" s="47">
        <f>VLOOKUP($A35,'Orion Essential AR Data'!$E$2:$GY$99,178,FALSE)</f>
        <v>9</v>
      </c>
      <c r="BD35" s="47">
        <f>VLOOKUP($A35,'Orion Essential AR Data'!$E$2:$GY$99,181,FALSE)</f>
        <v>9</v>
      </c>
      <c r="BE35" s="47">
        <f>VLOOKUP($A35,'Orion Essential AR Data'!$E$2:$GY$99,184,FALSE)</f>
        <v>9</v>
      </c>
      <c r="BF35" s="47">
        <f>VLOOKUP($A35,'Orion Essential AR Data'!$E$2:$GY$99,187,FALSE)</f>
        <v>10</v>
      </c>
      <c r="BG35" s="47">
        <f>VLOOKUP($A35,'Orion Essential AR Data'!$E$2:$GY$99,190,FALSE)</f>
        <v>10</v>
      </c>
      <c r="BH35" s="47">
        <f>VLOOKUP($A35,'Orion Essential AR Data'!$E$2:$GY$99,193,FALSE)</f>
        <v>9</v>
      </c>
      <c r="BI35" s="47">
        <f>VLOOKUP($A35,'Orion Essential AR Data'!$E$2:$GY$99,196,FALSE)</f>
        <v>10</v>
      </c>
      <c r="BJ35" s="47">
        <f>VLOOKUP($A35,'Orion Essential AR Data'!$E$2:$GY$99,199,FALSE)</f>
        <v>10</v>
      </c>
      <c r="BK35" s="47">
        <f>VLOOKUP($A35,'Orion Essential AR Data'!$E$2:$GY$99,202,FALSE)</f>
        <v>10</v>
      </c>
      <c r="BL35" s="47">
        <f t="shared" si="0"/>
        <v>26</v>
      </c>
      <c r="BM35" s="47">
        <f t="shared" si="1"/>
        <v>31</v>
      </c>
      <c r="BN35" s="47">
        <f t="shared" si="2"/>
        <v>3</v>
      </c>
      <c r="BO35" s="47">
        <f t="shared" si="3"/>
        <v>0</v>
      </c>
      <c r="BP35" s="47">
        <f t="shared" si="4"/>
        <v>0</v>
      </c>
      <c r="BQ35" s="47">
        <f t="shared" si="5"/>
        <v>0</v>
      </c>
      <c r="BR35" s="47">
        <f t="shared" si="6"/>
        <v>0</v>
      </c>
      <c r="BS35" s="47">
        <f t="shared" si="7"/>
        <v>0</v>
      </c>
      <c r="BT35" s="47">
        <f t="shared" si="8"/>
        <v>0</v>
      </c>
      <c r="BU35" s="47">
        <f t="shared" si="9"/>
        <v>0</v>
      </c>
      <c r="BV35" s="47">
        <f t="shared" si="10"/>
        <v>0</v>
      </c>
      <c r="BW35" s="47">
        <f t="shared" si="11"/>
        <v>60</v>
      </c>
    </row>
    <row r="36" spans="1:75" x14ac:dyDescent="0.3">
      <c r="A36" s="47">
        <f>'Orion Essential AR Data'!E36</f>
        <v>146</v>
      </c>
      <c r="B36" s="47" t="str">
        <f>'Orion Essential AR Data'!A36</f>
        <v>Pemberton</v>
      </c>
      <c r="C36" s="47" t="str">
        <f>'Orion Essential AR Data'!B36</f>
        <v>Matt</v>
      </c>
      <c r="D36" s="47">
        <f>VLOOKUP($A36,'Orion Essential AR Data'!$E$2:$GY$99,25,FALSE)</f>
        <v>10</v>
      </c>
      <c r="E36" s="47">
        <f>VLOOKUP($A36,'Orion Essential AR Data'!$E$2:$GY$99,28,FALSE)</f>
        <v>9</v>
      </c>
      <c r="F36" s="47">
        <f>VLOOKUP($A36,'Orion Essential AR Data'!$E$2:$GY$99,31,FALSE)</f>
        <v>10</v>
      </c>
      <c r="G36" s="47">
        <f>VLOOKUP($A36,'Orion Essential AR Data'!$E$2:$GY$99,34,FALSE)</f>
        <v>8</v>
      </c>
      <c r="H36" s="47">
        <f>VLOOKUP($A36,'Orion Essential AR Data'!$E$2:$GY$99,37,FALSE)</f>
        <v>9</v>
      </c>
      <c r="I36" s="47">
        <f>VLOOKUP($A36,'Orion Essential AR Data'!$E$2:$GY$99,40,FALSE)</f>
        <v>10</v>
      </c>
      <c r="J36" s="47">
        <f>VLOOKUP($A36,'Orion Essential AR Data'!$E$2:$GY$99,43,FALSE)</f>
        <v>9</v>
      </c>
      <c r="K36" s="47">
        <f>VLOOKUP($A36,'Orion Essential AR Data'!$E$2:$GY$99,46,FALSE)</f>
        <v>9</v>
      </c>
      <c r="L36" s="47">
        <f>VLOOKUP($A36,'Orion Essential AR Data'!$E$2:$GY$99,49,FALSE)</f>
        <v>9</v>
      </c>
      <c r="M36" s="47">
        <f>VLOOKUP($A36,'Orion Essential AR Data'!$E$2:$GY$99,52,FALSE)</f>
        <v>10</v>
      </c>
      <c r="N36" s="47">
        <f>VLOOKUP($A36,'Orion Essential AR Data'!$E$2:$GY$99,55,FALSE)</f>
        <v>10</v>
      </c>
      <c r="O36" s="47">
        <f>VLOOKUP($A36,'Orion Essential AR Data'!$E$2:$GY$99,58,FALSE)</f>
        <v>10</v>
      </c>
      <c r="P36" s="47">
        <f>VLOOKUP($A36,'Orion Essential AR Data'!$E$2:$GY$99,61,FALSE)</f>
        <v>9</v>
      </c>
      <c r="Q36" s="47">
        <f>VLOOKUP($A36,'Orion Essential AR Data'!$E$2:$GY$99,64,FALSE)</f>
        <v>9</v>
      </c>
      <c r="R36" s="47">
        <f>VLOOKUP($A36,'Orion Essential AR Data'!$E$2:$GY$99,67,FALSE)</f>
        <v>9</v>
      </c>
      <c r="S36" s="47">
        <f>VLOOKUP($A36,'Orion Essential AR Data'!$E$2:$GY$99,70,FALSE)</f>
        <v>10</v>
      </c>
      <c r="T36" s="47">
        <f>VLOOKUP($A36,'Orion Essential AR Data'!$E$2:$GY$99,73,FALSE)</f>
        <v>9</v>
      </c>
      <c r="U36" s="47">
        <f>VLOOKUP($A36,'Orion Essential AR Data'!$E$2:$GY$99,76,FALSE)</f>
        <v>9</v>
      </c>
      <c r="V36" s="47">
        <f>VLOOKUP($A36,'Orion Essential AR Data'!$E$2:$GY$99,79,FALSE)</f>
        <v>9</v>
      </c>
      <c r="W36" s="47">
        <f>VLOOKUP($A36,'Orion Essential AR Data'!$E$2:$GY$99,82,FALSE)</f>
        <v>9</v>
      </c>
      <c r="X36" s="47">
        <f>VLOOKUP($A36,'Orion Essential AR Data'!$E$2:$GY$99,85,FALSE)</f>
        <v>9</v>
      </c>
      <c r="Y36" s="47">
        <f>VLOOKUP($A36,'Orion Essential AR Data'!$E$2:$GY$99,88,FALSE)</f>
        <v>10</v>
      </c>
      <c r="Z36" s="47">
        <f>VLOOKUP($A36,'Orion Essential AR Data'!$E$2:$GY$99,91,FALSE)</f>
        <v>10</v>
      </c>
      <c r="AA36" s="47">
        <f>VLOOKUP($A36,'Orion Essential AR Data'!$E$2:$GY$99,94,FALSE)</f>
        <v>9</v>
      </c>
      <c r="AB36" s="47">
        <f>VLOOKUP($A36,'Orion Essential AR Data'!$E$2:$GY$99,97,FALSE)</f>
        <v>9</v>
      </c>
      <c r="AC36" s="47">
        <f>VLOOKUP($A36,'Orion Essential AR Data'!$E$2:$GY$99,100,FALSE)</f>
        <v>10</v>
      </c>
      <c r="AD36" s="47">
        <f>VLOOKUP($A36,'Orion Essential AR Data'!$E$2:$GY$99,103,FALSE)</f>
        <v>10</v>
      </c>
      <c r="AE36" s="47">
        <f>VLOOKUP($A36,'Orion Essential AR Data'!$E$2:$GY$99,106,FALSE)</f>
        <v>9</v>
      </c>
      <c r="AF36" s="47">
        <f>VLOOKUP($A36,'Orion Essential AR Data'!$E$2:$GY$99,109,FALSE)</f>
        <v>10</v>
      </c>
      <c r="AG36" s="47">
        <f>VLOOKUP($A36,'Orion Essential AR Data'!$E$2:$GY$99,112,FALSE)</f>
        <v>8</v>
      </c>
      <c r="AH36" s="47">
        <f>VLOOKUP($A36,'Orion Essential AR Data'!$E$2:$GY$99,115,FALSE)</f>
        <v>10</v>
      </c>
      <c r="AI36" s="47">
        <f>VLOOKUP($A36,'Orion Essential AR Data'!$E$2:$GY$99,118,FALSE)</f>
        <v>10</v>
      </c>
      <c r="AJ36" s="47">
        <f>VLOOKUP($A36,'Orion Essential AR Data'!$E$2:$GY$99,121,FALSE)</f>
        <v>10</v>
      </c>
      <c r="AK36" s="47">
        <f>VLOOKUP($A36,'Orion Essential AR Data'!$E$2:$GY$99,124,FALSE)</f>
        <v>10</v>
      </c>
      <c r="AL36" s="47">
        <f>VLOOKUP($A36,'Orion Essential AR Data'!$E$2:$GY$99,127,FALSE)</f>
        <v>9</v>
      </c>
      <c r="AM36" s="47">
        <f>VLOOKUP($A36,'Orion Essential AR Data'!$E$2:$GY$99,130,FALSE)</f>
        <v>10</v>
      </c>
      <c r="AN36" s="47">
        <f>VLOOKUP($A36,'Orion Essential AR Data'!$E$2:$GY$99,133,FALSE)</f>
        <v>9</v>
      </c>
      <c r="AO36" s="47">
        <f>VLOOKUP($A36,'Orion Essential AR Data'!$E$2:$GY$99,136,FALSE)</f>
        <v>10</v>
      </c>
      <c r="AP36" s="47">
        <f>VLOOKUP($A36,'Orion Essential AR Data'!$E$2:$GY$99,139,FALSE)</f>
        <v>10</v>
      </c>
      <c r="AQ36" s="47">
        <f>VLOOKUP($A36,'Orion Essential AR Data'!$E$2:$GY$99,142,FALSE)</f>
        <v>9</v>
      </c>
      <c r="AR36" s="47">
        <f>VLOOKUP($A36,'Orion Essential AR Data'!$E$2:$GY$99,145,FALSE)</f>
        <v>9</v>
      </c>
      <c r="AS36" s="47">
        <f>VLOOKUP($A36,'Orion Essential AR Data'!$E$2:$GY$99,148,FALSE)</f>
        <v>9</v>
      </c>
      <c r="AT36" s="47">
        <f>VLOOKUP($A36,'Orion Essential AR Data'!$E$2:$GY$99,151,FALSE)</f>
        <v>9</v>
      </c>
      <c r="AU36" s="47">
        <f>VLOOKUP($A36,'Orion Essential AR Data'!$E$2:$GY$99,154,FALSE)</f>
        <v>10</v>
      </c>
      <c r="AV36" s="47">
        <f>VLOOKUP($A36,'Orion Essential AR Data'!$E$2:$GY$99,157,FALSE)</f>
        <v>10</v>
      </c>
      <c r="AW36" s="47">
        <f>VLOOKUP($A36,'Orion Essential AR Data'!$E$2:$GY$99,160,FALSE)</f>
        <v>9</v>
      </c>
      <c r="AX36" s="47">
        <f>VLOOKUP($A36,'Orion Essential AR Data'!$E$2:$GY$99,163,FALSE)</f>
        <v>10</v>
      </c>
      <c r="AY36" s="47">
        <f>VLOOKUP($A36,'Orion Essential AR Data'!$E$2:$GY$99,166,FALSE)</f>
        <v>10</v>
      </c>
      <c r="AZ36" s="47">
        <f>VLOOKUP($A36,'Orion Essential AR Data'!$E$2:$GY$99,169,FALSE)</f>
        <v>10</v>
      </c>
      <c r="BA36" s="47">
        <f>VLOOKUP($A36,'Orion Essential AR Data'!$E$2:$GY$99,172,FALSE)</f>
        <v>10</v>
      </c>
      <c r="BB36" s="47">
        <f>VLOOKUP($A36,'Orion Essential AR Data'!$E$2:$GY$99,175,FALSE)</f>
        <v>8</v>
      </c>
      <c r="BC36" s="47">
        <f>VLOOKUP($A36,'Orion Essential AR Data'!$E$2:$GY$99,178,FALSE)</f>
        <v>9</v>
      </c>
      <c r="BD36" s="47">
        <f>VLOOKUP($A36,'Orion Essential AR Data'!$E$2:$GY$99,181,FALSE)</f>
        <v>9</v>
      </c>
      <c r="BE36" s="47">
        <f>VLOOKUP($A36,'Orion Essential AR Data'!$E$2:$GY$99,184,FALSE)</f>
        <v>10</v>
      </c>
      <c r="BF36" s="47">
        <f>VLOOKUP($A36,'Orion Essential AR Data'!$E$2:$GY$99,187,FALSE)</f>
        <v>10</v>
      </c>
      <c r="BG36" s="47">
        <f>VLOOKUP($A36,'Orion Essential AR Data'!$E$2:$GY$99,190,FALSE)</f>
        <v>9</v>
      </c>
      <c r="BH36" s="47">
        <f>VLOOKUP($A36,'Orion Essential AR Data'!$E$2:$GY$99,193,FALSE)</f>
        <v>9</v>
      </c>
      <c r="BI36" s="47">
        <f>VLOOKUP($A36,'Orion Essential AR Data'!$E$2:$GY$99,196,FALSE)</f>
        <v>10</v>
      </c>
      <c r="BJ36" s="47">
        <f>VLOOKUP($A36,'Orion Essential AR Data'!$E$2:$GY$99,199,FALSE)</f>
        <v>9</v>
      </c>
      <c r="BK36" s="47">
        <f>VLOOKUP($A36,'Orion Essential AR Data'!$E$2:$GY$99,202,FALSE)</f>
        <v>10</v>
      </c>
      <c r="BL36" s="47">
        <f t="shared" si="0"/>
        <v>29</v>
      </c>
      <c r="BM36" s="47">
        <f t="shared" si="1"/>
        <v>28</v>
      </c>
      <c r="BN36" s="47">
        <f t="shared" si="2"/>
        <v>3</v>
      </c>
      <c r="BO36" s="47">
        <f t="shared" si="3"/>
        <v>0</v>
      </c>
      <c r="BP36" s="47">
        <f t="shared" si="4"/>
        <v>0</v>
      </c>
      <c r="BQ36" s="47">
        <f t="shared" si="5"/>
        <v>0</v>
      </c>
      <c r="BR36" s="47">
        <f t="shared" si="6"/>
        <v>0</v>
      </c>
      <c r="BS36" s="47">
        <f t="shared" si="7"/>
        <v>0</v>
      </c>
      <c r="BT36" s="47">
        <f t="shared" si="8"/>
        <v>0</v>
      </c>
      <c r="BU36" s="47">
        <f t="shared" si="9"/>
        <v>0</v>
      </c>
      <c r="BV36" s="47">
        <f t="shared" si="10"/>
        <v>0</v>
      </c>
      <c r="BW36" s="47">
        <f t="shared" si="11"/>
        <v>60</v>
      </c>
    </row>
    <row r="37" spans="1:75" x14ac:dyDescent="0.3">
      <c r="A37" s="47">
        <f>'Orion Essential AR Data'!E37</f>
        <v>147</v>
      </c>
      <c r="B37" s="47" t="str">
        <f>'Orion Essential AR Data'!A37</f>
        <v>Aliventi</v>
      </c>
      <c r="C37" s="47" t="str">
        <f>'Orion Essential AR Data'!B37</f>
        <v>Brian</v>
      </c>
      <c r="D37" s="47">
        <f>VLOOKUP($A37,'Orion Essential AR Data'!$E$2:$GY$99,25,FALSE)</f>
        <v>9</v>
      </c>
      <c r="E37" s="47">
        <f>VLOOKUP($A37,'Orion Essential AR Data'!$E$2:$GY$99,28,FALSE)</f>
        <v>10</v>
      </c>
      <c r="F37" s="47">
        <f>VLOOKUP($A37,'Orion Essential AR Data'!$E$2:$GY$99,31,FALSE)</f>
        <v>10</v>
      </c>
      <c r="G37" s="47">
        <f>VLOOKUP($A37,'Orion Essential AR Data'!$E$2:$GY$99,34,FALSE)</f>
        <v>10</v>
      </c>
      <c r="H37" s="47">
        <f>VLOOKUP($A37,'Orion Essential AR Data'!$E$2:$GY$99,37,FALSE)</f>
        <v>9</v>
      </c>
      <c r="I37" s="47">
        <f>VLOOKUP($A37,'Orion Essential AR Data'!$E$2:$GY$99,40,FALSE)</f>
        <v>9</v>
      </c>
      <c r="J37" s="47">
        <f>VLOOKUP($A37,'Orion Essential AR Data'!$E$2:$GY$99,43,FALSE)</f>
        <v>10</v>
      </c>
      <c r="K37" s="47">
        <f>VLOOKUP($A37,'Orion Essential AR Data'!$E$2:$GY$99,46,FALSE)</f>
        <v>10</v>
      </c>
      <c r="L37" s="47">
        <f>VLOOKUP($A37,'Orion Essential AR Data'!$E$2:$GY$99,49,FALSE)</f>
        <v>9</v>
      </c>
      <c r="M37" s="47">
        <f>VLOOKUP($A37,'Orion Essential AR Data'!$E$2:$GY$99,52,FALSE)</f>
        <v>10</v>
      </c>
      <c r="N37" s="47">
        <f>VLOOKUP($A37,'Orion Essential AR Data'!$E$2:$GY$99,55,FALSE)</f>
        <v>8</v>
      </c>
      <c r="O37" s="47">
        <f>VLOOKUP($A37,'Orion Essential AR Data'!$E$2:$GY$99,58,FALSE)</f>
        <v>9</v>
      </c>
      <c r="P37" s="47">
        <f>VLOOKUP($A37,'Orion Essential AR Data'!$E$2:$GY$99,61,FALSE)</f>
        <v>9</v>
      </c>
      <c r="Q37" s="47">
        <f>VLOOKUP($A37,'Orion Essential AR Data'!$E$2:$GY$99,64,FALSE)</f>
        <v>10</v>
      </c>
      <c r="R37" s="47">
        <f>VLOOKUP($A37,'Orion Essential AR Data'!$E$2:$GY$99,67,FALSE)</f>
        <v>9</v>
      </c>
      <c r="S37" s="47">
        <f>VLOOKUP($A37,'Orion Essential AR Data'!$E$2:$GY$99,70,FALSE)</f>
        <v>10</v>
      </c>
      <c r="T37" s="47">
        <f>VLOOKUP($A37,'Orion Essential AR Data'!$E$2:$GY$99,73,FALSE)</f>
        <v>9</v>
      </c>
      <c r="U37" s="47">
        <f>VLOOKUP($A37,'Orion Essential AR Data'!$E$2:$GY$99,76,FALSE)</f>
        <v>9</v>
      </c>
      <c r="V37" s="47">
        <f>VLOOKUP($A37,'Orion Essential AR Data'!$E$2:$GY$99,79,FALSE)</f>
        <v>8</v>
      </c>
      <c r="W37" s="47">
        <f>VLOOKUP($A37,'Orion Essential AR Data'!$E$2:$GY$99,82,FALSE)</f>
        <v>9</v>
      </c>
      <c r="X37" s="47">
        <f>VLOOKUP($A37,'Orion Essential AR Data'!$E$2:$GY$99,85,FALSE)</f>
        <v>10</v>
      </c>
      <c r="Y37" s="47">
        <f>VLOOKUP($A37,'Orion Essential AR Data'!$E$2:$GY$99,88,FALSE)</f>
        <v>9</v>
      </c>
      <c r="Z37" s="47">
        <f>VLOOKUP($A37,'Orion Essential AR Data'!$E$2:$GY$99,91,FALSE)</f>
        <v>10</v>
      </c>
      <c r="AA37" s="47">
        <f>VLOOKUP($A37,'Orion Essential AR Data'!$E$2:$GY$99,94,FALSE)</f>
        <v>9</v>
      </c>
      <c r="AB37" s="47">
        <f>VLOOKUP($A37,'Orion Essential AR Data'!$E$2:$GY$99,97,FALSE)</f>
        <v>10</v>
      </c>
      <c r="AC37" s="47">
        <f>VLOOKUP($A37,'Orion Essential AR Data'!$E$2:$GY$99,100,FALSE)</f>
        <v>9</v>
      </c>
      <c r="AD37" s="47">
        <f>VLOOKUP($A37,'Orion Essential AR Data'!$E$2:$GY$99,103,FALSE)</f>
        <v>9</v>
      </c>
      <c r="AE37" s="47">
        <f>VLOOKUP($A37,'Orion Essential AR Data'!$E$2:$GY$99,106,FALSE)</f>
        <v>10</v>
      </c>
      <c r="AF37" s="47">
        <f>VLOOKUP($A37,'Orion Essential AR Data'!$E$2:$GY$99,109,FALSE)</f>
        <v>10</v>
      </c>
      <c r="AG37" s="47">
        <f>VLOOKUP($A37,'Orion Essential AR Data'!$E$2:$GY$99,112,FALSE)</f>
        <v>10</v>
      </c>
      <c r="AH37" s="47">
        <f>VLOOKUP($A37,'Orion Essential AR Data'!$E$2:$GY$99,115,FALSE)</f>
        <v>10</v>
      </c>
      <c r="AI37" s="47">
        <f>VLOOKUP($A37,'Orion Essential AR Data'!$E$2:$GY$99,118,FALSE)</f>
        <v>10</v>
      </c>
      <c r="AJ37" s="47">
        <f>VLOOKUP($A37,'Orion Essential AR Data'!$E$2:$GY$99,121,FALSE)</f>
        <v>10</v>
      </c>
      <c r="AK37" s="47">
        <f>VLOOKUP($A37,'Orion Essential AR Data'!$E$2:$GY$99,124,FALSE)</f>
        <v>10</v>
      </c>
      <c r="AL37" s="47">
        <f>VLOOKUP($A37,'Orion Essential AR Data'!$E$2:$GY$99,127,FALSE)</f>
        <v>10</v>
      </c>
      <c r="AM37" s="47">
        <f>VLOOKUP($A37,'Orion Essential AR Data'!$E$2:$GY$99,130,FALSE)</f>
        <v>10</v>
      </c>
      <c r="AN37" s="47">
        <f>VLOOKUP($A37,'Orion Essential AR Data'!$E$2:$GY$99,133,FALSE)</f>
        <v>9</v>
      </c>
      <c r="AO37" s="47">
        <f>VLOOKUP($A37,'Orion Essential AR Data'!$E$2:$GY$99,136,FALSE)</f>
        <v>10</v>
      </c>
      <c r="AP37" s="47">
        <f>VLOOKUP($A37,'Orion Essential AR Data'!$E$2:$GY$99,139,FALSE)</f>
        <v>10</v>
      </c>
      <c r="AQ37" s="47">
        <f>VLOOKUP($A37,'Orion Essential AR Data'!$E$2:$GY$99,142,FALSE)</f>
        <v>10</v>
      </c>
      <c r="AR37" s="47">
        <f>VLOOKUP($A37,'Orion Essential AR Data'!$E$2:$GY$99,145,FALSE)</f>
        <v>10</v>
      </c>
      <c r="AS37" s="47">
        <f>VLOOKUP($A37,'Orion Essential AR Data'!$E$2:$GY$99,148,FALSE)</f>
        <v>9</v>
      </c>
      <c r="AT37" s="47">
        <f>VLOOKUP($A37,'Orion Essential AR Data'!$E$2:$GY$99,151,FALSE)</f>
        <v>9</v>
      </c>
      <c r="AU37" s="47">
        <f>VLOOKUP($A37,'Orion Essential AR Data'!$E$2:$GY$99,154,FALSE)</f>
        <v>10</v>
      </c>
      <c r="AV37" s="47">
        <f>VLOOKUP($A37,'Orion Essential AR Data'!$E$2:$GY$99,157,FALSE)</f>
        <v>10</v>
      </c>
      <c r="AW37" s="47">
        <f>VLOOKUP($A37,'Orion Essential AR Data'!$E$2:$GY$99,160,FALSE)</f>
        <v>9</v>
      </c>
      <c r="AX37" s="47">
        <f>VLOOKUP($A37,'Orion Essential AR Data'!$E$2:$GY$99,163,FALSE)</f>
        <v>10</v>
      </c>
      <c r="AY37" s="47">
        <f>VLOOKUP($A37,'Orion Essential AR Data'!$E$2:$GY$99,166,FALSE)</f>
        <v>10</v>
      </c>
      <c r="AZ37" s="47">
        <f>VLOOKUP($A37,'Orion Essential AR Data'!$E$2:$GY$99,169,FALSE)</f>
        <v>10</v>
      </c>
      <c r="BA37" s="47">
        <f>VLOOKUP($A37,'Orion Essential AR Data'!$E$2:$GY$99,172,FALSE)</f>
        <v>9</v>
      </c>
      <c r="BB37" s="47">
        <f>VLOOKUP($A37,'Orion Essential AR Data'!$E$2:$GY$99,175,FALSE)</f>
        <v>9</v>
      </c>
      <c r="BC37" s="47">
        <f>VLOOKUP($A37,'Orion Essential AR Data'!$E$2:$GY$99,178,FALSE)</f>
        <v>9</v>
      </c>
      <c r="BD37" s="47">
        <f>VLOOKUP($A37,'Orion Essential AR Data'!$E$2:$GY$99,181,FALSE)</f>
        <v>10</v>
      </c>
      <c r="BE37" s="47">
        <f>VLOOKUP($A37,'Orion Essential AR Data'!$E$2:$GY$99,184,FALSE)</f>
        <v>10</v>
      </c>
      <c r="BF37" s="47">
        <f>VLOOKUP($A37,'Orion Essential AR Data'!$E$2:$GY$99,187,FALSE)</f>
        <v>10</v>
      </c>
      <c r="BG37" s="47">
        <f>VLOOKUP($A37,'Orion Essential AR Data'!$E$2:$GY$99,190,FALSE)</f>
        <v>8</v>
      </c>
      <c r="BH37" s="47">
        <f>VLOOKUP($A37,'Orion Essential AR Data'!$E$2:$GY$99,193,FALSE)</f>
        <v>10</v>
      </c>
      <c r="BI37" s="47">
        <f>VLOOKUP($A37,'Orion Essential AR Data'!$E$2:$GY$99,196,FALSE)</f>
        <v>9</v>
      </c>
      <c r="BJ37" s="47">
        <f>VLOOKUP($A37,'Orion Essential AR Data'!$E$2:$GY$99,199,FALSE)</f>
        <v>10</v>
      </c>
      <c r="BK37" s="47">
        <f>VLOOKUP($A37,'Orion Essential AR Data'!$E$2:$GY$99,202,FALSE)</f>
        <v>10</v>
      </c>
      <c r="BL37" s="47">
        <f t="shared" si="0"/>
        <v>35</v>
      </c>
      <c r="BM37" s="47">
        <f t="shared" si="1"/>
        <v>22</v>
      </c>
      <c r="BN37" s="47">
        <f t="shared" si="2"/>
        <v>3</v>
      </c>
      <c r="BO37" s="47">
        <f t="shared" si="3"/>
        <v>0</v>
      </c>
      <c r="BP37" s="47">
        <f t="shared" si="4"/>
        <v>0</v>
      </c>
      <c r="BQ37" s="47">
        <f t="shared" si="5"/>
        <v>0</v>
      </c>
      <c r="BR37" s="47">
        <f t="shared" si="6"/>
        <v>0</v>
      </c>
      <c r="BS37" s="47">
        <f t="shared" si="7"/>
        <v>0</v>
      </c>
      <c r="BT37" s="47">
        <f t="shared" si="8"/>
        <v>0</v>
      </c>
      <c r="BU37" s="47">
        <f t="shared" si="9"/>
        <v>0</v>
      </c>
      <c r="BV37" s="47">
        <f t="shared" si="10"/>
        <v>0</v>
      </c>
      <c r="BW37" s="47">
        <f t="shared" si="11"/>
        <v>60</v>
      </c>
    </row>
    <row r="38" spans="1:75" x14ac:dyDescent="0.3">
      <c r="A38" s="47">
        <f>'Orion Essential AR Data'!E38</f>
        <v>148</v>
      </c>
      <c r="B38" s="47" t="str">
        <f>'Orion Essential AR Data'!A38</f>
        <v>Rankin</v>
      </c>
      <c r="C38" s="47" t="str">
        <f>'Orion Essential AR Data'!B38</f>
        <v>Jokob</v>
      </c>
      <c r="D38" s="47">
        <f>VLOOKUP($A38,'Orion Essential AR Data'!$E$2:$GY$99,25,FALSE)</f>
        <v>9</v>
      </c>
      <c r="E38" s="47">
        <f>VLOOKUP($A38,'Orion Essential AR Data'!$E$2:$GY$99,28,FALSE)</f>
        <v>10</v>
      </c>
      <c r="F38" s="47">
        <f>VLOOKUP($A38,'Orion Essential AR Data'!$E$2:$GY$99,31,FALSE)</f>
        <v>10</v>
      </c>
      <c r="G38" s="47">
        <f>VLOOKUP($A38,'Orion Essential AR Data'!$E$2:$GY$99,34,FALSE)</f>
        <v>9</v>
      </c>
      <c r="H38" s="47">
        <f>VLOOKUP($A38,'Orion Essential AR Data'!$E$2:$GY$99,37,FALSE)</f>
        <v>9</v>
      </c>
      <c r="I38" s="47">
        <f>VLOOKUP($A38,'Orion Essential AR Data'!$E$2:$GY$99,40,FALSE)</f>
        <v>10</v>
      </c>
      <c r="J38" s="47">
        <f>VLOOKUP($A38,'Orion Essential AR Data'!$E$2:$GY$99,43,FALSE)</f>
        <v>8</v>
      </c>
      <c r="K38" s="47">
        <f>VLOOKUP($A38,'Orion Essential AR Data'!$E$2:$GY$99,46,FALSE)</f>
        <v>10</v>
      </c>
      <c r="L38" s="47">
        <f>VLOOKUP($A38,'Orion Essential AR Data'!$E$2:$GY$99,49,FALSE)</f>
        <v>9</v>
      </c>
      <c r="M38" s="47">
        <f>VLOOKUP($A38,'Orion Essential AR Data'!$E$2:$GY$99,52,FALSE)</f>
        <v>8</v>
      </c>
      <c r="N38" s="47">
        <f>VLOOKUP($A38,'Orion Essential AR Data'!$E$2:$GY$99,55,FALSE)</f>
        <v>10</v>
      </c>
      <c r="O38" s="47">
        <f>VLOOKUP($A38,'Orion Essential AR Data'!$E$2:$GY$99,58,FALSE)</f>
        <v>8</v>
      </c>
      <c r="P38" s="47">
        <f>VLOOKUP($A38,'Orion Essential AR Data'!$E$2:$GY$99,61,FALSE)</f>
        <v>8</v>
      </c>
      <c r="Q38" s="47">
        <f>VLOOKUP($A38,'Orion Essential AR Data'!$E$2:$GY$99,64,FALSE)</f>
        <v>9</v>
      </c>
      <c r="R38" s="47">
        <f>VLOOKUP($A38,'Orion Essential AR Data'!$E$2:$GY$99,67,FALSE)</f>
        <v>10</v>
      </c>
      <c r="S38" s="47">
        <f>VLOOKUP($A38,'Orion Essential AR Data'!$E$2:$GY$99,70,FALSE)</f>
        <v>10</v>
      </c>
      <c r="T38" s="47">
        <f>VLOOKUP($A38,'Orion Essential AR Data'!$E$2:$GY$99,73,FALSE)</f>
        <v>9</v>
      </c>
      <c r="U38" s="47">
        <f>VLOOKUP($A38,'Orion Essential AR Data'!$E$2:$GY$99,76,FALSE)</f>
        <v>9</v>
      </c>
      <c r="V38" s="47">
        <f>VLOOKUP($A38,'Orion Essential AR Data'!$E$2:$GY$99,79,FALSE)</f>
        <v>8</v>
      </c>
      <c r="W38" s="47">
        <f>VLOOKUP($A38,'Orion Essential AR Data'!$E$2:$GY$99,82,FALSE)</f>
        <v>9</v>
      </c>
      <c r="X38" s="47">
        <f>VLOOKUP($A38,'Orion Essential AR Data'!$E$2:$GY$99,85,FALSE)</f>
        <v>10</v>
      </c>
      <c r="Y38" s="47">
        <f>VLOOKUP($A38,'Orion Essential AR Data'!$E$2:$GY$99,88,FALSE)</f>
        <v>10</v>
      </c>
      <c r="Z38" s="47">
        <f>VLOOKUP($A38,'Orion Essential AR Data'!$E$2:$GY$99,91,FALSE)</f>
        <v>10</v>
      </c>
      <c r="AA38" s="47">
        <f>VLOOKUP($A38,'Orion Essential AR Data'!$E$2:$GY$99,94,FALSE)</f>
        <v>9</v>
      </c>
      <c r="AB38" s="47">
        <f>VLOOKUP($A38,'Orion Essential AR Data'!$E$2:$GY$99,97,FALSE)</f>
        <v>10</v>
      </c>
      <c r="AC38" s="47">
        <f>VLOOKUP($A38,'Orion Essential AR Data'!$E$2:$GY$99,100,FALSE)</f>
        <v>10</v>
      </c>
      <c r="AD38" s="47">
        <f>VLOOKUP($A38,'Orion Essential AR Data'!$E$2:$GY$99,103,FALSE)</f>
        <v>9</v>
      </c>
      <c r="AE38" s="47">
        <f>VLOOKUP($A38,'Orion Essential AR Data'!$E$2:$GY$99,106,FALSE)</f>
        <v>10</v>
      </c>
      <c r="AF38" s="47">
        <f>VLOOKUP($A38,'Orion Essential AR Data'!$E$2:$GY$99,109,FALSE)</f>
        <v>10</v>
      </c>
      <c r="AG38" s="47">
        <f>VLOOKUP($A38,'Orion Essential AR Data'!$E$2:$GY$99,112,FALSE)</f>
        <v>9</v>
      </c>
      <c r="AH38" s="47">
        <f>VLOOKUP($A38,'Orion Essential AR Data'!$E$2:$GY$99,115,FALSE)</f>
        <v>9</v>
      </c>
      <c r="AI38" s="47">
        <f>VLOOKUP($A38,'Orion Essential AR Data'!$E$2:$GY$99,118,FALSE)</f>
        <v>9</v>
      </c>
      <c r="AJ38" s="47">
        <f>VLOOKUP($A38,'Orion Essential AR Data'!$E$2:$GY$99,121,FALSE)</f>
        <v>9</v>
      </c>
      <c r="AK38" s="47">
        <f>VLOOKUP($A38,'Orion Essential AR Data'!$E$2:$GY$99,124,FALSE)</f>
        <v>9</v>
      </c>
      <c r="AL38" s="47">
        <f>VLOOKUP($A38,'Orion Essential AR Data'!$E$2:$GY$99,127,FALSE)</f>
        <v>10</v>
      </c>
      <c r="AM38" s="47">
        <f>VLOOKUP($A38,'Orion Essential AR Data'!$E$2:$GY$99,130,FALSE)</f>
        <v>10</v>
      </c>
      <c r="AN38" s="47">
        <f>VLOOKUP($A38,'Orion Essential AR Data'!$E$2:$GY$99,133,FALSE)</f>
        <v>10</v>
      </c>
      <c r="AO38" s="47">
        <f>VLOOKUP($A38,'Orion Essential AR Data'!$E$2:$GY$99,136,FALSE)</f>
        <v>10</v>
      </c>
      <c r="AP38" s="47">
        <f>VLOOKUP($A38,'Orion Essential AR Data'!$E$2:$GY$99,139,FALSE)</f>
        <v>10</v>
      </c>
      <c r="AQ38" s="47">
        <f>VLOOKUP($A38,'Orion Essential AR Data'!$E$2:$GY$99,142,FALSE)</f>
        <v>9</v>
      </c>
      <c r="AR38" s="47">
        <f>VLOOKUP($A38,'Orion Essential AR Data'!$E$2:$GY$99,145,FALSE)</f>
        <v>10</v>
      </c>
      <c r="AS38" s="47">
        <f>VLOOKUP($A38,'Orion Essential AR Data'!$E$2:$GY$99,148,FALSE)</f>
        <v>10</v>
      </c>
      <c r="AT38" s="47">
        <f>VLOOKUP($A38,'Orion Essential AR Data'!$E$2:$GY$99,151,FALSE)</f>
        <v>9</v>
      </c>
      <c r="AU38" s="47">
        <f>VLOOKUP($A38,'Orion Essential AR Data'!$E$2:$GY$99,154,FALSE)</f>
        <v>9</v>
      </c>
      <c r="AV38" s="47">
        <f>VLOOKUP($A38,'Orion Essential AR Data'!$E$2:$GY$99,157,FALSE)</f>
        <v>10</v>
      </c>
      <c r="AW38" s="47">
        <f>VLOOKUP($A38,'Orion Essential AR Data'!$E$2:$GY$99,160,FALSE)</f>
        <v>10</v>
      </c>
      <c r="AX38" s="47">
        <f>VLOOKUP($A38,'Orion Essential AR Data'!$E$2:$GY$99,163,FALSE)</f>
        <v>10</v>
      </c>
      <c r="AY38" s="47">
        <f>VLOOKUP($A38,'Orion Essential AR Data'!$E$2:$GY$99,166,FALSE)</f>
        <v>10</v>
      </c>
      <c r="AZ38" s="47">
        <f>VLOOKUP($A38,'Orion Essential AR Data'!$E$2:$GY$99,169,FALSE)</f>
        <v>9</v>
      </c>
      <c r="BA38" s="47">
        <f>VLOOKUP($A38,'Orion Essential AR Data'!$E$2:$GY$99,172,FALSE)</f>
        <v>10</v>
      </c>
      <c r="BB38" s="47">
        <f>VLOOKUP($A38,'Orion Essential AR Data'!$E$2:$GY$99,175,FALSE)</f>
        <v>9</v>
      </c>
      <c r="BC38" s="47">
        <f>VLOOKUP($A38,'Orion Essential AR Data'!$E$2:$GY$99,178,FALSE)</f>
        <v>9</v>
      </c>
      <c r="BD38" s="47">
        <f>VLOOKUP($A38,'Orion Essential AR Data'!$E$2:$GY$99,181,FALSE)</f>
        <v>9</v>
      </c>
      <c r="BE38" s="47">
        <f>VLOOKUP($A38,'Orion Essential AR Data'!$E$2:$GY$99,184,FALSE)</f>
        <v>10</v>
      </c>
      <c r="BF38" s="47">
        <f>VLOOKUP($A38,'Orion Essential AR Data'!$E$2:$GY$99,187,FALSE)</f>
        <v>10</v>
      </c>
      <c r="BG38" s="47">
        <f>VLOOKUP($A38,'Orion Essential AR Data'!$E$2:$GY$99,190,FALSE)</f>
        <v>10</v>
      </c>
      <c r="BH38" s="47">
        <f>VLOOKUP($A38,'Orion Essential AR Data'!$E$2:$GY$99,193,FALSE)</f>
        <v>10</v>
      </c>
      <c r="BI38" s="47">
        <f>VLOOKUP($A38,'Orion Essential AR Data'!$E$2:$GY$99,196,FALSE)</f>
        <v>9</v>
      </c>
      <c r="BJ38" s="47">
        <f>VLOOKUP($A38,'Orion Essential AR Data'!$E$2:$GY$99,199,FALSE)</f>
        <v>10</v>
      </c>
      <c r="BK38" s="47">
        <f>VLOOKUP($A38,'Orion Essential AR Data'!$E$2:$GY$99,202,FALSE)</f>
        <v>10</v>
      </c>
      <c r="BL38" s="47">
        <f t="shared" si="0"/>
        <v>32</v>
      </c>
      <c r="BM38" s="47">
        <f t="shared" si="1"/>
        <v>23</v>
      </c>
      <c r="BN38" s="47">
        <f t="shared" si="2"/>
        <v>5</v>
      </c>
      <c r="BO38" s="47">
        <f t="shared" si="3"/>
        <v>0</v>
      </c>
      <c r="BP38" s="47">
        <f t="shared" si="4"/>
        <v>0</v>
      </c>
      <c r="BQ38" s="47">
        <f t="shared" si="5"/>
        <v>0</v>
      </c>
      <c r="BR38" s="47">
        <f t="shared" si="6"/>
        <v>0</v>
      </c>
      <c r="BS38" s="47">
        <f t="shared" si="7"/>
        <v>0</v>
      </c>
      <c r="BT38" s="47">
        <f t="shared" si="8"/>
        <v>0</v>
      </c>
      <c r="BU38" s="47">
        <f t="shared" si="9"/>
        <v>0</v>
      </c>
      <c r="BV38" s="47">
        <f t="shared" si="10"/>
        <v>0</v>
      </c>
      <c r="BW38" s="47">
        <f t="shared" si="11"/>
        <v>60</v>
      </c>
    </row>
    <row r="39" spans="1:75" x14ac:dyDescent="0.3">
      <c r="A39" s="47">
        <f>'Orion Essential AR Data'!E39</f>
        <v>149</v>
      </c>
      <c r="B39" s="47" t="str">
        <f>'Orion Essential AR Data'!A39</f>
        <v>Gorczyca</v>
      </c>
      <c r="C39" s="47" t="str">
        <f>'Orion Essential AR Data'!B39</f>
        <v>Athony</v>
      </c>
      <c r="D39" s="47">
        <f>VLOOKUP($A39,'Orion Essential AR Data'!$E$2:$GY$99,25,FALSE)</f>
        <v>9</v>
      </c>
      <c r="E39" s="47">
        <f>VLOOKUP($A39,'Orion Essential AR Data'!$E$2:$GY$99,28,FALSE)</f>
        <v>10</v>
      </c>
      <c r="F39" s="47">
        <f>VLOOKUP($A39,'Orion Essential AR Data'!$E$2:$GY$99,31,FALSE)</f>
        <v>10</v>
      </c>
      <c r="G39" s="47">
        <f>VLOOKUP($A39,'Orion Essential AR Data'!$E$2:$GY$99,34,FALSE)</f>
        <v>10</v>
      </c>
      <c r="H39" s="47">
        <f>VLOOKUP($A39,'Orion Essential AR Data'!$E$2:$GY$99,37,FALSE)</f>
        <v>9</v>
      </c>
      <c r="I39" s="47">
        <f>VLOOKUP($A39,'Orion Essential AR Data'!$E$2:$GY$99,40,FALSE)</f>
        <v>8</v>
      </c>
      <c r="J39" s="47">
        <f>VLOOKUP($A39,'Orion Essential AR Data'!$E$2:$GY$99,43,FALSE)</f>
        <v>8</v>
      </c>
      <c r="K39" s="47">
        <f>VLOOKUP($A39,'Orion Essential AR Data'!$E$2:$GY$99,46,FALSE)</f>
        <v>9</v>
      </c>
      <c r="L39" s="47">
        <f>VLOOKUP($A39,'Orion Essential AR Data'!$E$2:$GY$99,49,FALSE)</f>
        <v>9</v>
      </c>
      <c r="M39" s="47">
        <f>VLOOKUP($A39,'Orion Essential AR Data'!$E$2:$GY$99,52,FALSE)</f>
        <v>9</v>
      </c>
      <c r="N39" s="47">
        <f>VLOOKUP($A39,'Orion Essential AR Data'!$E$2:$GY$99,55,FALSE)</f>
        <v>9</v>
      </c>
      <c r="O39" s="47">
        <f>VLOOKUP($A39,'Orion Essential AR Data'!$E$2:$GY$99,58,FALSE)</f>
        <v>10</v>
      </c>
      <c r="P39" s="47">
        <f>VLOOKUP($A39,'Orion Essential AR Data'!$E$2:$GY$99,61,FALSE)</f>
        <v>9</v>
      </c>
      <c r="Q39" s="47">
        <f>VLOOKUP($A39,'Orion Essential AR Data'!$E$2:$GY$99,64,FALSE)</f>
        <v>9</v>
      </c>
      <c r="R39" s="47">
        <f>VLOOKUP($A39,'Orion Essential AR Data'!$E$2:$GY$99,67,FALSE)</f>
        <v>9</v>
      </c>
      <c r="S39" s="47">
        <f>VLOOKUP($A39,'Orion Essential AR Data'!$E$2:$GY$99,70,FALSE)</f>
        <v>10</v>
      </c>
      <c r="T39" s="47">
        <f>VLOOKUP($A39,'Orion Essential AR Data'!$E$2:$GY$99,73,FALSE)</f>
        <v>10</v>
      </c>
      <c r="U39" s="47">
        <f>VLOOKUP($A39,'Orion Essential AR Data'!$E$2:$GY$99,76,FALSE)</f>
        <v>8</v>
      </c>
      <c r="V39" s="47">
        <f>VLOOKUP($A39,'Orion Essential AR Data'!$E$2:$GY$99,79,FALSE)</f>
        <v>10</v>
      </c>
      <c r="W39" s="47">
        <f>VLOOKUP($A39,'Orion Essential AR Data'!$E$2:$GY$99,82,FALSE)</f>
        <v>9</v>
      </c>
      <c r="X39" s="47">
        <f>VLOOKUP($A39,'Orion Essential AR Data'!$E$2:$GY$99,85,FALSE)</f>
        <v>8</v>
      </c>
      <c r="Y39" s="47">
        <f>VLOOKUP($A39,'Orion Essential AR Data'!$E$2:$GY$99,88,FALSE)</f>
        <v>9</v>
      </c>
      <c r="Z39" s="47">
        <f>VLOOKUP($A39,'Orion Essential AR Data'!$E$2:$GY$99,91,FALSE)</f>
        <v>10</v>
      </c>
      <c r="AA39" s="47">
        <f>VLOOKUP($A39,'Orion Essential AR Data'!$E$2:$GY$99,94,FALSE)</f>
        <v>10</v>
      </c>
      <c r="AB39" s="47">
        <f>VLOOKUP($A39,'Orion Essential AR Data'!$E$2:$GY$99,97,FALSE)</f>
        <v>10</v>
      </c>
      <c r="AC39" s="47">
        <f>VLOOKUP($A39,'Orion Essential AR Data'!$E$2:$GY$99,100,FALSE)</f>
        <v>9</v>
      </c>
      <c r="AD39" s="47">
        <f>VLOOKUP($A39,'Orion Essential AR Data'!$E$2:$GY$99,103,FALSE)</f>
        <v>9</v>
      </c>
      <c r="AE39" s="47">
        <f>VLOOKUP($A39,'Orion Essential AR Data'!$E$2:$GY$99,106,FALSE)</f>
        <v>10</v>
      </c>
      <c r="AF39" s="47">
        <f>VLOOKUP($A39,'Orion Essential AR Data'!$E$2:$GY$99,109,FALSE)</f>
        <v>10</v>
      </c>
      <c r="AG39" s="47">
        <f>VLOOKUP($A39,'Orion Essential AR Data'!$E$2:$GY$99,112,FALSE)</f>
        <v>9</v>
      </c>
      <c r="AH39" s="47">
        <f>VLOOKUP($A39,'Orion Essential AR Data'!$E$2:$GY$99,115,FALSE)</f>
        <v>10</v>
      </c>
      <c r="AI39" s="47">
        <f>VLOOKUP($A39,'Orion Essential AR Data'!$E$2:$GY$99,118,FALSE)</f>
        <v>10</v>
      </c>
      <c r="AJ39" s="47">
        <f>VLOOKUP($A39,'Orion Essential AR Data'!$E$2:$GY$99,121,FALSE)</f>
        <v>10</v>
      </c>
      <c r="AK39" s="47">
        <f>VLOOKUP($A39,'Orion Essential AR Data'!$E$2:$GY$99,124,FALSE)</f>
        <v>9</v>
      </c>
      <c r="AL39" s="47">
        <f>VLOOKUP($A39,'Orion Essential AR Data'!$E$2:$GY$99,127,FALSE)</f>
        <v>9</v>
      </c>
      <c r="AM39" s="47">
        <f>VLOOKUP($A39,'Orion Essential AR Data'!$E$2:$GY$99,130,FALSE)</f>
        <v>9</v>
      </c>
      <c r="AN39" s="47">
        <f>VLOOKUP($A39,'Orion Essential AR Data'!$E$2:$GY$99,133,FALSE)</f>
        <v>8</v>
      </c>
      <c r="AO39" s="47">
        <f>VLOOKUP($A39,'Orion Essential AR Data'!$E$2:$GY$99,136,FALSE)</f>
        <v>9</v>
      </c>
      <c r="AP39" s="47">
        <f>VLOOKUP($A39,'Orion Essential AR Data'!$E$2:$GY$99,139,FALSE)</f>
        <v>9</v>
      </c>
      <c r="AQ39" s="47">
        <f>VLOOKUP($A39,'Orion Essential AR Data'!$E$2:$GY$99,142,FALSE)</f>
        <v>9</v>
      </c>
      <c r="AR39" s="47">
        <f>VLOOKUP($A39,'Orion Essential AR Data'!$E$2:$GY$99,145,FALSE)</f>
        <v>10</v>
      </c>
      <c r="AS39" s="47">
        <f>VLOOKUP($A39,'Orion Essential AR Data'!$E$2:$GY$99,148,FALSE)</f>
        <v>10</v>
      </c>
      <c r="AT39" s="47">
        <f>VLOOKUP($A39,'Orion Essential AR Data'!$E$2:$GY$99,151,FALSE)</f>
        <v>10</v>
      </c>
      <c r="AU39" s="47">
        <f>VLOOKUP($A39,'Orion Essential AR Data'!$E$2:$GY$99,154,FALSE)</f>
        <v>10</v>
      </c>
      <c r="AV39" s="47">
        <f>VLOOKUP($A39,'Orion Essential AR Data'!$E$2:$GY$99,157,FALSE)</f>
        <v>9</v>
      </c>
      <c r="AW39" s="47">
        <f>VLOOKUP($A39,'Orion Essential AR Data'!$E$2:$GY$99,160,FALSE)</f>
        <v>9</v>
      </c>
      <c r="AX39" s="47">
        <f>VLOOKUP($A39,'Orion Essential AR Data'!$E$2:$GY$99,163,FALSE)</f>
        <v>10</v>
      </c>
      <c r="AY39" s="47">
        <f>VLOOKUP($A39,'Orion Essential AR Data'!$E$2:$GY$99,166,FALSE)</f>
        <v>10</v>
      </c>
      <c r="AZ39" s="47">
        <f>VLOOKUP($A39,'Orion Essential AR Data'!$E$2:$GY$99,169,FALSE)</f>
        <v>9</v>
      </c>
      <c r="BA39" s="47">
        <f>VLOOKUP($A39,'Orion Essential AR Data'!$E$2:$GY$99,172,FALSE)</f>
        <v>10</v>
      </c>
      <c r="BB39" s="47">
        <f>VLOOKUP($A39,'Orion Essential AR Data'!$E$2:$GY$99,175,FALSE)</f>
        <v>10</v>
      </c>
      <c r="BC39" s="47">
        <f>VLOOKUP($A39,'Orion Essential AR Data'!$E$2:$GY$99,178,FALSE)</f>
        <v>10</v>
      </c>
      <c r="BD39" s="47">
        <f>VLOOKUP($A39,'Orion Essential AR Data'!$E$2:$GY$99,181,FALSE)</f>
        <v>9</v>
      </c>
      <c r="BE39" s="47">
        <f>VLOOKUP($A39,'Orion Essential AR Data'!$E$2:$GY$99,184,FALSE)</f>
        <v>9</v>
      </c>
      <c r="BF39" s="47">
        <f>VLOOKUP($A39,'Orion Essential AR Data'!$E$2:$GY$99,187,FALSE)</f>
        <v>10</v>
      </c>
      <c r="BG39" s="47">
        <f>VLOOKUP($A39,'Orion Essential AR Data'!$E$2:$GY$99,190,FALSE)</f>
        <v>8</v>
      </c>
      <c r="BH39" s="47">
        <f>VLOOKUP($A39,'Orion Essential AR Data'!$E$2:$GY$99,193,FALSE)</f>
        <v>9</v>
      </c>
      <c r="BI39" s="47">
        <f>VLOOKUP($A39,'Orion Essential AR Data'!$E$2:$GY$99,196,FALSE)</f>
        <v>10</v>
      </c>
      <c r="BJ39" s="47">
        <f>VLOOKUP($A39,'Orion Essential AR Data'!$E$2:$GY$99,199,FALSE)</f>
        <v>9</v>
      </c>
      <c r="BK39" s="47">
        <f>VLOOKUP($A39,'Orion Essential AR Data'!$E$2:$GY$99,202,FALSE)</f>
        <v>9</v>
      </c>
      <c r="BL39" s="47">
        <f t="shared" si="0"/>
        <v>26</v>
      </c>
      <c r="BM39" s="47">
        <f t="shared" si="1"/>
        <v>28</v>
      </c>
      <c r="BN39" s="47">
        <f t="shared" si="2"/>
        <v>6</v>
      </c>
      <c r="BO39" s="47">
        <f t="shared" si="3"/>
        <v>0</v>
      </c>
      <c r="BP39" s="47">
        <f t="shared" si="4"/>
        <v>0</v>
      </c>
      <c r="BQ39" s="47">
        <f t="shared" si="5"/>
        <v>0</v>
      </c>
      <c r="BR39" s="47">
        <f t="shared" si="6"/>
        <v>0</v>
      </c>
      <c r="BS39" s="47">
        <f t="shared" si="7"/>
        <v>0</v>
      </c>
      <c r="BT39" s="47">
        <f t="shared" si="8"/>
        <v>0</v>
      </c>
      <c r="BU39" s="47">
        <f t="shared" si="9"/>
        <v>0</v>
      </c>
      <c r="BV39" s="47">
        <f t="shared" si="10"/>
        <v>0</v>
      </c>
      <c r="BW39" s="47">
        <f t="shared" si="11"/>
        <v>60</v>
      </c>
    </row>
    <row r="40" spans="1:75" x14ac:dyDescent="0.3">
      <c r="A40" s="47">
        <f>'Orion Essential AR Data'!E40</f>
        <v>150</v>
      </c>
      <c r="B40" s="47" t="str">
        <f>'Orion Essential AR Data'!A40</f>
        <v>Feaga</v>
      </c>
      <c r="C40" s="47" t="str">
        <f>'Orion Essential AR Data'!B40</f>
        <v>Mitchell</v>
      </c>
      <c r="D40" s="47">
        <f>VLOOKUP($A40,'Orion Essential AR Data'!$E$2:$GY$99,25,FALSE)</f>
        <v>9</v>
      </c>
      <c r="E40" s="47">
        <f>VLOOKUP($A40,'Orion Essential AR Data'!$E$2:$GY$99,28,FALSE)</f>
        <v>10</v>
      </c>
      <c r="F40" s="47">
        <f>VLOOKUP($A40,'Orion Essential AR Data'!$E$2:$GY$99,31,FALSE)</f>
        <v>8</v>
      </c>
      <c r="G40" s="47">
        <f>VLOOKUP($A40,'Orion Essential AR Data'!$E$2:$GY$99,34,FALSE)</f>
        <v>9</v>
      </c>
      <c r="H40" s="47">
        <f>VLOOKUP($A40,'Orion Essential AR Data'!$E$2:$GY$99,37,FALSE)</f>
        <v>8</v>
      </c>
      <c r="I40" s="47">
        <f>VLOOKUP($A40,'Orion Essential AR Data'!$E$2:$GY$99,40,FALSE)</f>
        <v>7</v>
      </c>
      <c r="J40" s="47">
        <f>VLOOKUP($A40,'Orion Essential AR Data'!$E$2:$GY$99,43,FALSE)</f>
        <v>9</v>
      </c>
      <c r="K40" s="47">
        <f>VLOOKUP($A40,'Orion Essential AR Data'!$E$2:$GY$99,46,FALSE)</f>
        <v>10</v>
      </c>
      <c r="L40" s="47">
        <f>VLOOKUP($A40,'Orion Essential AR Data'!$E$2:$GY$99,49,FALSE)</f>
        <v>9</v>
      </c>
      <c r="M40" s="47">
        <f>VLOOKUP($A40,'Orion Essential AR Data'!$E$2:$GY$99,52,FALSE)</f>
        <v>8</v>
      </c>
      <c r="N40" s="47">
        <f>VLOOKUP($A40,'Orion Essential AR Data'!$E$2:$GY$99,55,FALSE)</f>
        <v>10</v>
      </c>
      <c r="O40" s="47">
        <f>VLOOKUP($A40,'Orion Essential AR Data'!$E$2:$GY$99,58,FALSE)</f>
        <v>8</v>
      </c>
      <c r="P40" s="47">
        <f>VLOOKUP($A40,'Orion Essential AR Data'!$E$2:$GY$99,61,FALSE)</f>
        <v>9</v>
      </c>
      <c r="Q40" s="47">
        <f>VLOOKUP($A40,'Orion Essential AR Data'!$E$2:$GY$99,64,FALSE)</f>
        <v>10</v>
      </c>
      <c r="R40" s="47">
        <f>VLOOKUP($A40,'Orion Essential AR Data'!$E$2:$GY$99,67,FALSE)</f>
        <v>8</v>
      </c>
      <c r="S40" s="47">
        <f>VLOOKUP($A40,'Orion Essential AR Data'!$E$2:$GY$99,70,FALSE)</f>
        <v>10</v>
      </c>
      <c r="T40" s="47">
        <f>VLOOKUP($A40,'Orion Essential AR Data'!$E$2:$GY$99,73,FALSE)</f>
        <v>9</v>
      </c>
      <c r="U40" s="47">
        <f>VLOOKUP($A40,'Orion Essential AR Data'!$E$2:$GY$99,76,FALSE)</f>
        <v>9</v>
      </c>
      <c r="V40" s="47">
        <f>VLOOKUP($A40,'Orion Essential AR Data'!$E$2:$GY$99,79,FALSE)</f>
        <v>9</v>
      </c>
      <c r="W40" s="47">
        <f>VLOOKUP($A40,'Orion Essential AR Data'!$E$2:$GY$99,82,FALSE)</f>
        <v>9</v>
      </c>
      <c r="X40" s="47">
        <f>VLOOKUP($A40,'Orion Essential AR Data'!$E$2:$GY$99,85,FALSE)</f>
        <v>10</v>
      </c>
      <c r="Y40" s="47">
        <f>VLOOKUP($A40,'Orion Essential AR Data'!$E$2:$GY$99,88,FALSE)</f>
        <v>10</v>
      </c>
      <c r="Z40" s="47">
        <f>VLOOKUP($A40,'Orion Essential AR Data'!$E$2:$GY$99,91,FALSE)</f>
        <v>10</v>
      </c>
      <c r="AA40" s="47">
        <f>VLOOKUP($A40,'Orion Essential AR Data'!$E$2:$GY$99,94,FALSE)</f>
        <v>9</v>
      </c>
      <c r="AB40" s="47">
        <f>VLOOKUP($A40,'Orion Essential AR Data'!$E$2:$GY$99,97,FALSE)</f>
        <v>10</v>
      </c>
      <c r="AC40" s="47">
        <f>VLOOKUP($A40,'Orion Essential AR Data'!$E$2:$GY$99,100,FALSE)</f>
        <v>10</v>
      </c>
      <c r="AD40" s="47">
        <f>VLOOKUP($A40,'Orion Essential AR Data'!$E$2:$GY$99,103,FALSE)</f>
        <v>10</v>
      </c>
      <c r="AE40" s="47">
        <f>VLOOKUP($A40,'Orion Essential AR Data'!$E$2:$GY$99,106,FALSE)</f>
        <v>10</v>
      </c>
      <c r="AF40" s="47">
        <f>VLOOKUP($A40,'Orion Essential AR Data'!$E$2:$GY$99,109,FALSE)</f>
        <v>9</v>
      </c>
      <c r="AG40" s="47">
        <f>VLOOKUP($A40,'Orion Essential AR Data'!$E$2:$GY$99,112,FALSE)</f>
        <v>10</v>
      </c>
      <c r="AH40" s="47">
        <f>VLOOKUP($A40,'Orion Essential AR Data'!$E$2:$GY$99,115,FALSE)</f>
        <v>9</v>
      </c>
      <c r="AI40" s="47">
        <f>VLOOKUP($A40,'Orion Essential AR Data'!$E$2:$GY$99,118,FALSE)</f>
        <v>10</v>
      </c>
      <c r="AJ40" s="47">
        <f>VLOOKUP($A40,'Orion Essential AR Data'!$E$2:$GY$99,121,FALSE)</f>
        <v>9</v>
      </c>
      <c r="AK40" s="47">
        <f>VLOOKUP($A40,'Orion Essential AR Data'!$E$2:$GY$99,124,FALSE)</f>
        <v>9</v>
      </c>
      <c r="AL40" s="47">
        <f>VLOOKUP($A40,'Orion Essential AR Data'!$E$2:$GY$99,127,FALSE)</f>
        <v>9</v>
      </c>
      <c r="AM40" s="47">
        <f>VLOOKUP($A40,'Orion Essential AR Data'!$E$2:$GY$99,130,FALSE)</f>
        <v>10</v>
      </c>
      <c r="AN40" s="47">
        <f>VLOOKUP($A40,'Orion Essential AR Data'!$E$2:$GY$99,133,FALSE)</f>
        <v>9</v>
      </c>
      <c r="AO40" s="47">
        <f>VLOOKUP($A40,'Orion Essential AR Data'!$E$2:$GY$99,136,FALSE)</f>
        <v>10</v>
      </c>
      <c r="AP40" s="47">
        <f>VLOOKUP($A40,'Orion Essential AR Data'!$E$2:$GY$99,139,FALSE)</f>
        <v>10</v>
      </c>
      <c r="AQ40" s="47">
        <f>VLOOKUP($A40,'Orion Essential AR Data'!$E$2:$GY$99,142,FALSE)</f>
        <v>10</v>
      </c>
      <c r="AR40" s="47">
        <f>VLOOKUP($A40,'Orion Essential AR Data'!$E$2:$GY$99,145,FALSE)</f>
        <v>10</v>
      </c>
      <c r="AS40" s="47">
        <f>VLOOKUP($A40,'Orion Essential AR Data'!$E$2:$GY$99,148,FALSE)</f>
        <v>10</v>
      </c>
      <c r="AT40" s="47">
        <f>VLOOKUP($A40,'Orion Essential AR Data'!$E$2:$GY$99,151,FALSE)</f>
        <v>10</v>
      </c>
      <c r="AU40" s="47">
        <f>VLOOKUP($A40,'Orion Essential AR Data'!$E$2:$GY$99,154,FALSE)</f>
        <v>9</v>
      </c>
      <c r="AV40" s="47">
        <f>VLOOKUP($A40,'Orion Essential AR Data'!$E$2:$GY$99,157,FALSE)</f>
        <v>10</v>
      </c>
      <c r="AW40" s="47">
        <f>VLOOKUP($A40,'Orion Essential AR Data'!$E$2:$GY$99,160,FALSE)</f>
        <v>9</v>
      </c>
      <c r="AX40" s="47">
        <f>VLOOKUP($A40,'Orion Essential AR Data'!$E$2:$GY$99,163,FALSE)</f>
        <v>10</v>
      </c>
      <c r="AY40" s="47">
        <f>VLOOKUP($A40,'Orion Essential AR Data'!$E$2:$GY$99,166,FALSE)</f>
        <v>8</v>
      </c>
      <c r="AZ40" s="47">
        <f>VLOOKUP($A40,'Orion Essential AR Data'!$E$2:$GY$99,169,FALSE)</f>
        <v>9</v>
      </c>
      <c r="BA40" s="47">
        <f>VLOOKUP($A40,'Orion Essential AR Data'!$E$2:$GY$99,172,FALSE)</f>
        <v>10</v>
      </c>
      <c r="BB40" s="47">
        <f>VLOOKUP($A40,'Orion Essential AR Data'!$E$2:$GY$99,175,FALSE)</f>
        <v>10</v>
      </c>
      <c r="BC40" s="47">
        <f>VLOOKUP($A40,'Orion Essential AR Data'!$E$2:$GY$99,178,FALSE)</f>
        <v>10</v>
      </c>
      <c r="BD40" s="47">
        <f>VLOOKUP($A40,'Orion Essential AR Data'!$E$2:$GY$99,181,FALSE)</f>
        <v>10</v>
      </c>
      <c r="BE40" s="47">
        <f>VLOOKUP($A40,'Orion Essential AR Data'!$E$2:$GY$99,184,FALSE)</f>
        <v>10</v>
      </c>
      <c r="BF40" s="47">
        <f>VLOOKUP($A40,'Orion Essential AR Data'!$E$2:$GY$99,187,FALSE)</f>
        <v>9</v>
      </c>
      <c r="BG40" s="47">
        <f>VLOOKUP($A40,'Orion Essential AR Data'!$E$2:$GY$99,190,FALSE)</f>
        <v>10</v>
      </c>
      <c r="BH40" s="47">
        <f>VLOOKUP($A40,'Orion Essential AR Data'!$E$2:$GY$99,193,FALSE)</f>
        <v>10</v>
      </c>
      <c r="BI40" s="47">
        <f>VLOOKUP($A40,'Orion Essential AR Data'!$E$2:$GY$99,196,FALSE)</f>
        <v>9</v>
      </c>
      <c r="BJ40" s="47">
        <f>VLOOKUP($A40,'Orion Essential AR Data'!$E$2:$GY$99,199,FALSE)</f>
        <v>9</v>
      </c>
      <c r="BK40" s="47">
        <f>VLOOKUP($A40,'Orion Essential AR Data'!$E$2:$GY$99,202,FALSE)</f>
        <v>10</v>
      </c>
      <c r="BL40" s="47">
        <f t="shared" si="0"/>
        <v>31</v>
      </c>
      <c r="BM40" s="47">
        <f t="shared" si="1"/>
        <v>22</v>
      </c>
      <c r="BN40" s="47">
        <f t="shared" si="2"/>
        <v>6</v>
      </c>
      <c r="BO40" s="47">
        <f t="shared" si="3"/>
        <v>1</v>
      </c>
      <c r="BP40" s="47">
        <f t="shared" si="4"/>
        <v>0</v>
      </c>
      <c r="BQ40" s="47">
        <f t="shared" si="5"/>
        <v>0</v>
      </c>
      <c r="BR40" s="47">
        <f t="shared" si="6"/>
        <v>0</v>
      </c>
      <c r="BS40" s="47">
        <f t="shared" si="7"/>
        <v>0</v>
      </c>
      <c r="BT40" s="47">
        <f t="shared" si="8"/>
        <v>0</v>
      </c>
      <c r="BU40" s="47">
        <f t="shared" si="9"/>
        <v>0</v>
      </c>
      <c r="BV40" s="47">
        <f t="shared" si="10"/>
        <v>0</v>
      </c>
      <c r="BW40" s="47">
        <f t="shared" si="11"/>
        <v>60</v>
      </c>
    </row>
    <row r="41" spans="1:75" x14ac:dyDescent="0.3">
      <c r="A41" s="47">
        <f>'Orion Essential AR Data'!E41</f>
        <v>151</v>
      </c>
      <c r="B41" s="47" t="str">
        <f>'Orion Essential AR Data'!A41</f>
        <v>Gagne</v>
      </c>
      <c r="C41" s="47" t="str">
        <f>'Orion Essential AR Data'!B41</f>
        <v>Kristen</v>
      </c>
      <c r="D41" s="47">
        <f>VLOOKUP($A41,'Orion Essential AR Data'!$E$2:$GY$99,25,FALSE)</f>
        <v>10</v>
      </c>
      <c r="E41" s="47">
        <f>VLOOKUP($A41,'Orion Essential AR Data'!$E$2:$GY$99,28,FALSE)</f>
        <v>9</v>
      </c>
      <c r="F41" s="47">
        <f>VLOOKUP($A41,'Orion Essential AR Data'!$E$2:$GY$99,31,FALSE)</f>
        <v>10</v>
      </c>
      <c r="G41" s="47">
        <f>VLOOKUP($A41,'Orion Essential AR Data'!$E$2:$GY$99,34,FALSE)</f>
        <v>10</v>
      </c>
      <c r="H41" s="47">
        <f>VLOOKUP($A41,'Orion Essential AR Data'!$E$2:$GY$99,37,FALSE)</f>
        <v>9</v>
      </c>
      <c r="I41" s="47">
        <f>VLOOKUP($A41,'Orion Essential AR Data'!$E$2:$GY$99,40,FALSE)</f>
        <v>9</v>
      </c>
      <c r="J41" s="47">
        <f>VLOOKUP($A41,'Orion Essential AR Data'!$E$2:$GY$99,43,FALSE)</f>
        <v>10</v>
      </c>
      <c r="K41" s="47">
        <f>VLOOKUP($A41,'Orion Essential AR Data'!$E$2:$GY$99,46,FALSE)</f>
        <v>10</v>
      </c>
      <c r="L41" s="47">
        <f>VLOOKUP($A41,'Orion Essential AR Data'!$E$2:$GY$99,49,FALSE)</f>
        <v>10</v>
      </c>
      <c r="M41" s="47">
        <f>VLOOKUP($A41,'Orion Essential AR Data'!$E$2:$GY$99,52,FALSE)</f>
        <v>10</v>
      </c>
      <c r="N41" s="47">
        <f>VLOOKUP($A41,'Orion Essential AR Data'!$E$2:$GY$99,55,FALSE)</f>
        <v>10</v>
      </c>
      <c r="O41" s="47">
        <f>VLOOKUP($A41,'Orion Essential AR Data'!$E$2:$GY$99,58,FALSE)</f>
        <v>9</v>
      </c>
      <c r="P41" s="47">
        <f>VLOOKUP($A41,'Orion Essential AR Data'!$E$2:$GY$99,61,FALSE)</f>
        <v>9</v>
      </c>
      <c r="Q41" s="47">
        <f>VLOOKUP($A41,'Orion Essential AR Data'!$E$2:$GY$99,64,FALSE)</f>
        <v>10</v>
      </c>
      <c r="R41" s="47">
        <f>VLOOKUP($A41,'Orion Essential AR Data'!$E$2:$GY$99,67,FALSE)</f>
        <v>10</v>
      </c>
      <c r="S41" s="47">
        <f>VLOOKUP($A41,'Orion Essential AR Data'!$E$2:$GY$99,70,FALSE)</f>
        <v>10</v>
      </c>
      <c r="T41" s="47">
        <f>VLOOKUP($A41,'Orion Essential AR Data'!$E$2:$GY$99,73,FALSE)</f>
        <v>9</v>
      </c>
      <c r="U41" s="47">
        <f>VLOOKUP($A41,'Orion Essential AR Data'!$E$2:$GY$99,76,FALSE)</f>
        <v>10</v>
      </c>
      <c r="V41" s="47">
        <f>VLOOKUP($A41,'Orion Essential AR Data'!$E$2:$GY$99,79,FALSE)</f>
        <v>10</v>
      </c>
      <c r="W41" s="47">
        <f>VLOOKUP($A41,'Orion Essential AR Data'!$E$2:$GY$99,82,FALSE)</f>
        <v>10</v>
      </c>
      <c r="X41" s="47">
        <f>VLOOKUP($A41,'Orion Essential AR Data'!$E$2:$GY$99,85,FALSE)</f>
        <v>10</v>
      </c>
      <c r="Y41" s="47">
        <f>VLOOKUP($A41,'Orion Essential AR Data'!$E$2:$GY$99,88,FALSE)</f>
        <v>9</v>
      </c>
      <c r="Z41" s="47">
        <f>VLOOKUP($A41,'Orion Essential AR Data'!$E$2:$GY$99,91,FALSE)</f>
        <v>10</v>
      </c>
      <c r="AA41" s="47">
        <f>VLOOKUP($A41,'Orion Essential AR Data'!$E$2:$GY$99,94,FALSE)</f>
        <v>9</v>
      </c>
      <c r="AB41" s="47">
        <f>VLOOKUP($A41,'Orion Essential AR Data'!$E$2:$GY$99,97,FALSE)</f>
        <v>10</v>
      </c>
      <c r="AC41" s="47">
        <f>VLOOKUP($A41,'Orion Essential AR Data'!$E$2:$GY$99,100,FALSE)</f>
        <v>9</v>
      </c>
      <c r="AD41" s="47">
        <f>VLOOKUP($A41,'Orion Essential AR Data'!$E$2:$GY$99,103,FALSE)</f>
        <v>10</v>
      </c>
      <c r="AE41" s="47">
        <f>VLOOKUP($A41,'Orion Essential AR Data'!$E$2:$GY$99,106,FALSE)</f>
        <v>9</v>
      </c>
      <c r="AF41" s="47">
        <f>VLOOKUP($A41,'Orion Essential AR Data'!$E$2:$GY$99,109,FALSE)</f>
        <v>10</v>
      </c>
      <c r="AG41" s="47">
        <f>VLOOKUP($A41,'Orion Essential AR Data'!$E$2:$GY$99,112,FALSE)</f>
        <v>10</v>
      </c>
      <c r="AH41" s="47">
        <f>VLOOKUP($A41,'Orion Essential AR Data'!$E$2:$GY$99,115,FALSE)</f>
        <v>10</v>
      </c>
      <c r="AI41" s="47">
        <f>VLOOKUP($A41,'Orion Essential AR Data'!$E$2:$GY$99,118,FALSE)</f>
        <v>10</v>
      </c>
      <c r="AJ41" s="47">
        <f>VLOOKUP($A41,'Orion Essential AR Data'!$E$2:$GY$99,121,FALSE)</f>
        <v>10</v>
      </c>
      <c r="AK41" s="47">
        <f>VLOOKUP($A41,'Orion Essential AR Data'!$E$2:$GY$99,124,FALSE)</f>
        <v>10</v>
      </c>
      <c r="AL41" s="47">
        <f>VLOOKUP($A41,'Orion Essential AR Data'!$E$2:$GY$99,127,FALSE)</f>
        <v>9</v>
      </c>
      <c r="AM41" s="47">
        <f>VLOOKUP($A41,'Orion Essential AR Data'!$E$2:$GY$99,130,FALSE)</f>
        <v>10</v>
      </c>
      <c r="AN41" s="47">
        <f>VLOOKUP($A41,'Orion Essential AR Data'!$E$2:$GY$99,133,FALSE)</f>
        <v>10</v>
      </c>
      <c r="AO41" s="47">
        <f>VLOOKUP($A41,'Orion Essential AR Data'!$E$2:$GY$99,136,FALSE)</f>
        <v>9</v>
      </c>
      <c r="AP41" s="47">
        <f>VLOOKUP($A41,'Orion Essential AR Data'!$E$2:$GY$99,139,FALSE)</f>
        <v>10</v>
      </c>
      <c r="AQ41" s="47">
        <f>VLOOKUP($A41,'Orion Essential AR Data'!$E$2:$GY$99,142,FALSE)</f>
        <v>9</v>
      </c>
      <c r="AR41" s="47">
        <f>VLOOKUP($A41,'Orion Essential AR Data'!$E$2:$GY$99,145,FALSE)</f>
        <v>8</v>
      </c>
      <c r="AS41" s="47">
        <f>VLOOKUP($A41,'Orion Essential AR Data'!$E$2:$GY$99,148,FALSE)</f>
        <v>9</v>
      </c>
      <c r="AT41" s="47">
        <f>VLOOKUP($A41,'Orion Essential AR Data'!$E$2:$GY$99,151,FALSE)</f>
        <v>10</v>
      </c>
      <c r="AU41" s="47">
        <f>VLOOKUP($A41,'Orion Essential AR Data'!$E$2:$GY$99,154,FALSE)</f>
        <v>10</v>
      </c>
      <c r="AV41" s="47">
        <f>VLOOKUP($A41,'Orion Essential AR Data'!$E$2:$GY$99,157,FALSE)</f>
        <v>10</v>
      </c>
      <c r="AW41" s="47">
        <f>VLOOKUP($A41,'Orion Essential AR Data'!$E$2:$GY$99,160,FALSE)</f>
        <v>9</v>
      </c>
      <c r="AX41" s="47">
        <f>VLOOKUP($A41,'Orion Essential AR Data'!$E$2:$GY$99,163,FALSE)</f>
        <v>10</v>
      </c>
      <c r="AY41" s="47">
        <f>VLOOKUP($A41,'Orion Essential AR Data'!$E$2:$GY$99,166,FALSE)</f>
        <v>9</v>
      </c>
      <c r="AZ41" s="47">
        <f>VLOOKUP($A41,'Orion Essential AR Data'!$E$2:$GY$99,169,FALSE)</f>
        <v>9</v>
      </c>
      <c r="BA41" s="47">
        <f>VLOOKUP($A41,'Orion Essential AR Data'!$E$2:$GY$99,172,FALSE)</f>
        <v>9</v>
      </c>
      <c r="BB41" s="47">
        <f>VLOOKUP($A41,'Orion Essential AR Data'!$E$2:$GY$99,175,FALSE)</f>
        <v>9</v>
      </c>
      <c r="BC41" s="47">
        <f>VLOOKUP($A41,'Orion Essential AR Data'!$E$2:$GY$99,178,FALSE)</f>
        <v>10</v>
      </c>
      <c r="BD41" s="47">
        <f>VLOOKUP($A41,'Orion Essential AR Data'!$E$2:$GY$99,181,FALSE)</f>
        <v>9</v>
      </c>
      <c r="BE41" s="47">
        <f>VLOOKUP($A41,'Orion Essential AR Data'!$E$2:$GY$99,184,FALSE)</f>
        <v>10</v>
      </c>
      <c r="BF41" s="47">
        <f>VLOOKUP($A41,'Orion Essential AR Data'!$E$2:$GY$99,187,FALSE)</f>
        <v>10</v>
      </c>
      <c r="BG41" s="47">
        <f>VLOOKUP($A41,'Orion Essential AR Data'!$E$2:$GY$99,190,FALSE)</f>
        <v>9</v>
      </c>
      <c r="BH41" s="47">
        <f>VLOOKUP($A41,'Orion Essential AR Data'!$E$2:$GY$99,193,FALSE)</f>
        <v>10</v>
      </c>
      <c r="BI41" s="47">
        <f>VLOOKUP($A41,'Orion Essential AR Data'!$E$2:$GY$99,196,FALSE)</f>
        <v>10</v>
      </c>
      <c r="BJ41" s="47">
        <f>VLOOKUP($A41,'Orion Essential AR Data'!$E$2:$GY$99,199,FALSE)</f>
        <v>10</v>
      </c>
      <c r="BK41" s="47">
        <f>VLOOKUP($A41,'Orion Essential AR Data'!$E$2:$GY$99,202,FALSE)</f>
        <v>10</v>
      </c>
      <c r="BL41" s="47">
        <f t="shared" si="0"/>
        <v>38</v>
      </c>
      <c r="BM41" s="47">
        <f t="shared" si="1"/>
        <v>21</v>
      </c>
      <c r="BN41" s="47">
        <f t="shared" si="2"/>
        <v>1</v>
      </c>
      <c r="BO41" s="47">
        <f t="shared" si="3"/>
        <v>0</v>
      </c>
      <c r="BP41" s="47">
        <f t="shared" si="4"/>
        <v>0</v>
      </c>
      <c r="BQ41" s="47">
        <f t="shared" si="5"/>
        <v>0</v>
      </c>
      <c r="BR41" s="47">
        <f t="shared" si="6"/>
        <v>0</v>
      </c>
      <c r="BS41" s="47">
        <f t="shared" si="7"/>
        <v>0</v>
      </c>
      <c r="BT41" s="47">
        <f t="shared" si="8"/>
        <v>0</v>
      </c>
      <c r="BU41" s="47">
        <f t="shared" si="9"/>
        <v>0</v>
      </c>
      <c r="BV41" s="47">
        <f t="shared" si="10"/>
        <v>0</v>
      </c>
      <c r="BW41" s="47">
        <f t="shared" si="11"/>
        <v>60</v>
      </c>
    </row>
    <row r="42" spans="1:75" x14ac:dyDescent="0.3">
      <c r="A42" s="47">
        <f>'Orion Essential AR Data'!E42</f>
        <v>152</v>
      </c>
      <c r="B42" s="47" t="str">
        <f>'Orion Essential AR Data'!A42</f>
        <v>Morcom</v>
      </c>
      <c r="C42" s="47" t="str">
        <f>'Orion Essential AR Data'!B42</f>
        <v>Susie</v>
      </c>
      <c r="D42" s="47">
        <f>VLOOKUP($A42,'Orion Essential AR Data'!$E$2:$GY$99,25,FALSE)</f>
        <v>10</v>
      </c>
      <c r="E42" s="47">
        <f>VLOOKUP($A42,'Orion Essential AR Data'!$E$2:$GY$99,28,FALSE)</f>
        <v>8</v>
      </c>
      <c r="F42" s="47">
        <f>VLOOKUP($A42,'Orion Essential AR Data'!$E$2:$GY$99,31,FALSE)</f>
        <v>9</v>
      </c>
      <c r="G42" s="47">
        <f>VLOOKUP($A42,'Orion Essential AR Data'!$E$2:$GY$99,34,FALSE)</f>
        <v>9</v>
      </c>
      <c r="H42" s="47">
        <f>VLOOKUP($A42,'Orion Essential AR Data'!$E$2:$GY$99,37,FALSE)</f>
        <v>9</v>
      </c>
      <c r="I42" s="47">
        <f>VLOOKUP($A42,'Orion Essential AR Data'!$E$2:$GY$99,40,FALSE)</f>
        <v>8</v>
      </c>
      <c r="J42" s="47">
        <f>VLOOKUP($A42,'Orion Essential AR Data'!$E$2:$GY$99,43,FALSE)</f>
        <v>10</v>
      </c>
      <c r="K42" s="47">
        <f>VLOOKUP($A42,'Orion Essential AR Data'!$E$2:$GY$99,46,FALSE)</f>
        <v>9</v>
      </c>
      <c r="L42" s="47">
        <f>VLOOKUP($A42,'Orion Essential AR Data'!$E$2:$GY$99,49,FALSE)</f>
        <v>9</v>
      </c>
      <c r="M42" s="47">
        <f>VLOOKUP($A42,'Orion Essential AR Data'!$E$2:$GY$99,52,FALSE)</f>
        <v>9</v>
      </c>
      <c r="N42" s="47">
        <f>VLOOKUP($A42,'Orion Essential AR Data'!$E$2:$GY$99,55,FALSE)</f>
        <v>7</v>
      </c>
      <c r="O42" s="47">
        <f>VLOOKUP($A42,'Orion Essential AR Data'!$E$2:$GY$99,58,FALSE)</f>
        <v>8</v>
      </c>
      <c r="P42" s="47">
        <f>VLOOKUP($A42,'Orion Essential AR Data'!$E$2:$GY$99,61,FALSE)</f>
        <v>8</v>
      </c>
      <c r="Q42" s="47">
        <f>VLOOKUP($A42,'Orion Essential AR Data'!$E$2:$GY$99,64,FALSE)</f>
        <v>10</v>
      </c>
      <c r="R42" s="47">
        <f>VLOOKUP($A42,'Orion Essential AR Data'!$E$2:$GY$99,67,FALSE)</f>
        <v>8</v>
      </c>
      <c r="S42" s="47">
        <f>VLOOKUP($A42,'Orion Essential AR Data'!$E$2:$GY$99,70,FALSE)</f>
        <v>10</v>
      </c>
      <c r="T42" s="47">
        <f>VLOOKUP($A42,'Orion Essential AR Data'!$E$2:$GY$99,73,FALSE)</f>
        <v>10</v>
      </c>
      <c r="U42" s="47">
        <f>VLOOKUP($A42,'Orion Essential AR Data'!$E$2:$GY$99,76,FALSE)</f>
        <v>9</v>
      </c>
      <c r="V42" s="47">
        <f>VLOOKUP($A42,'Orion Essential AR Data'!$E$2:$GY$99,79,FALSE)</f>
        <v>9</v>
      </c>
      <c r="W42" s="47">
        <f>VLOOKUP($A42,'Orion Essential AR Data'!$E$2:$GY$99,82,FALSE)</f>
        <v>10</v>
      </c>
      <c r="X42" s="47">
        <f>VLOOKUP($A42,'Orion Essential AR Data'!$E$2:$GY$99,85,FALSE)</f>
        <v>9</v>
      </c>
      <c r="Y42" s="47">
        <f>VLOOKUP($A42,'Orion Essential AR Data'!$E$2:$GY$99,88,FALSE)</f>
        <v>10</v>
      </c>
      <c r="Z42" s="47">
        <f>VLOOKUP($A42,'Orion Essential AR Data'!$E$2:$GY$99,91,FALSE)</f>
        <v>8</v>
      </c>
      <c r="AA42" s="47">
        <f>VLOOKUP($A42,'Orion Essential AR Data'!$E$2:$GY$99,94,FALSE)</f>
        <v>10</v>
      </c>
      <c r="AB42" s="47">
        <f>VLOOKUP($A42,'Orion Essential AR Data'!$E$2:$GY$99,97,FALSE)</f>
        <v>8</v>
      </c>
      <c r="AC42" s="47">
        <f>VLOOKUP($A42,'Orion Essential AR Data'!$E$2:$GY$99,100,FALSE)</f>
        <v>8</v>
      </c>
      <c r="AD42" s="47">
        <f>VLOOKUP($A42,'Orion Essential AR Data'!$E$2:$GY$99,103,FALSE)</f>
        <v>9</v>
      </c>
      <c r="AE42" s="47">
        <f>VLOOKUP($A42,'Orion Essential AR Data'!$E$2:$GY$99,106,FALSE)</f>
        <v>9</v>
      </c>
      <c r="AF42" s="47">
        <f>VLOOKUP($A42,'Orion Essential AR Data'!$E$2:$GY$99,109,FALSE)</f>
        <v>8</v>
      </c>
      <c r="AG42" s="47">
        <f>VLOOKUP($A42,'Orion Essential AR Data'!$E$2:$GY$99,112,FALSE)</f>
        <v>10</v>
      </c>
      <c r="AH42" s="47">
        <f>VLOOKUP($A42,'Orion Essential AR Data'!$E$2:$GY$99,115,FALSE)</f>
        <v>8</v>
      </c>
      <c r="AI42" s="47">
        <f>VLOOKUP($A42,'Orion Essential AR Data'!$E$2:$GY$99,118,FALSE)</f>
        <v>9</v>
      </c>
      <c r="AJ42" s="47">
        <f>VLOOKUP($A42,'Orion Essential AR Data'!$E$2:$GY$99,121,FALSE)</f>
        <v>9</v>
      </c>
      <c r="AK42" s="47">
        <f>VLOOKUP($A42,'Orion Essential AR Data'!$E$2:$GY$99,124,FALSE)</f>
        <v>9</v>
      </c>
      <c r="AL42" s="47">
        <f>VLOOKUP($A42,'Orion Essential AR Data'!$E$2:$GY$99,127,FALSE)</f>
        <v>8</v>
      </c>
      <c r="AM42" s="47">
        <f>VLOOKUP($A42,'Orion Essential AR Data'!$E$2:$GY$99,130,FALSE)</f>
        <v>9</v>
      </c>
      <c r="AN42" s="47">
        <f>VLOOKUP($A42,'Orion Essential AR Data'!$E$2:$GY$99,133,FALSE)</f>
        <v>10</v>
      </c>
      <c r="AO42" s="47">
        <f>VLOOKUP($A42,'Orion Essential AR Data'!$E$2:$GY$99,136,FALSE)</f>
        <v>10</v>
      </c>
      <c r="AP42" s="47">
        <f>VLOOKUP($A42,'Orion Essential AR Data'!$E$2:$GY$99,139,FALSE)</f>
        <v>8</v>
      </c>
      <c r="AQ42" s="47">
        <f>VLOOKUP($A42,'Orion Essential AR Data'!$E$2:$GY$99,142,FALSE)</f>
        <v>10</v>
      </c>
      <c r="AR42" s="47">
        <f>VLOOKUP($A42,'Orion Essential AR Data'!$E$2:$GY$99,145,FALSE)</f>
        <v>10</v>
      </c>
      <c r="AS42" s="47">
        <f>VLOOKUP($A42,'Orion Essential AR Data'!$E$2:$GY$99,148,FALSE)</f>
        <v>6</v>
      </c>
      <c r="AT42" s="47">
        <f>VLOOKUP($A42,'Orion Essential AR Data'!$E$2:$GY$99,151,FALSE)</f>
        <v>8</v>
      </c>
      <c r="AU42" s="47">
        <f>VLOOKUP($A42,'Orion Essential AR Data'!$E$2:$GY$99,154,FALSE)</f>
        <v>8</v>
      </c>
      <c r="AV42" s="47">
        <f>VLOOKUP($A42,'Orion Essential AR Data'!$E$2:$GY$99,157,FALSE)</f>
        <v>9</v>
      </c>
      <c r="AW42" s="47">
        <f>VLOOKUP($A42,'Orion Essential AR Data'!$E$2:$GY$99,160,FALSE)</f>
        <v>8</v>
      </c>
      <c r="AX42" s="47">
        <f>VLOOKUP($A42,'Orion Essential AR Data'!$E$2:$GY$99,163,FALSE)</f>
        <v>8</v>
      </c>
      <c r="AY42" s="47">
        <f>VLOOKUP($A42,'Orion Essential AR Data'!$E$2:$GY$99,166,FALSE)</f>
        <v>10</v>
      </c>
      <c r="AZ42" s="47">
        <f>VLOOKUP($A42,'Orion Essential AR Data'!$E$2:$GY$99,169,FALSE)</f>
        <v>8</v>
      </c>
      <c r="BA42" s="47">
        <f>VLOOKUP($A42,'Orion Essential AR Data'!$E$2:$GY$99,172,FALSE)</f>
        <v>9</v>
      </c>
      <c r="BB42" s="47">
        <f>VLOOKUP($A42,'Orion Essential AR Data'!$E$2:$GY$99,175,FALSE)</f>
        <v>9</v>
      </c>
      <c r="BC42" s="47">
        <f>VLOOKUP($A42,'Orion Essential AR Data'!$E$2:$GY$99,178,FALSE)</f>
        <v>9</v>
      </c>
      <c r="BD42" s="47">
        <f>VLOOKUP($A42,'Orion Essential AR Data'!$E$2:$GY$99,181,FALSE)</f>
        <v>9</v>
      </c>
      <c r="BE42" s="47">
        <f>VLOOKUP($A42,'Orion Essential AR Data'!$E$2:$GY$99,184,FALSE)</f>
        <v>10</v>
      </c>
      <c r="BF42" s="47">
        <f>VLOOKUP($A42,'Orion Essential AR Data'!$E$2:$GY$99,187,FALSE)</f>
        <v>9</v>
      </c>
      <c r="BG42" s="47">
        <f>VLOOKUP($A42,'Orion Essential AR Data'!$E$2:$GY$99,190,FALSE)</f>
        <v>10</v>
      </c>
      <c r="BH42" s="47">
        <f>VLOOKUP($A42,'Orion Essential AR Data'!$E$2:$GY$99,193,FALSE)</f>
        <v>7</v>
      </c>
      <c r="BI42" s="47">
        <f>VLOOKUP($A42,'Orion Essential AR Data'!$E$2:$GY$99,196,FALSE)</f>
        <v>10</v>
      </c>
      <c r="BJ42" s="47">
        <f>VLOOKUP($A42,'Orion Essential AR Data'!$E$2:$GY$99,199,FALSE)</f>
        <v>9</v>
      </c>
      <c r="BK42" s="47">
        <f>VLOOKUP($A42,'Orion Essential AR Data'!$E$2:$GY$99,202,FALSE)</f>
        <v>9</v>
      </c>
      <c r="BL42" s="47">
        <f t="shared" si="0"/>
        <v>17</v>
      </c>
      <c r="BM42" s="47">
        <f t="shared" si="1"/>
        <v>23</v>
      </c>
      <c r="BN42" s="47">
        <f t="shared" si="2"/>
        <v>17</v>
      </c>
      <c r="BO42" s="47">
        <f t="shared" si="3"/>
        <v>2</v>
      </c>
      <c r="BP42" s="47">
        <f t="shared" si="4"/>
        <v>1</v>
      </c>
      <c r="BQ42" s="47">
        <f t="shared" si="5"/>
        <v>0</v>
      </c>
      <c r="BR42" s="47">
        <f t="shared" si="6"/>
        <v>0</v>
      </c>
      <c r="BS42" s="47">
        <f t="shared" si="7"/>
        <v>0</v>
      </c>
      <c r="BT42" s="47">
        <f t="shared" si="8"/>
        <v>0</v>
      </c>
      <c r="BU42" s="47">
        <f t="shared" si="9"/>
        <v>0</v>
      </c>
      <c r="BV42" s="47">
        <f t="shared" si="10"/>
        <v>0</v>
      </c>
      <c r="BW42" s="47">
        <f t="shared" si="11"/>
        <v>60</v>
      </c>
    </row>
    <row r="43" spans="1:75" x14ac:dyDescent="0.3">
      <c r="A43" s="47">
        <f>'Orion Essential AR Data'!E43</f>
        <v>153</v>
      </c>
      <c r="B43" s="47" t="str">
        <f>'Orion Essential AR Data'!A43</f>
        <v>Deane</v>
      </c>
      <c r="C43" s="47" t="str">
        <f>'Orion Essential AR Data'!B43</f>
        <v>Jane</v>
      </c>
      <c r="D43" s="47">
        <f>VLOOKUP($A43,'Orion Essential AR Data'!$E$2:$GY$99,25,FALSE)</f>
        <v>10</v>
      </c>
      <c r="E43" s="47">
        <f>VLOOKUP($A43,'Orion Essential AR Data'!$E$2:$GY$99,28,FALSE)</f>
        <v>10</v>
      </c>
      <c r="F43" s="47">
        <f>VLOOKUP($A43,'Orion Essential AR Data'!$E$2:$GY$99,31,FALSE)</f>
        <v>8</v>
      </c>
      <c r="G43" s="47">
        <f>VLOOKUP($A43,'Orion Essential AR Data'!$E$2:$GY$99,34,FALSE)</f>
        <v>9</v>
      </c>
      <c r="H43" s="47">
        <f>VLOOKUP($A43,'Orion Essential AR Data'!$E$2:$GY$99,37,FALSE)</f>
        <v>8</v>
      </c>
      <c r="I43" s="47">
        <f>VLOOKUP($A43,'Orion Essential AR Data'!$E$2:$GY$99,40,FALSE)</f>
        <v>9</v>
      </c>
      <c r="J43" s="47">
        <f>VLOOKUP($A43,'Orion Essential AR Data'!$E$2:$GY$99,43,FALSE)</f>
        <v>9</v>
      </c>
      <c r="K43" s="47">
        <f>VLOOKUP($A43,'Orion Essential AR Data'!$E$2:$GY$99,46,FALSE)</f>
        <v>10</v>
      </c>
      <c r="L43" s="47">
        <f>VLOOKUP($A43,'Orion Essential AR Data'!$E$2:$GY$99,49,FALSE)</f>
        <v>10</v>
      </c>
      <c r="M43" s="47">
        <f>VLOOKUP($A43,'Orion Essential AR Data'!$E$2:$GY$99,52,FALSE)</f>
        <v>9</v>
      </c>
      <c r="N43" s="47">
        <f>VLOOKUP($A43,'Orion Essential AR Data'!$E$2:$GY$99,55,FALSE)</f>
        <v>9</v>
      </c>
      <c r="O43" s="47">
        <f>VLOOKUP($A43,'Orion Essential AR Data'!$E$2:$GY$99,58,FALSE)</f>
        <v>9</v>
      </c>
      <c r="P43" s="47">
        <f>VLOOKUP($A43,'Orion Essential AR Data'!$E$2:$GY$99,61,FALSE)</f>
        <v>9</v>
      </c>
      <c r="Q43" s="47">
        <f>VLOOKUP($A43,'Orion Essential AR Data'!$E$2:$GY$99,64,FALSE)</f>
        <v>9</v>
      </c>
      <c r="R43" s="47">
        <f>VLOOKUP($A43,'Orion Essential AR Data'!$E$2:$GY$99,67,FALSE)</f>
        <v>8</v>
      </c>
      <c r="S43" s="47">
        <f>VLOOKUP($A43,'Orion Essential AR Data'!$E$2:$GY$99,70,FALSE)</f>
        <v>8</v>
      </c>
      <c r="T43" s="47">
        <f>VLOOKUP($A43,'Orion Essential AR Data'!$E$2:$GY$99,73,FALSE)</f>
        <v>7</v>
      </c>
      <c r="U43" s="47">
        <f>VLOOKUP($A43,'Orion Essential AR Data'!$E$2:$GY$99,76,FALSE)</f>
        <v>10</v>
      </c>
      <c r="V43" s="47">
        <f>VLOOKUP($A43,'Orion Essential AR Data'!$E$2:$GY$99,79,FALSE)</f>
        <v>10</v>
      </c>
      <c r="W43" s="47">
        <f>VLOOKUP($A43,'Orion Essential AR Data'!$E$2:$GY$99,82,FALSE)</f>
        <v>10</v>
      </c>
      <c r="X43" s="47">
        <f>VLOOKUP($A43,'Orion Essential AR Data'!$E$2:$GY$99,85,FALSE)</f>
        <v>8</v>
      </c>
      <c r="Y43" s="47">
        <f>VLOOKUP($A43,'Orion Essential AR Data'!$E$2:$GY$99,88,FALSE)</f>
        <v>8</v>
      </c>
      <c r="Z43" s="47">
        <f>VLOOKUP($A43,'Orion Essential AR Data'!$E$2:$GY$99,91,FALSE)</f>
        <v>9</v>
      </c>
      <c r="AA43" s="47">
        <f>VLOOKUP($A43,'Orion Essential AR Data'!$E$2:$GY$99,94,FALSE)</f>
        <v>10</v>
      </c>
      <c r="AB43" s="47">
        <f>VLOOKUP($A43,'Orion Essential AR Data'!$E$2:$GY$99,97,FALSE)</f>
        <v>9</v>
      </c>
      <c r="AC43" s="47">
        <f>VLOOKUP($A43,'Orion Essential AR Data'!$E$2:$GY$99,100,FALSE)</f>
        <v>9</v>
      </c>
      <c r="AD43" s="47">
        <f>VLOOKUP($A43,'Orion Essential AR Data'!$E$2:$GY$99,103,FALSE)</f>
        <v>9</v>
      </c>
      <c r="AE43" s="47">
        <f>VLOOKUP($A43,'Orion Essential AR Data'!$E$2:$GY$99,106,FALSE)</f>
        <v>8</v>
      </c>
      <c r="AF43" s="47">
        <f>VLOOKUP($A43,'Orion Essential AR Data'!$E$2:$GY$99,109,FALSE)</f>
        <v>9</v>
      </c>
      <c r="AG43" s="47">
        <f>VLOOKUP($A43,'Orion Essential AR Data'!$E$2:$GY$99,112,FALSE)</f>
        <v>7</v>
      </c>
      <c r="AH43" s="47">
        <f>VLOOKUP($A43,'Orion Essential AR Data'!$E$2:$GY$99,115,FALSE)</f>
        <v>8</v>
      </c>
      <c r="AI43" s="47">
        <f>VLOOKUP($A43,'Orion Essential AR Data'!$E$2:$GY$99,118,FALSE)</f>
        <v>9</v>
      </c>
      <c r="AJ43" s="47">
        <f>VLOOKUP($A43,'Orion Essential AR Data'!$E$2:$GY$99,121,FALSE)</f>
        <v>8</v>
      </c>
      <c r="AK43" s="47">
        <f>VLOOKUP($A43,'Orion Essential AR Data'!$E$2:$GY$99,124,FALSE)</f>
        <v>9</v>
      </c>
      <c r="AL43" s="47">
        <f>VLOOKUP($A43,'Orion Essential AR Data'!$E$2:$GY$99,127,FALSE)</f>
        <v>10</v>
      </c>
      <c r="AM43" s="47">
        <f>VLOOKUP($A43,'Orion Essential AR Data'!$E$2:$GY$99,130,FALSE)</f>
        <v>9</v>
      </c>
      <c r="AN43" s="47">
        <f>VLOOKUP($A43,'Orion Essential AR Data'!$E$2:$GY$99,133,FALSE)</f>
        <v>10</v>
      </c>
      <c r="AO43" s="47">
        <f>VLOOKUP($A43,'Orion Essential AR Data'!$E$2:$GY$99,136,FALSE)</f>
        <v>10</v>
      </c>
      <c r="AP43" s="47">
        <f>VLOOKUP($A43,'Orion Essential AR Data'!$E$2:$GY$99,139,FALSE)</f>
        <v>9</v>
      </c>
      <c r="AQ43" s="47">
        <f>VLOOKUP($A43,'Orion Essential AR Data'!$E$2:$GY$99,142,FALSE)</f>
        <v>9</v>
      </c>
      <c r="AR43" s="47">
        <f>VLOOKUP($A43,'Orion Essential AR Data'!$E$2:$GY$99,145,FALSE)</f>
        <v>7</v>
      </c>
      <c r="AS43" s="47">
        <f>VLOOKUP($A43,'Orion Essential AR Data'!$E$2:$GY$99,148,FALSE)</f>
        <v>6</v>
      </c>
      <c r="AT43" s="47">
        <f>VLOOKUP($A43,'Orion Essential AR Data'!$E$2:$GY$99,151,FALSE)</f>
        <v>9</v>
      </c>
      <c r="AU43" s="47">
        <f>VLOOKUP($A43,'Orion Essential AR Data'!$E$2:$GY$99,154,FALSE)</f>
        <v>10</v>
      </c>
      <c r="AV43" s="47">
        <f>VLOOKUP($A43,'Orion Essential AR Data'!$E$2:$GY$99,157,FALSE)</f>
        <v>5</v>
      </c>
      <c r="AW43" s="47">
        <f>VLOOKUP($A43,'Orion Essential AR Data'!$E$2:$GY$99,160,FALSE)</f>
        <v>10</v>
      </c>
      <c r="AX43" s="47">
        <f>VLOOKUP($A43,'Orion Essential AR Data'!$E$2:$GY$99,163,FALSE)</f>
        <v>9</v>
      </c>
      <c r="AY43" s="47">
        <f>VLOOKUP($A43,'Orion Essential AR Data'!$E$2:$GY$99,166,FALSE)</f>
        <v>9</v>
      </c>
      <c r="AZ43" s="47">
        <f>VLOOKUP($A43,'Orion Essential AR Data'!$E$2:$GY$99,169,FALSE)</f>
        <v>10</v>
      </c>
      <c r="BA43" s="47">
        <f>VLOOKUP($A43,'Orion Essential AR Data'!$E$2:$GY$99,172,FALSE)</f>
        <v>8</v>
      </c>
      <c r="BB43" s="47">
        <f>VLOOKUP($A43,'Orion Essential AR Data'!$E$2:$GY$99,175,FALSE)</f>
        <v>8</v>
      </c>
      <c r="BC43" s="47">
        <f>VLOOKUP($A43,'Orion Essential AR Data'!$E$2:$GY$99,178,FALSE)</f>
        <v>9</v>
      </c>
      <c r="BD43" s="47">
        <f>VLOOKUP($A43,'Orion Essential AR Data'!$E$2:$GY$99,181,FALSE)</f>
        <v>10</v>
      </c>
      <c r="BE43" s="47">
        <f>VLOOKUP($A43,'Orion Essential AR Data'!$E$2:$GY$99,184,FALSE)</f>
        <v>10</v>
      </c>
      <c r="BF43" s="47">
        <f>VLOOKUP($A43,'Orion Essential AR Data'!$E$2:$GY$99,187,FALSE)</f>
        <v>9</v>
      </c>
      <c r="BG43" s="47">
        <f>VLOOKUP($A43,'Orion Essential AR Data'!$E$2:$GY$99,190,FALSE)</f>
        <v>9</v>
      </c>
      <c r="BH43" s="47">
        <f>VLOOKUP($A43,'Orion Essential AR Data'!$E$2:$GY$99,193,FALSE)</f>
        <v>10</v>
      </c>
      <c r="BI43" s="47">
        <f>VLOOKUP($A43,'Orion Essential AR Data'!$E$2:$GY$99,196,FALSE)</f>
        <v>9</v>
      </c>
      <c r="BJ43" s="47">
        <f>VLOOKUP($A43,'Orion Essential AR Data'!$E$2:$GY$99,199,FALSE)</f>
        <v>9</v>
      </c>
      <c r="BK43" s="47">
        <f>VLOOKUP($A43,'Orion Essential AR Data'!$E$2:$GY$99,202,FALSE)</f>
        <v>9</v>
      </c>
      <c r="BL43" s="47">
        <f t="shared" si="0"/>
        <v>17</v>
      </c>
      <c r="BM43" s="47">
        <f t="shared" si="1"/>
        <v>27</v>
      </c>
      <c r="BN43" s="47">
        <f t="shared" si="2"/>
        <v>11</v>
      </c>
      <c r="BO43" s="47">
        <f t="shared" si="3"/>
        <v>3</v>
      </c>
      <c r="BP43" s="47">
        <f t="shared" si="4"/>
        <v>1</v>
      </c>
      <c r="BQ43" s="47">
        <f t="shared" si="5"/>
        <v>1</v>
      </c>
      <c r="BR43" s="47">
        <f t="shared" si="6"/>
        <v>0</v>
      </c>
      <c r="BS43" s="47">
        <f t="shared" si="7"/>
        <v>0</v>
      </c>
      <c r="BT43" s="47">
        <f t="shared" si="8"/>
        <v>0</v>
      </c>
      <c r="BU43" s="47">
        <f t="shared" si="9"/>
        <v>0</v>
      </c>
      <c r="BV43" s="47">
        <f t="shared" si="10"/>
        <v>0</v>
      </c>
      <c r="BW43" s="47">
        <f t="shared" si="11"/>
        <v>60</v>
      </c>
    </row>
    <row r="44" spans="1:75" x14ac:dyDescent="0.3">
      <c r="A44" s="47">
        <f>'Orion Essential AR Data'!E44</f>
        <v>154</v>
      </c>
      <c r="B44" s="47" t="str">
        <f>'Orion Essential AR Data'!A44</f>
        <v>Donoho</v>
      </c>
      <c r="C44" s="47" t="str">
        <f>'Orion Essential AR Data'!B44</f>
        <v>Michael</v>
      </c>
      <c r="D44" s="47">
        <f>VLOOKUP($A44,'Orion Essential AR Data'!$E$2:$GY$99,25,FALSE)</f>
        <v>9</v>
      </c>
      <c r="E44" s="47">
        <f>VLOOKUP($A44,'Orion Essential AR Data'!$E$2:$GY$99,28,FALSE)</f>
        <v>10</v>
      </c>
      <c r="F44" s="47">
        <f>VLOOKUP($A44,'Orion Essential AR Data'!$E$2:$GY$99,31,FALSE)</f>
        <v>8</v>
      </c>
      <c r="G44" s="47">
        <f>VLOOKUP($A44,'Orion Essential AR Data'!$E$2:$GY$99,34,FALSE)</f>
        <v>10</v>
      </c>
      <c r="H44" s="47">
        <f>VLOOKUP($A44,'Orion Essential AR Data'!$E$2:$GY$99,37,FALSE)</f>
        <v>10</v>
      </c>
      <c r="I44" s="47">
        <f>VLOOKUP($A44,'Orion Essential AR Data'!$E$2:$GY$99,40,FALSE)</f>
        <v>10</v>
      </c>
      <c r="J44" s="47">
        <f>VLOOKUP($A44,'Orion Essential AR Data'!$E$2:$GY$99,43,FALSE)</f>
        <v>9</v>
      </c>
      <c r="K44" s="47">
        <f>VLOOKUP($A44,'Orion Essential AR Data'!$E$2:$GY$99,46,FALSE)</f>
        <v>10</v>
      </c>
      <c r="L44" s="47">
        <f>VLOOKUP($A44,'Orion Essential AR Data'!$E$2:$GY$99,49,FALSE)</f>
        <v>10</v>
      </c>
      <c r="M44" s="47">
        <f>VLOOKUP($A44,'Orion Essential AR Data'!$E$2:$GY$99,52,FALSE)</f>
        <v>9</v>
      </c>
      <c r="N44" s="47">
        <f>VLOOKUP($A44,'Orion Essential AR Data'!$E$2:$GY$99,55,FALSE)</f>
        <v>10</v>
      </c>
      <c r="O44" s="47">
        <f>VLOOKUP($A44,'Orion Essential AR Data'!$E$2:$GY$99,58,FALSE)</f>
        <v>10</v>
      </c>
      <c r="P44" s="47">
        <f>VLOOKUP($A44,'Orion Essential AR Data'!$E$2:$GY$99,61,FALSE)</f>
        <v>10</v>
      </c>
      <c r="Q44" s="47">
        <f>VLOOKUP($A44,'Orion Essential AR Data'!$E$2:$GY$99,64,FALSE)</f>
        <v>10</v>
      </c>
      <c r="R44" s="47">
        <f>VLOOKUP($A44,'Orion Essential AR Data'!$E$2:$GY$99,67,FALSE)</f>
        <v>10</v>
      </c>
      <c r="S44" s="47">
        <f>VLOOKUP($A44,'Orion Essential AR Data'!$E$2:$GY$99,70,FALSE)</f>
        <v>10</v>
      </c>
      <c r="T44" s="47">
        <f>VLOOKUP($A44,'Orion Essential AR Data'!$E$2:$GY$99,73,FALSE)</f>
        <v>9</v>
      </c>
      <c r="U44" s="47">
        <f>VLOOKUP($A44,'Orion Essential AR Data'!$E$2:$GY$99,76,FALSE)</f>
        <v>9</v>
      </c>
      <c r="V44" s="47">
        <f>VLOOKUP($A44,'Orion Essential AR Data'!$E$2:$GY$99,79,FALSE)</f>
        <v>9</v>
      </c>
      <c r="W44" s="47">
        <f>VLOOKUP($A44,'Orion Essential AR Data'!$E$2:$GY$99,82,FALSE)</f>
        <v>9</v>
      </c>
      <c r="X44" s="47">
        <f>VLOOKUP($A44,'Orion Essential AR Data'!$E$2:$GY$99,85,FALSE)</f>
        <v>9</v>
      </c>
      <c r="Y44" s="47">
        <f>VLOOKUP($A44,'Orion Essential AR Data'!$E$2:$GY$99,88,FALSE)</f>
        <v>10</v>
      </c>
      <c r="Z44" s="47">
        <f>VLOOKUP($A44,'Orion Essential AR Data'!$E$2:$GY$99,91,FALSE)</f>
        <v>10</v>
      </c>
      <c r="AA44" s="47">
        <f>VLOOKUP($A44,'Orion Essential AR Data'!$E$2:$GY$99,94,FALSE)</f>
        <v>10</v>
      </c>
      <c r="AB44" s="47">
        <f>VLOOKUP($A44,'Orion Essential AR Data'!$E$2:$GY$99,97,FALSE)</f>
        <v>10</v>
      </c>
      <c r="AC44" s="47">
        <f>VLOOKUP($A44,'Orion Essential AR Data'!$E$2:$GY$99,100,FALSE)</f>
        <v>9</v>
      </c>
      <c r="AD44" s="47">
        <f>VLOOKUP($A44,'Orion Essential AR Data'!$E$2:$GY$99,103,FALSE)</f>
        <v>10</v>
      </c>
      <c r="AE44" s="47">
        <f>VLOOKUP($A44,'Orion Essential AR Data'!$E$2:$GY$99,106,FALSE)</f>
        <v>10</v>
      </c>
      <c r="AF44" s="47">
        <f>VLOOKUP($A44,'Orion Essential AR Data'!$E$2:$GY$99,109,FALSE)</f>
        <v>9</v>
      </c>
      <c r="AG44" s="47">
        <f>VLOOKUP($A44,'Orion Essential AR Data'!$E$2:$GY$99,112,FALSE)</f>
        <v>10</v>
      </c>
      <c r="AH44" s="47">
        <f>VLOOKUP($A44,'Orion Essential AR Data'!$E$2:$GY$99,115,FALSE)</f>
        <v>9</v>
      </c>
      <c r="AI44" s="47">
        <f>VLOOKUP($A44,'Orion Essential AR Data'!$E$2:$GY$99,118,FALSE)</f>
        <v>10</v>
      </c>
      <c r="AJ44" s="47">
        <f>VLOOKUP($A44,'Orion Essential AR Data'!$E$2:$GY$99,121,FALSE)</f>
        <v>9</v>
      </c>
      <c r="AK44" s="47">
        <f>VLOOKUP($A44,'Orion Essential AR Data'!$E$2:$GY$99,124,FALSE)</f>
        <v>9</v>
      </c>
      <c r="AL44" s="47">
        <f>VLOOKUP($A44,'Orion Essential AR Data'!$E$2:$GY$99,127,FALSE)</f>
        <v>10</v>
      </c>
      <c r="AM44" s="47">
        <f>VLOOKUP($A44,'Orion Essential AR Data'!$E$2:$GY$99,130,FALSE)</f>
        <v>10</v>
      </c>
      <c r="AN44" s="47">
        <f>VLOOKUP($A44,'Orion Essential AR Data'!$E$2:$GY$99,133,FALSE)</f>
        <v>9</v>
      </c>
      <c r="AO44" s="47">
        <f>VLOOKUP($A44,'Orion Essential AR Data'!$E$2:$GY$99,136,FALSE)</f>
        <v>9</v>
      </c>
      <c r="AP44" s="47">
        <f>VLOOKUP($A44,'Orion Essential AR Data'!$E$2:$GY$99,139,FALSE)</f>
        <v>9</v>
      </c>
      <c r="AQ44" s="47">
        <f>VLOOKUP($A44,'Orion Essential AR Data'!$E$2:$GY$99,142,FALSE)</f>
        <v>10</v>
      </c>
      <c r="AR44" s="47">
        <f>VLOOKUP($A44,'Orion Essential AR Data'!$E$2:$GY$99,145,FALSE)</f>
        <v>10</v>
      </c>
      <c r="AS44" s="47">
        <f>VLOOKUP($A44,'Orion Essential AR Data'!$E$2:$GY$99,148,FALSE)</f>
        <v>10</v>
      </c>
      <c r="AT44" s="47">
        <f>VLOOKUP($A44,'Orion Essential AR Data'!$E$2:$GY$99,151,FALSE)</f>
        <v>9</v>
      </c>
      <c r="AU44" s="47">
        <f>VLOOKUP($A44,'Orion Essential AR Data'!$E$2:$GY$99,154,FALSE)</f>
        <v>9</v>
      </c>
      <c r="AV44" s="47">
        <f>VLOOKUP($A44,'Orion Essential AR Data'!$E$2:$GY$99,157,FALSE)</f>
        <v>9</v>
      </c>
      <c r="AW44" s="47">
        <f>VLOOKUP($A44,'Orion Essential AR Data'!$E$2:$GY$99,160,FALSE)</f>
        <v>10</v>
      </c>
      <c r="AX44" s="47">
        <f>VLOOKUP($A44,'Orion Essential AR Data'!$E$2:$GY$99,163,FALSE)</f>
        <v>10</v>
      </c>
      <c r="AY44" s="47">
        <f>VLOOKUP($A44,'Orion Essential AR Data'!$E$2:$GY$99,166,FALSE)</f>
        <v>8</v>
      </c>
      <c r="AZ44" s="47">
        <f>VLOOKUP($A44,'Orion Essential AR Data'!$E$2:$GY$99,169,FALSE)</f>
        <v>10</v>
      </c>
      <c r="BA44" s="47">
        <f>VLOOKUP($A44,'Orion Essential AR Data'!$E$2:$GY$99,172,FALSE)</f>
        <v>10</v>
      </c>
      <c r="BB44" s="47">
        <f>VLOOKUP($A44,'Orion Essential AR Data'!$E$2:$GY$99,175,FALSE)</f>
        <v>9</v>
      </c>
      <c r="BC44" s="47">
        <f>VLOOKUP($A44,'Orion Essential AR Data'!$E$2:$GY$99,178,FALSE)</f>
        <v>10</v>
      </c>
      <c r="BD44" s="47">
        <f>VLOOKUP($A44,'Orion Essential AR Data'!$E$2:$GY$99,181,FALSE)</f>
        <v>10</v>
      </c>
      <c r="BE44" s="47">
        <f>VLOOKUP($A44,'Orion Essential AR Data'!$E$2:$GY$99,184,FALSE)</f>
        <v>8</v>
      </c>
      <c r="BF44" s="47">
        <f>VLOOKUP($A44,'Orion Essential AR Data'!$E$2:$GY$99,187,FALSE)</f>
        <v>10</v>
      </c>
      <c r="BG44" s="47">
        <f>VLOOKUP($A44,'Orion Essential AR Data'!$E$2:$GY$99,190,FALSE)</f>
        <v>10</v>
      </c>
      <c r="BH44" s="47">
        <f>VLOOKUP($A44,'Orion Essential AR Data'!$E$2:$GY$99,193,FALSE)</f>
        <v>8</v>
      </c>
      <c r="BI44" s="47">
        <f>VLOOKUP($A44,'Orion Essential AR Data'!$E$2:$GY$99,196,FALSE)</f>
        <v>9</v>
      </c>
      <c r="BJ44" s="47">
        <f>VLOOKUP($A44,'Orion Essential AR Data'!$E$2:$GY$99,199,FALSE)</f>
        <v>9</v>
      </c>
      <c r="BK44" s="47">
        <f>VLOOKUP($A44,'Orion Essential AR Data'!$E$2:$GY$99,202,FALSE)</f>
        <v>10</v>
      </c>
      <c r="BL44" s="47">
        <f t="shared" si="0"/>
        <v>34</v>
      </c>
      <c r="BM44" s="47">
        <f t="shared" si="1"/>
        <v>22</v>
      </c>
      <c r="BN44" s="47">
        <f t="shared" si="2"/>
        <v>4</v>
      </c>
      <c r="BO44" s="47">
        <f t="shared" si="3"/>
        <v>0</v>
      </c>
      <c r="BP44" s="47">
        <f t="shared" si="4"/>
        <v>0</v>
      </c>
      <c r="BQ44" s="47">
        <f t="shared" si="5"/>
        <v>0</v>
      </c>
      <c r="BR44" s="47">
        <f t="shared" si="6"/>
        <v>0</v>
      </c>
      <c r="BS44" s="47">
        <f t="shared" si="7"/>
        <v>0</v>
      </c>
      <c r="BT44" s="47">
        <f t="shared" si="8"/>
        <v>0</v>
      </c>
      <c r="BU44" s="47">
        <f t="shared" si="9"/>
        <v>0</v>
      </c>
      <c r="BV44" s="47">
        <f t="shared" si="10"/>
        <v>0</v>
      </c>
      <c r="BW44" s="47">
        <f t="shared" si="11"/>
        <v>60</v>
      </c>
    </row>
    <row r="45" spans="1:75" x14ac:dyDescent="0.3">
      <c r="A45" s="47">
        <f>'Orion Essential AR Data'!E45</f>
        <v>155</v>
      </c>
      <c r="B45" s="47" t="str">
        <f>'Orion Essential AR Data'!A45</f>
        <v>Gray</v>
      </c>
      <c r="C45" s="47" t="str">
        <f>'Orion Essential AR Data'!B45</f>
        <v>Katherine</v>
      </c>
      <c r="D45" s="47">
        <f>VLOOKUP($A45,'Orion Essential AR Data'!$E$2:$GY$99,25,FALSE)</f>
        <v>7</v>
      </c>
      <c r="E45" s="47">
        <f>VLOOKUP($A45,'Orion Essential AR Data'!$E$2:$GY$99,28,FALSE)</f>
        <v>9</v>
      </c>
      <c r="F45" s="47">
        <f>VLOOKUP($A45,'Orion Essential AR Data'!$E$2:$GY$99,31,FALSE)</f>
        <v>9</v>
      </c>
      <c r="G45" s="47">
        <f>VLOOKUP($A45,'Orion Essential AR Data'!$E$2:$GY$99,34,FALSE)</f>
        <v>7</v>
      </c>
      <c r="H45" s="47">
        <f>VLOOKUP($A45,'Orion Essential AR Data'!$E$2:$GY$99,37,FALSE)</f>
        <v>8</v>
      </c>
      <c r="I45" s="47">
        <f>VLOOKUP($A45,'Orion Essential AR Data'!$E$2:$GY$99,40,FALSE)</f>
        <v>8</v>
      </c>
      <c r="J45" s="47">
        <f>VLOOKUP($A45,'Orion Essential AR Data'!$E$2:$GY$99,43,FALSE)</f>
        <v>9</v>
      </c>
      <c r="K45" s="47">
        <f>VLOOKUP($A45,'Orion Essential AR Data'!$E$2:$GY$99,46,FALSE)</f>
        <v>6</v>
      </c>
      <c r="L45" s="47">
        <f>VLOOKUP($A45,'Orion Essential AR Data'!$E$2:$GY$99,49,FALSE)</f>
        <v>10</v>
      </c>
      <c r="M45" s="47">
        <f>VLOOKUP($A45,'Orion Essential AR Data'!$E$2:$GY$99,52,FALSE)</f>
        <v>7</v>
      </c>
      <c r="N45" s="47">
        <f>VLOOKUP($A45,'Orion Essential AR Data'!$E$2:$GY$99,55,FALSE)</f>
        <v>6</v>
      </c>
      <c r="O45" s="47">
        <f>VLOOKUP($A45,'Orion Essential AR Data'!$E$2:$GY$99,58,FALSE)</f>
        <v>9</v>
      </c>
      <c r="P45" s="47">
        <f>VLOOKUP($A45,'Orion Essential AR Data'!$E$2:$GY$99,61,FALSE)</f>
        <v>9</v>
      </c>
      <c r="Q45" s="47">
        <f>VLOOKUP($A45,'Orion Essential AR Data'!$E$2:$GY$99,64,FALSE)</f>
        <v>10</v>
      </c>
      <c r="R45" s="47">
        <f>VLOOKUP($A45,'Orion Essential AR Data'!$E$2:$GY$99,67,FALSE)</f>
        <v>8</v>
      </c>
      <c r="S45" s="47">
        <f>VLOOKUP($A45,'Orion Essential AR Data'!$E$2:$GY$99,70,FALSE)</f>
        <v>9</v>
      </c>
      <c r="T45" s="47">
        <f>VLOOKUP($A45,'Orion Essential AR Data'!$E$2:$GY$99,73,FALSE)</f>
        <v>9</v>
      </c>
      <c r="U45" s="47">
        <f>VLOOKUP($A45,'Orion Essential AR Data'!$E$2:$GY$99,76,FALSE)</f>
        <v>8</v>
      </c>
      <c r="V45" s="47">
        <f>VLOOKUP($A45,'Orion Essential AR Data'!$E$2:$GY$99,79,FALSE)</f>
        <v>10</v>
      </c>
      <c r="W45" s="47">
        <f>VLOOKUP($A45,'Orion Essential AR Data'!$E$2:$GY$99,82,FALSE)</f>
        <v>9</v>
      </c>
      <c r="X45" s="47">
        <f>VLOOKUP($A45,'Orion Essential AR Data'!$E$2:$GY$99,85,FALSE)</f>
        <v>9</v>
      </c>
      <c r="Y45" s="47">
        <f>VLOOKUP($A45,'Orion Essential AR Data'!$E$2:$GY$99,88,FALSE)</f>
        <v>6</v>
      </c>
      <c r="Z45" s="47">
        <f>VLOOKUP($A45,'Orion Essential AR Data'!$E$2:$GY$99,91,FALSE)</f>
        <v>8</v>
      </c>
      <c r="AA45" s="47">
        <f>VLOOKUP($A45,'Orion Essential AR Data'!$E$2:$GY$99,94,FALSE)</f>
        <v>9</v>
      </c>
      <c r="AB45" s="47">
        <f>VLOOKUP($A45,'Orion Essential AR Data'!$E$2:$GY$99,97,FALSE)</f>
        <v>8</v>
      </c>
      <c r="AC45" s="47">
        <f>VLOOKUP($A45,'Orion Essential AR Data'!$E$2:$GY$99,100,FALSE)</f>
        <v>8</v>
      </c>
      <c r="AD45" s="47">
        <f>VLOOKUP($A45,'Orion Essential AR Data'!$E$2:$GY$99,103,FALSE)</f>
        <v>8</v>
      </c>
      <c r="AE45" s="47">
        <f>VLOOKUP($A45,'Orion Essential AR Data'!$E$2:$GY$99,106,FALSE)</f>
        <v>10</v>
      </c>
      <c r="AF45" s="47">
        <f>VLOOKUP($A45,'Orion Essential AR Data'!$E$2:$GY$99,109,FALSE)</f>
        <v>10</v>
      </c>
      <c r="AG45" s="47">
        <f>VLOOKUP($A45,'Orion Essential AR Data'!$E$2:$GY$99,112,FALSE)</f>
        <v>9</v>
      </c>
      <c r="AH45" s="47">
        <f>VLOOKUP($A45,'Orion Essential AR Data'!$E$2:$GY$99,115,FALSE)</f>
        <v>9</v>
      </c>
      <c r="AI45" s="47">
        <f>VLOOKUP($A45,'Orion Essential AR Data'!$E$2:$GY$99,118,FALSE)</f>
        <v>10</v>
      </c>
      <c r="AJ45" s="47">
        <f>VLOOKUP($A45,'Orion Essential AR Data'!$E$2:$GY$99,121,FALSE)</f>
        <v>9</v>
      </c>
      <c r="AK45" s="47">
        <f>VLOOKUP($A45,'Orion Essential AR Data'!$E$2:$GY$99,124,FALSE)</f>
        <v>9</v>
      </c>
      <c r="AL45" s="47">
        <f>VLOOKUP($A45,'Orion Essential AR Data'!$E$2:$GY$99,127,FALSE)</f>
        <v>10</v>
      </c>
      <c r="AM45" s="47">
        <f>VLOOKUP($A45,'Orion Essential AR Data'!$E$2:$GY$99,130,FALSE)</f>
        <v>9</v>
      </c>
      <c r="AN45" s="47">
        <f>VLOOKUP($A45,'Orion Essential AR Data'!$E$2:$GY$99,133,FALSE)</f>
        <v>7</v>
      </c>
      <c r="AO45" s="47">
        <f>VLOOKUP($A45,'Orion Essential AR Data'!$E$2:$GY$99,136,FALSE)</f>
        <v>9</v>
      </c>
      <c r="AP45" s="47">
        <f>VLOOKUP($A45,'Orion Essential AR Data'!$E$2:$GY$99,139,FALSE)</f>
        <v>8</v>
      </c>
      <c r="AQ45" s="47">
        <f>VLOOKUP($A45,'Orion Essential AR Data'!$E$2:$GY$99,142,FALSE)</f>
        <v>10</v>
      </c>
      <c r="AR45" s="47">
        <f>VLOOKUP($A45,'Orion Essential AR Data'!$E$2:$GY$99,145,FALSE)</f>
        <v>9</v>
      </c>
      <c r="AS45" s="47">
        <f>VLOOKUP($A45,'Orion Essential AR Data'!$E$2:$GY$99,148,FALSE)</f>
        <v>10</v>
      </c>
      <c r="AT45" s="47">
        <f>VLOOKUP($A45,'Orion Essential AR Data'!$E$2:$GY$99,151,FALSE)</f>
        <v>9</v>
      </c>
      <c r="AU45" s="47">
        <f>VLOOKUP($A45,'Orion Essential AR Data'!$E$2:$GY$99,154,FALSE)</f>
        <v>10</v>
      </c>
      <c r="AV45" s="47">
        <f>VLOOKUP($A45,'Orion Essential AR Data'!$E$2:$GY$99,157,FALSE)</f>
        <v>9</v>
      </c>
      <c r="AW45" s="47">
        <f>VLOOKUP($A45,'Orion Essential AR Data'!$E$2:$GY$99,160,FALSE)</f>
        <v>9</v>
      </c>
      <c r="AX45" s="47">
        <f>VLOOKUP($A45,'Orion Essential AR Data'!$E$2:$GY$99,163,FALSE)</f>
        <v>9</v>
      </c>
      <c r="AY45" s="47">
        <f>VLOOKUP($A45,'Orion Essential AR Data'!$E$2:$GY$99,166,FALSE)</f>
        <v>8</v>
      </c>
      <c r="AZ45" s="47">
        <f>VLOOKUP($A45,'Orion Essential AR Data'!$E$2:$GY$99,169,FALSE)</f>
        <v>9</v>
      </c>
      <c r="BA45" s="47">
        <f>VLOOKUP($A45,'Orion Essential AR Data'!$E$2:$GY$99,172,FALSE)</f>
        <v>8</v>
      </c>
      <c r="BB45" s="47">
        <f>VLOOKUP($A45,'Orion Essential AR Data'!$E$2:$GY$99,175,FALSE)</f>
        <v>9</v>
      </c>
      <c r="BC45" s="47">
        <f>VLOOKUP($A45,'Orion Essential AR Data'!$E$2:$GY$99,178,FALSE)</f>
        <v>8</v>
      </c>
      <c r="BD45" s="47">
        <f>VLOOKUP($A45,'Orion Essential AR Data'!$E$2:$GY$99,181,FALSE)</f>
        <v>9</v>
      </c>
      <c r="BE45" s="47">
        <f>VLOOKUP($A45,'Orion Essential AR Data'!$E$2:$GY$99,184,FALSE)</f>
        <v>8</v>
      </c>
      <c r="BF45" s="47">
        <f>VLOOKUP($A45,'Orion Essential AR Data'!$E$2:$GY$99,187,FALSE)</f>
        <v>9</v>
      </c>
      <c r="BG45" s="47">
        <f>VLOOKUP($A45,'Orion Essential AR Data'!$E$2:$GY$99,190,FALSE)</f>
        <v>9</v>
      </c>
      <c r="BH45" s="47">
        <f>VLOOKUP($A45,'Orion Essential AR Data'!$E$2:$GY$99,193,FALSE)</f>
        <v>9</v>
      </c>
      <c r="BI45" s="47">
        <f>VLOOKUP($A45,'Orion Essential AR Data'!$E$2:$GY$99,196,FALSE)</f>
        <v>7</v>
      </c>
      <c r="BJ45" s="47">
        <f>VLOOKUP($A45,'Orion Essential AR Data'!$E$2:$GY$99,199,FALSE)</f>
        <v>10</v>
      </c>
      <c r="BK45" s="47">
        <f>VLOOKUP($A45,'Orion Essential AR Data'!$E$2:$GY$99,202,FALSE)</f>
        <v>9</v>
      </c>
      <c r="BL45" s="47">
        <f t="shared" si="0"/>
        <v>11</v>
      </c>
      <c r="BM45" s="47">
        <f t="shared" si="1"/>
        <v>28</v>
      </c>
      <c r="BN45" s="47">
        <f t="shared" si="2"/>
        <v>13</v>
      </c>
      <c r="BO45" s="47">
        <f t="shared" si="3"/>
        <v>5</v>
      </c>
      <c r="BP45" s="47">
        <f t="shared" si="4"/>
        <v>3</v>
      </c>
      <c r="BQ45" s="47">
        <f t="shared" si="5"/>
        <v>0</v>
      </c>
      <c r="BR45" s="47">
        <f t="shared" si="6"/>
        <v>0</v>
      </c>
      <c r="BS45" s="47">
        <f t="shared" si="7"/>
        <v>0</v>
      </c>
      <c r="BT45" s="47">
        <f t="shared" si="8"/>
        <v>0</v>
      </c>
      <c r="BU45" s="47">
        <f t="shared" si="9"/>
        <v>0</v>
      </c>
      <c r="BV45" s="47">
        <f t="shared" si="10"/>
        <v>0</v>
      </c>
      <c r="BW45" s="47">
        <f t="shared" si="11"/>
        <v>60</v>
      </c>
    </row>
    <row r="46" spans="1:75" x14ac:dyDescent="0.3">
      <c r="A46" s="47">
        <f>'Orion Essential AR Data'!E46</f>
        <v>156</v>
      </c>
      <c r="B46" s="47" t="str">
        <f>'Orion Essential AR Data'!A46</f>
        <v>Deane</v>
      </c>
      <c r="C46" s="47" t="str">
        <f>'Orion Essential AR Data'!B46</f>
        <v>Jonathan</v>
      </c>
      <c r="D46" s="47">
        <f>VLOOKUP($A46,'Orion Essential AR Data'!$E$2:$GY$99,25,FALSE)</f>
        <v>9</v>
      </c>
      <c r="E46" s="47">
        <f>VLOOKUP($A46,'Orion Essential AR Data'!$E$2:$GY$99,28,FALSE)</f>
        <v>9</v>
      </c>
      <c r="F46" s="47">
        <f>VLOOKUP($A46,'Orion Essential AR Data'!$E$2:$GY$99,31,FALSE)</f>
        <v>10</v>
      </c>
      <c r="G46" s="47">
        <f>VLOOKUP($A46,'Orion Essential AR Data'!$E$2:$GY$99,34,FALSE)</f>
        <v>10</v>
      </c>
      <c r="H46" s="47">
        <f>VLOOKUP($A46,'Orion Essential AR Data'!$E$2:$GY$99,37,FALSE)</f>
        <v>9</v>
      </c>
      <c r="I46" s="47">
        <f>VLOOKUP($A46,'Orion Essential AR Data'!$E$2:$GY$99,40,FALSE)</f>
        <v>9</v>
      </c>
      <c r="J46" s="47">
        <f>VLOOKUP($A46,'Orion Essential AR Data'!$E$2:$GY$99,43,FALSE)</f>
        <v>10</v>
      </c>
      <c r="K46" s="47">
        <f>VLOOKUP($A46,'Orion Essential AR Data'!$E$2:$GY$99,46,FALSE)</f>
        <v>8</v>
      </c>
      <c r="L46" s="47">
        <f>VLOOKUP($A46,'Orion Essential AR Data'!$E$2:$GY$99,49,FALSE)</f>
        <v>10</v>
      </c>
      <c r="M46" s="47">
        <f>VLOOKUP($A46,'Orion Essential AR Data'!$E$2:$GY$99,52,FALSE)</f>
        <v>8</v>
      </c>
      <c r="N46" s="47">
        <f>VLOOKUP($A46,'Orion Essential AR Data'!$E$2:$GY$99,55,FALSE)</f>
        <v>10</v>
      </c>
      <c r="O46" s="47">
        <f>VLOOKUP($A46,'Orion Essential AR Data'!$E$2:$GY$99,58,FALSE)</f>
        <v>10</v>
      </c>
      <c r="P46" s="47">
        <f>VLOOKUP($A46,'Orion Essential AR Data'!$E$2:$GY$99,61,FALSE)</f>
        <v>10</v>
      </c>
      <c r="Q46" s="47">
        <f>VLOOKUP($A46,'Orion Essential AR Data'!$E$2:$GY$99,64,FALSE)</f>
        <v>10</v>
      </c>
      <c r="R46" s="47">
        <f>VLOOKUP($A46,'Orion Essential AR Data'!$E$2:$GY$99,67,FALSE)</f>
        <v>10</v>
      </c>
      <c r="S46" s="47">
        <f>VLOOKUP($A46,'Orion Essential AR Data'!$E$2:$GY$99,70,FALSE)</f>
        <v>9</v>
      </c>
      <c r="T46" s="47">
        <f>VLOOKUP($A46,'Orion Essential AR Data'!$E$2:$GY$99,73,FALSE)</f>
        <v>9</v>
      </c>
      <c r="U46" s="47">
        <f>VLOOKUP($A46,'Orion Essential AR Data'!$E$2:$GY$99,76,FALSE)</f>
        <v>8</v>
      </c>
      <c r="V46" s="47">
        <f>VLOOKUP($A46,'Orion Essential AR Data'!$E$2:$GY$99,79,FALSE)</f>
        <v>9</v>
      </c>
      <c r="W46" s="47">
        <f>VLOOKUP($A46,'Orion Essential AR Data'!$E$2:$GY$99,82,FALSE)</f>
        <v>10</v>
      </c>
      <c r="X46" s="47">
        <f>VLOOKUP($A46,'Orion Essential AR Data'!$E$2:$GY$99,85,FALSE)</f>
        <v>9</v>
      </c>
      <c r="Y46" s="47">
        <f>VLOOKUP($A46,'Orion Essential AR Data'!$E$2:$GY$99,88,FALSE)</f>
        <v>9</v>
      </c>
      <c r="Z46" s="47">
        <f>VLOOKUP($A46,'Orion Essential AR Data'!$E$2:$GY$99,91,FALSE)</f>
        <v>9</v>
      </c>
      <c r="AA46" s="47">
        <f>VLOOKUP($A46,'Orion Essential AR Data'!$E$2:$GY$99,94,FALSE)</f>
        <v>9</v>
      </c>
      <c r="AB46" s="47">
        <f>VLOOKUP($A46,'Orion Essential AR Data'!$E$2:$GY$99,97,FALSE)</f>
        <v>10</v>
      </c>
      <c r="AC46" s="47">
        <f>VLOOKUP($A46,'Orion Essential AR Data'!$E$2:$GY$99,100,FALSE)</f>
        <v>9</v>
      </c>
      <c r="AD46" s="47">
        <f>VLOOKUP($A46,'Orion Essential AR Data'!$E$2:$GY$99,103,FALSE)</f>
        <v>10</v>
      </c>
      <c r="AE46" s="47">
        <f>VLOOKUP($A46,'Orion Essential AR Data'!$E$2:$GY$99,106,FALSE)</f>
        <v>9</v>
      </c>
      <c r="AF46" s="47">
        <f>VLOOKUP($A46,'Orion Essential AR Data'!$E$2:$GY$99,109,FALSE)</f>
        <v>9</v>
      </c>
      <c r="AG46" s="47">
        <f>VLOOKUP($A46,'Orion Essential AR Data'!$E$2:$GY$99,112,FALSE)</f>
        <v>10</v>
      </c>
      <c r="AH46" s="47">
        <f>VLOOKUP($A46,'Orion Essential AR Data'!$E$2:$GY$99,115,FALSE)</f>
        <v>9</v>
      </c>
      <c r="AI46" s="47">
        <f>VLOOKUP($A46,'Orion Essential AR Data'!$E$2:$GY$99,118,FALSE)</f>
        <v>10</v>
      </c>
      <c r="AJ46" s="47">
        <f>VLOOKUP($A46,'Orion Essential AR Data'!$E$2:$GY$99,121,FALSE)</f>
        <v>9</v>
      </c>
      <c r="AK46" s="47">
        <f>VLOOKUP($A46,'Orion Essential AR Data'!$E$2:$GY$99,124,FALSE)</f>
        <v>9</v>
      </c>
      <c r="AL46" s="47">
        <f>VLOOKUP($A46,'Orion Essential AR Data'!$E$2:$GY$99,127,FALSE)</f>
        <v>10</v>
      </c>
      <c r="AM46" s="47">
        <f>VLOOKUP($A46,'Orion Essential AR Data'!$E$2:$GY$99,130,FALSE)</f>
        <v>10</v>
      </c>
      <c r="AN46" s="47">
        <f>VLOOKUP($A46,'Orion Essential AR Data'!$E$2:$GY$99,133,FALSE)</f>
        <v>9</v>
      </c>
      <c r="AO46" s="47">
        <f>VLOOKUP($A46,'Orion Essential AR Data'!$E$2:$GY$99,136,FALSE)</f>
        <v>10</v>
      </c>
      <c r="AP46" s="47">
        <f>VLOOKUP($A46,'Orion Essential AR Data'!$E$2:$GY$99,139,FALSE)</f>
        <v>10</v>
      </c>
      <c r="AQ46" s="47">
        <f>VLOOKUP($A46,'Orion Essential AR Data'!$E$2:$GY$99,142,FALSE)</f>
        <v>10</v>
      </c>
      <c r="AR46" s="47">
        <f>VLOOKUP($A46,'Orion Essential AR Data'!$E$2:$GY$99,145,FALSE)</f>
        <v>10</v>
      </c>
      <c r="AS46" s="47">
        <f>VLOOKUP($A46,'Orion Essential AR Data'!$E$2:$GY$99,148,FALSE)</f>
        <v>9</v>
      </c>
      <c r="AT46" s="47">
        <f>VLOOKUP($A46,'Orion Essential AR Data'!$E$2:$GY$99,151,FALSE)</f>
        <v>9</v>
      </c>
      <c r="AU46" s="47">
        <f>VLOOKUP($A46,'Orion Essential AR Data'!$E$2:$GY$99,154,FALSE)</f>
        <v>10</v>
      </c>
      <c r="AV46" s="47">
        <f>VLOOKUP($A46,'Orion Essential AR Data'!$E$2:$GY$99,157,FALSE)</f>
        <v>10</v>
      </c>
      <c r="AW46" s="47">
        <f>VLOOKUP($A46,'Orion Essential AR Data'!$E$2:$GY$99,160,FALSE)</f>
        <v>10</v>
      </c>
      <c r="AX46" s="47">
        <f>VLOOKUP($A46,'Orion Essential AR Data'!$E$2:$GY$99,163,FALSE)</f>
        <v>9</v>
      </c>
      <c r="AY46" s="47">
        <f>VLOOKUP($A46,'Orion Essential AR Data'!$E$2:$GY$99,166,FALSE)</f>
        <v>8</v>
      </c>
      <c r="AZ46" s="47">
        <f>VLOOKUP($A46,'Orion Essential AR Data'!$E$2:$GY$99,169,FALSE)</f>
        <v>9</v>
      </c>
      <c r="BA46" s="47">
        <f>VLOOKUP($A46,'Orion Essential AR Data'!$E$2:$GY$99,172,FALSE)</f>
        <v>9</v>
      </c>
      <c r="BB46" s="47">
        <f>VLOOKUP($A46,'Orion Essential AR Data'!$E$2:$GY$99,175,FALSE)</f>
        <v>9</v>
      </c>
      <c r="BC46" s="47">
        <f>VLOOKUP($A46,'Orion Essential AR Data'!$E$2:$GY$99,178,FALSE)</f>
        <v>9</v>
      </c>
      <c r="BD46" s="47">
        <f>VLOOKUP($A46,'Orion Essential AR Data'!$E$2:$GY$99,181,FALSE)</f>
        <v>10</v>
      </c>
      <c r="BE46" s="47">
        <f>VLOOKUP($A46,'Orion Essential AR Data'!$E$2:$GY$99,184,FALSE)</f>
        <v>9</v>
      </c>
      <c r="BF46" s="47">
        <f>VLOOKUP($A46,'Orion Essential AR Data'!$E$2:$GY$99,187,FALSE)</f>
        <v>9</v>
      </c>
      <c r="BG46" s="47">
        <f>VLOOKUP($A46,'Orion Essential AR Data'!$E$2:$GY$99,190,FALSE)</f>
        <v>9</v>
      </c>
      <c r="BH46" s="47">
        <f>VLOOKUP($A46,'Orion Essential AR Data'!$E$2:$GY$99,193,FALSE)</f>
        <v>9</v>
      </c>
      <c r="BI46" s="47">
        <f>VLOOKUP($A46,'Orion Essential AR Data'!$E$2:$GY$99,196,FALSE)</f>
        <v>10</v>
      </c>
      <c r="BJ46" s="47">
        <f>VLOOKUP($A46,'Orion Essential AR Data'!$E$2:$GY$99,199,FALSE)</f>
        <v>9</v>
      </c>
      <c r="BK46" s="47">
        <f>VLOOKUP($A46,'Orion Essential AR Data'!$E$2:$GY$99,202,FALSE)</f>
        <v>8</v>
      </c>
      <c r="BL46" s="47">
        <f t="shared" si="0"/>
        <v>25</v>
      </c>
      <c r="BM46" s="47">
        <f t="shared" si="1"/>
        <v>30</v>
      </c>
      <c r="BN46" s="47">
        <f t="shared" si="2"/>
        <v>5</v>
      </c>
      <c r="BO46" s="47">
        <f t="shared" si="3"/>
        <v>0</v>
      </c>
      <c r="BP46" s="47">
        <f t="shared" si="4"/>
        <v>0</v>
      </c>
      <c r="BQ46" s="47">
        <f t="shared" si="5"/>
        <v>0</v>
      </c>
      <c r="BR46" s="47">
        <f t="shared" si="6"/>
        <v>0</v>
      </c>
      <c r="BS46" s="47">
        <f t="shared" si="7"/>
        <v>0</v>
      </c>
      <c r="BT46" s="47">
        <f t="shared" si="8"/>
        <v>0</v>
      </c>
      <c r="BU46" s="47">
        <f t="shared" si="9"/>
        <v>0</v>
      </c>
      <c r="BV46" s="47">
        <f t="shared" si="10"/>
        <v>0</v>
      </c>
      <c r="BW46" s="47">
        <f t="shared" si="11"/>
        <v>60</v>
      </c>
    </row>
    <row r="47" spans="1:75" x14ac:dyDescent="0.3">
      <c r="A47" s="47">
        <f>'Orion Essential AR Data'!E47</f>
        <v>157</v>
      </c>
      <c r="B47" s="47" t="str">
        <f>'Orion Essential AR Data'!A47</f>
        <v>Bowser</v>
      </c>
      <c r="C47" s="47" t="str">
        <f>'Orion Essential AR Data'!B47</f>
        <v>William</v>
      </c>
      <c r="D47" s="47">
        <f>VLOOKUP($A47,'Orion Essential AR Data'!$E$2:$GY$99,25,FALSE)</f>
        <v>8</v>
      </c>
      <c r="E47" s="47">
        <f>VLOOKUP($A47,'Orion Essential AR Data'!$E$2:$GY$99,28,FALSE)</f>
        <v>7</v>
      </c>
      <c r="F47" s="47">
        <f>VLOOKUP($A47,'Orion Essential AR Data'!$E$2:$GY$99,31,FALSE)</f>
        <v>7</v>
      </c>
      <c r="G47" s="47">
        <f>VLOOKUP($A47,'Orion Essential AR Data'!$E$2:$GY$99,34,FALSE)</f>
        <v>9</v>
      </c>
      <c r="H47" s="47">
        <f>VLOOKUP($A47,'Orion Essential AR Data'!$E$2:$GY$99,37,FALSE)</f>
        <v>8</v>
      </c>
      <c r="I47" s="47">
        <f>VLOOKUP($A47,'Orion Essential AR Data'!$E$2:$GY$99,40,FALSE)</f>
        <v>6</v>
      </c>
      <c r="J47" s="47">
        <f>VLOOKUP($A47,'Orion Essential AR Data'!$E$2:$GY$99,43,FALSE)</f>
        <v>10</v>
      </c>
      <c r="K47" s="47">
        <f>VLOOKUP($A47,'Orion Essential AR Data'!$E$2:$GY$99,46,FALSE)</f>
        <v>9</v>
      </c>
      <c r="L47" s="47">
        <f>VLOOKUP($A47,'Orion Essential AR Data'!$E$2:$GY$99,49,FALSE)</f>
        <v>9</v>
      </c>
      <c r="M47" s="47">
        <f>VLOOKUP($A47,'Orion Essential AR Data'!$E$2:$GY$99,52,FALSE)</f>
        <v>9</v>
      </c>
      <c r="N47" s="47">
        <f>VLOOKUP($A47,'Orion Essential AR Data'!$E$2:$GY$99,55,FALSE)</f>
        <v>10</v>
      </c>
      <c r="O47" s="47">
        <f>VLOOKUP($A47,'Orion Essential AR Data'!$E$2:$GY$99,58,FALSE)</f>
        <v>9</v>
      </c>
      <c r="P47" s="47">
        <f>VLOOKUP($A47,'Orion Essential AR Data'!$E$2:$GY$99,61,FALSE)</f>
        <v>6</v>
      </c>
      <c r="Q47" s="47">
        <f>VLOOKUP($A47,'Orion Essential AR Data'!$E$2:$GY$99,64,FALSE)</f>
        <v>8</v>
      </c>
      <c r="R47" s="47">
        <f>VLOOKUP($A47,'Orion Essential AR Data'!$E$2:$GY$99,67,FALSE)</f>
        <v>7</v>
      </c>
      <c r="S47" s="47">
        <f>VLOOKUP($A47,'Orion Essential AR Data'!$E$2:$GY$99,70,FALSE)</f>
        <v>8</v>
      </c>
      <c r="T47" s="47">
        <f>VLOOKUP($A47,'Orion Essential AR Data'!$E$2:$GY$99,73,FALSE)</f>
        <v>8</v>
      </c>
      <c r="U47" s="47">
        <f>VLOOKUP($A47,'Orion Essential AR Data'!$E$2:$GY$99,76,FALSE)</f>
        <v>9</v>
      </c>
      <c r="V47" s="47">
        <f>VLOOKUP($A47,'Orion Essential AR Data'!$E$2:$GY$99,79,FALSE)</f>
        <v>9</v>
      </c>
      <c r="W47" s="47">
        <f>VLOOKUP($A47,'Orion Essential AR Data'!$E$2:$GY$99,82,FALSE)</f>
        <v>7</v>
      </c>
      <c r="X47" s="47">
        <f>VLOOKUP($A47,'Orion Essential AR Data'!$E$2:$GY$99,85,FALSE)</f>
        <v>9</v>
      </c>
      <c r="Y47" s="47">
        <f>VLOOKUP($A47,'Orion Essential AR Data'!$E$2:$GY$99,88,FALSE)</f>
        <v>7</v>
      </c>
      <c r="Z47" s="47">
        <f>VLOOKUP($A47,'Orion Essential AR Data'!$E$2:$GY$99,91,FALSE)</f>
        <v>7</v>
      </c>
      <c r="AA47" s="47">
        <f>VLOOKUP($A47,'Orion Essential AR Data'!$E$2:$GY$99,94,FALSE)</f>
        <v>8</v>
      </c>
      <c r="AB47" s="47">
        <f>VLOOKUP($A47,'Orion Essential AR Data'!$E$2:$GY$99,97,FALSE)</f>
        <v>10</v>
      </c>
      <c r="AC47" s="47">
        <f>VLOOKUP($A47,'Orion Essential AR Data'!$E$2:$GY$99,100,FALSE)</f>
        <v>9</v>
      </c>
      <c r="AD47" s="47">
        <f>VLOOKUP($A47,'Orion Essential AR Data'!$E$2:$GY$99,103,FALSE)</f>
        <v>8</v>
      </c>
      <c r="AE47" s="47">
        <f>VLOOKUP($A47,'Orion Essential AR Data'!$E$2:$GY$99,106,FALSE)</f>
        <v>9</v>
      </c>
      <c r="AF47" s="47">
        <f>VLOOKUP($A47,'Orion Essential AR Data'!$E$2:$GY$99,109,FALSE)</f>
        <v>8</v>
      </c>
      <c r="AG47" s="47">
        <f>VLOOKUP($A47,'Orion Essential AR Data'!$E$2:$GY$99,112,FALSE)</f>
        <v>9</v>
      </c>
      <c r="AH47" s="47">
        <f>VLOOKUP($A47,'Orion Essential AR Data'!$E$2:$GY$99,115,FALSE)</f>
        <v>8</v>
      </c>
      <c r="AI47" s="47">
        <f>VLOOKUP($A47,'Orion Essential AR Data'!$E$2:$GY$99,118,FALSE)</f>
        <v>8</v>
      </c>
      <c r="AJ47" s="47">
        <f>VLOOKUP($A47,'Orion Essential AR Data'!$E$2:$GY$99,121,FALSE)</f>
        <v>9</v>
      </c>
      <c r="AK47" s="47">
        <f>VLOOKUP($A47,'Orion Essential AR Data'!$E$2:$GY$99,124,FALSE)</f>
        <v>7</v>
      </c>
      <c r="AL47" s="47">
        <f>VLOOKUP($A47,'Orion Essential AR Data'!$E$2:$GY$99,127,FALSE)</f>
        <v>8</v>
      </c>
      <c r="AM47" s="47">
        <f>VLOOKUP($A47,'Orion Essential AR Data'!$E$2:$GY$99,130,FALSE)</f>
        <v>7</v>
      </c>
      <c r="AN47" s="47">
        <f>VLOOKUP($A47,'Orion Essential AR Data'!$E$2:$GY$99,133,FALSE)</f>
        <v>6</v>
      </c>
      <c r="AO47" s="47">
        <f>VLOOKUP($A47,'Orion Essential AR Data'!$E$2:$GY$99,136,FALSE)</f>
        <v>10</v>
      </c>
      <c r="AP47" s="47">
        <f>VLOOKUP($A47,'Orion Essential AR Data'!$E$2:$GY$99,139,FALSE)</f>
        <v>10</v>
      </c>
      <c r="AQ47" s="47">
        <f>VLOOKUP($A47,'Orion Essential AR Data'!$E$2:$GY$99,142,FALSE)</f>
        <v>9</v>
      </c>
      <c r="AR47" s="47">
        <f>VLOOKUP($A47,'Orion Essential AR Data'!$E$2:$GY$99,145,FALSE)</f>
        <v>7</v>
      </c>
      <c r="AS47" s="47">
        <f>VLOOKUP($A47,'Orion Essential AR Data'!$E$2:$GY$99,148,FALSE)</f>
        <v>8</v>
      </c>
      <c r="AT47" s="47">
        <f>VLOOKUP($A47,'Orion Essential AR Data'!$E$2:$GY$99,151,FALSE)</f>
        <v>9</v>
      </c>
      <c r="AU47" s="47">
        <f>VLOOKUP($A47,'Orion Essential AR Data'!$E$2:$GY$99,154,FALSE)</f>
        <v>8</v>
      </c>
      <c r="AV47" s="47">
        <f>VLOOKUP($A47,'Orion Essential AR Data'!$E$2:$GY$99,157,FALSE)</f>
        <v>7</v>
      </c>
      <c r="AW47" s="47">
        <f>VLOOKUP($A47,'Orion Essential AR Data'!$E$2:$GY$99,160,FALSE)</f>
        <v>10</v>
      </c>
      <c r="AX47" s="47">
        <f>VLOOKUP($A47,'Orion Essential AR Data'!$E$2:$GY$99,163,FALSE)</f>
        <v>9</v>
      </c>
      <c r="AY47" s="47">
        <f>VLOOKUP($A47,'Orion Essential AR Data'!$E$2:$GY$99,166,FALSE)</f>
        <v>8</v>
      </c>
      <c r="AZ47" s="47">
        <f>VLOOKUP($A47,'Orion Essential AR Data'!$E$2:$GY$99,169,FALSE)</f>
        <v>10</v>
      </c>
      <c r="BA47" s="47">
        <f>VLOOKUP($A47,'Orion Essential AR Data'!$E$2:$GY$99,172,FALSE)</f>
        <v>9</v>
      </c>
      <c r="BB47" s="47">
        <f>VLOOKUP($A47,'Orion Essential AR Data'!$E$2:$GY$99,175,FALSE)</f>
        <v>9</v>
      </c>
      <c r="BC47" s="47">
        <f>VLOOKUP($A47,'Orion Essential AR Data'!$E$2:$GY$99,178,FALSE)</f>
        <v>10</v>
      </c>
      <c r="BD47" s="47">
        <f>VLOOKUP($A47,'Orion Essential AR Data'!$E$2:$GY$99,181,FALSE)</f>
        <v>7</v>
      </c>
      <c r="BE47" s="47">
        <f>VLOOKUP($A47,'Orion Essential AR Data'!$E$2:$GY$99,184,FALSE)</f>
        <v>10</v>
      </c>
      <c r="BF47" s="47">
        <f>VLOOKUP($A47,'Orion Essential AR Data'!$E$2:$GY$99,187,FALSE)</f>
        <v>8</v>
      </c>
      <c r="BG47" s="47">
        <f>VLOOKUP($A47,'Orion Essential AR Data'!$E$2:$GY$99,190,FALSE)</f>
        <v>8</v>
      </c>
      <c r="BH47" s="47">
        <f>VLOOKUP($A47,'Orion Essential AR Data'!$E$2:$GY$99,193,FALSE)</f>
        <v>7</v>
      </c>
      <c r="BI47" s="47">
        <f>VLOOKUP($A47,'Orion Essential AR Data'!$E$2:$GY$99,196,FALSE)</f>
        <v>7</v>
      </c>
      <c r="BJ47" s="47">
        <f>VLOOKUP($A47,'Orion Essential AR Data'!$E$2:$GY$99,199,FALSE)</f>
        <v>8</v>
      </c>
      <c r="BK47" s="47">
        <f>VLOOKUP($A47,'Orion Essential AR Data'!$E$2:$GY$99,202,FALSE)</f>
        <v>6</v>
      </c>
      <c r="BL47" s="47">
        <f t="shared" si="0"/>
        <v>9</v>
      </c>
      <c r="BM47" s="47">
        <f t="shared" si="1"/>
        <v>17</v>
      </c>
      <c r="BN47" s="47">
        <f t="shared" si="2"/>
        <v>17</v>
      </c>
      <c r="BO47" s="47">
        <f t="shared" si="3"/>
        <v>13</v>
      </c>
      <c r="BP47" s="47">
        <f t="shared" si="4"/>
        <v>4</v>
      </c>
      <c r="BQ47" s="47">
        <f t="shared" si="5"/>
        <v>0</v>
      </c>
      <c r="BR47" s="47">
        <f t="shared" si="6"/>
        <v>0</v>
      </c>
      <c r="BS47" s="47">
        <f t="shared" si="7"/>
        <v>0</v>
      </c>
      <c r="BT47" s="47">
        <f t="shared" si="8"/>
        <v>0</v>
      </c>
      <c r="BU47" s="47">
        <f t="shared" si="9"/>
        <v>0</v>
      </c>
      <c r="BV47" s="47">
        <f t="shared" si="10"/>
        <v>0</v>
      </c>
      <c r="BW47" s="47">
        <f t="shared" si="11"/>
        <v>60</v>
      </c>
    </row>
    <row r="48" spans="1:75" x14ac:dyDescent="0.3">
      <c r="A48" s="47">
        <f>'Orion Essential AR Data'!E48</f>
        <v>158</v>
      </c>
      <c r="B48" s="47" t="str">
        <f>'Orion Essential AR Data'!A48</f>
        <v>Kiser</v>
      </c>
      <c r="C48" s="47" t="str">
        <f>'Orion Essential AR Data'!B48</f>
        <v>Alyssa</v>
      </c>
      <c r="D48" s="47">
        <f>VLOOKUP($A48,'Orion Essential AR Data'!$E$2:$GY$99,25,FALSE)</f>
        <v>10</v>
      </c>
      <c r="E48" s="47">
        <f>VLOOKUP($A48,'Orion Essential AR Data'!$E$2:$GY$99,28,FALSE)</f>
        <v>7</v>
      </c>
      <c r="F48" s="47">
        <f>VLOOKUP($A48,'Orion Essential AR Data'!$E$2:$GY$99,31,FALSE)</f>
        <v>10</v>
      </c>
      <c r="G48" s="47">
        <f>VLOOKUP($A48,'Orion Essential AR Data'!$E$2:$GY$99,34,FALSE)</f>
        <v>10</v>
      </c>
      <c r="H48" s="47">
        <f>VLOOKUP($A48,'Orion Essential AR Data'!$E$2:$GY$99,37,FALSE)</f>
        <v>9</v>
      </c>
      <c r="I48" s="47">
        <f>VLOOKUP($A48,'Orion Essential AR Data'!$E$2:$GY$99,40,FALSE)</f>
        <v>9</v>
      </c>
      <c r="J48" s="47">
        <f>VLOOKUP($A48,'Orion Essential AR Data'!$E$2:$GY$99,43,FALSE)</f>
        <v>10</v>
      </c>
      <c r="K48" s="47">
        <f>VLOOKUP($A48,'Orion Essential AR Data'!$E$2:$GY$99,46,FALSE)</f>
        <v>8</v>
      </c>
      <c r="L48" s="47">
        <f>VLOOKUP($A48,'Orion Essential AR Data'!$E$2:$GY$99,49,FALSE)</f>
        <v>9</v>
      </c>
      <c r="M48" s="47">
        <f>VLOOKUP($A48,'Orion Essential AR Data'!$E$2:$GY$99,52,FALSE)</f>
        <v>9</v>
      </c>
      <c r="N48" s="47">
        <f>VLOOKUP($A48,'Orion Essential AR Data'!$E$2:$GY$99,55,FALSE)</f>
        <v>10</v>
      </c>
      <c r="O48" s="47">
        <f>VLOOKUP($A48,'Orion Essential AR Data'!$E$2:$GY$99,58,FALSE)</f>
        <v>9</v>
      </c>
      <c r="P48" s="47">
        <f>VLOOKUP($A48,'Orion Essential AR Data'!$E$2:$GY$99,61,FALSE)</f>
        <v>10</v>
      </c>
      <c r="Q48" s="47">
        <f>VLOOKUP($A48,'Orion Essential AR Data'!$E$2:$GY$99,64,FALSE)</f>
        <v>10</v>
      </c>
      <c r="R48" s="47">
        <f>VLOOKUP($A48,'Orion Essential AR Data'!$E$2:$GY$99,67,FALSE)</f>
        <v>9</v>
      </c>
      <c r="S48" s="47">
        <f>VLOOKUP($A48,'Orion Essential AR Data'!$E$2:$GY$99,70,FALSE)</f>
        <v>9</v>
      </c>
      <c r="T48" s="47">
        <f>VLOOKUP($A48,'Orion Essential AR Data'!$E$2:$GY$99,73,FALSE)</f>
        <v>8</v>
      </c>
      <c r="U48" s="47">
        <f>VLOOKUP($A48,'Orion Essential AR Data'!$E$2:$GY$99,76,FALSE)</f>
        <v>10</v>
      </c>
      <c r="V48" s="47">
        <f>VLOOKUP($A48,'Orion Essential AR Data'!$E$2:$GY$99,79,FALSE)</f>
        <v>10</v>
      </c>
      <c r="W48" s="47">
        <f>VLOOKUP($A48,'Orion Essential AR Data'!$E$2:$GY$99,82,FALSE)</f>
        <v>9</v>
      </c>
      <c r="X48" s="47">
        <f>VLOOKUP($A48,'Orion Essential AR Data'!$E$2:$GY$99,85,FALSE)</f>
        <v>8</v>
      </c>
      <c r="Y48" s="47">
        <f>VLOOKUP($A48,'Orion Essential AR Data'!$E$2:$GY$99,88,FALSE)</f>
        <v>10</v>
      </c>
      <c r="Z48" s="47">
        <f>VLOOKUP($A48,'Orion Essential AR Data'!$E$2:$GY$99,91,FALSE)</f>
        <v>10</v>
      </c>
      <c r="AA48" s="47">
        <f>VLOOKUP($A48,'Orion Essential AR Data'!$E$2:$GY$99,94,FALSE)</f>
        <v>9</v>
      </c>
      <c r="AB48" s="47">
        <f>VLOOKUP($A48,'Orion Essential AR Data'!$E$2:$GY$99,97,FALSE)</f>
        <v>10</v>
      </c>
      <c r="AC48" s="47">
        <f>VLOOKUP($A48,'Orion Essential AR Data'!$E$2:$GY$99,100,FALSE)</f>
        <v>10</v>
      </c>
      <c r="AD48" s="47">
        <f>VLOOKUP($A48,'Orion Essential AR Data'!$E$2:$GY$99,103,FALSE)</f>
        <v>10</v>
      </c>
      <c r="AE48" s="47">
        <f>VLOOKUP($A48,'Orion Essential AR Data'!$E$2:$GY$99,106,FALSE)</f>
        <v>10</v>
      </c>
      <c r="AF48" s="47">
        <f>VLOOKUP($A48,'Orion Essential AR Data'!$E$2:$GY$99,109,FALSE)</f>
        <v>9</v>
      </c>
      <c r="AG48" s="47">
        <f>VLOOKUP($A48,'Orion Essential AR Data'!$E$2:$GY$99,112,FALSE)</f>
        <v>9</v>
      </c>
      <c r="AH48" s="47">
        <f>VLOOKUP($A48,'Orion Essential AR Data'!$E$2:$GY$99,115,FALSE)</f>
        <v>9</v>
      </c>
      <c r="AI48" s="47">
        <f>VLOOKUP($A48,'Orion Essential AR Data'!$E$2:$GY$99,118,FALSE)</f>
        <v>9</v>
      </c>
      <c r="AJ48" s="47">
        <f>VLOOKUP($A48,'Orion Essential AR Data'!$E$2:$GY$99,121,FALSE)</f>
        <v>9</v>
      </c>
      <c r="AK48" s="47">
        <f>VLOOKUP($A48,'Orion Essential AR Data'!$E$2:$GY$99,124,FALSE)</f>
        <v>9</v>
      </c>
      <c r="AL48" s="47">
        <f>VLOOKUP($A48,'Orion Essential AR Data'!$E$2:$GY$99,127,FALSE)</f>
        <v>10</v>
      </c>
      <c r="AM48" s="47">
        <f>VLOOKUP($A48,'Orion Essential AR Data'!$E$2:$GY$99,130,FALSE)</f>
        <v>9</v>
      </c>
      <c r="AN48" s="47">
        <f>VLOOKUP($A48,'Orion Essential AR Data'!$E$2:$GY$99,133,FALSE)</f>
        <v>10</v>
      </c>
      <c r="AO48" s="47">
        <f>VLOOKUP($A48,'Orion Essential AR Data'!$E$2:$GY$99,136,FALSE)</f>
        <v>9</v>
      </c>
      <c r="AP48" s="47">
        <f>VLOOKUP($A48,'Orion Essential AR Data'!$E$2:$GY$99,139,FALSE)</f>
        <v>10</v>
      </c>
      <c r="AQ48" s="47">
        <f>VLOOKUP($A48,'Orion Essential AR Data'!$E$2:$GY$99,142,FALSE)</f>
        <v>9</v>
      </c>
      <c r="AR48" s="47">
        <f>VLOOKUP($A48,'Orion Essential AR Data'!$E$2:$GY$99,145,FALSE)</f>
        <v>10</v>
      </c>
      <c r="AS48" s="47">
        <f>VLOOKUP($A48,'Orion Essential AR Data'!$E$2:$GY$99,148,FALSE)</f>
        <v>10</v>
      </c>
      <c r="AT48" s="47">
        <f>VLOOKUP($A48,'Orion Essential AR Data'!$E$2:$GY$99,151,FALSE)</f>
        <v>8</v>
      </c>
      <c r="AU48" s="47">
        <f>VLOOKUP($A48,'Orion Essential AR Data'!$E$2:$GY$99,154,FALSE)</f>
        <v>10</v>
      </c>
      <c r="AV48" s="47">
        <f>VLOOKUP($A48,'Orion Essential AR Data'!$E$2:$GY$99,157,FALSE)</f>
        <v>10</v>
      </c>
      <c r="AW48" s="47">
        <f>VLOOKUP($A48,'Orion Essential AR Data'!$E$2:$GY$99,160,FALSE)</f>
        <v>10</v>
      </c>
      <c r="AX48" s="47">
        <f>VLOOKUP($A48,'Orion Essential AR Data'!$E$2:$GY$99,163,FALSE)</f>
        <v>10</v>
      </c>
      <c r="AY48" s="47">
        <f>VLOOKUP($A48,'Orion Essential AR Data'!$E$2:$GY$99,166,FALSE)</f>
        <v>9</v>
      </c>
      <c r="AZ48" s="47">
        <f>VLOOKUP($A48,'Orion Essential AR Data'!$E$2:$GY$99,169,FALSE)</f>
        <v>10</v>
      </c>
      <c r="BA48" s="47">
        <f>VLOOKUP($A48,'Orion Essential AR Data'!$E$2:$GY$99,172,FALSE)</f>
        <v>9</v>
      </c>
      <c r="BB48" s="47">
        <f>VLOOKUP($A48,'Orion Essential AR Data'!$E$2:$GY$99,175,FALSE)</f>
        <v>10</v>
      </c>
      <c r="BC48" s="47">
        <f>VLOOKUP($A48,'Orion Essential AR Data'!$E$2:$GY$99,178,FALSE)</f>
        <v>10</v>
      </c>
      <c r="BD48" s="47">
        <f>VLOOKUP($A48,'Orion Essential AR Data'!$E$2:$GY$99,181,FALSE)</f>
        <v>10</v>
      </c>
      <c r="BE48" s="47">
        <f>VLOOKUP($A48,'Orion Essential AR Data'!$E$2:$GY$99,184,FALSE)</f>
        <v>10</v>
      </c>
      <c r="BF48" s="47">
        <f>VLOOKUP($A48,'Orion Essential AR Data'!$E$2:$GY$99,187,FALSE)</f>
        <v>9</v>
      </c>
      <c r="BG48" s="47">
        <f>VLOOKUP($A48,'Orion Essential AR Data'!$E$2:$GY$99,190,FALSE)</f>
        <v>9</v>
      </c>
      <c r="BH48" s="47">
        <f>VLOOKUP($A48,'Orion Essential AR Data'!$E$2:$GY$99,193,FALSE)</f>
        <v>9</v>
      </c>
      <c r="BI48" s="47">
        <f>VLOOKUP($A48,'Orion Essential AR Data'!$E$2:$GY$99,196,FALSE)</f>
        <v>10</v>
      </c>
      <c r="BJ48" s="47">
        <f>VLOOKUP($A48,'Orion Essential AR Data'!$E$2:$GY$99,199,FALSE)</f>
        <v>10</v>
      </c>
      <c r="BK48" s="47">
        <f>VLOOKUP($A48,'Orion Essential AR Data'!$E$2:$GY$99,202,FALSE)</f>
        <v>10</v>
      </c>
      <c r="BL48" s="47">
        <f t="shared" si="0"/>
        <v>32</v>
      </c>
      <c r="BM48" s="47">
        <f t="shared" si="1"/>
        <v>23</v>
      </c>
      <c r="BN48" s="47">
        <f t="shared" si="2"/>
        <v>4</v>
      </c>
      <c r="BO48" s="47">
        <f t="shared" si="3"/>
        <v>1</v>
      </c>
      <c r="BP48" s="47">
        <f t="shared" si="4"/>
        <v>0</v>
      </c>
      <c r="BQ48" s="47">
        <f t="shared" si="5"/>
        <v>0</v>
      </c>
      <c r="BR48" s="47">
        <f t="shared" si="6"/>
        <v>0</v>
      </c>
      <c r="BS48" s="47">
        <f t="shared" si="7"/>
        <v>0</v>
      </c>
      <c r="BT48" s="47">
        <f t="shared" si="8"/>
        <v>0</v>
      </c>
      <c r="BU48" s="47">
        <f t="shared" si="9"/>
        <v>0</v>
      </c>
      <c r="BV48" s="47">
        <f t="shared" si="10"/>
        <v>0</v>
      </c>
      <c r="BW48" s="47">
        <f t="shared" si="11"/>
        <v>60</v>
      </c>
    </row>
    <row r="49" spans="1:75" x14ac:dyDescent="0.3">
      <c r="A49" s="47">
        <f>'Orion Essential AR Data'!E49</f>
        <v>159</v>
      </c>
      <c r="B49" s="47" t="str">
        <f>'Orion Essential AR Data'!A49</f>
        <v>Camarillo</v>
      </c>
      <c r="C49" s="47" t="str">
        <f>'Orion Essential AR Data'!B49</f>
        <v>Analy</v>
      </c>
      <c r="D49" s="47">
        <f>VLOOKUP($A49,'Orion Essential AR Data'!$E$2:$GY$99,25,FALSE)</f>
        <v>0</v>
      </c>
      <c r="E49" s="47">
        <f>VLOOKUP($A49,'Orion Essential AR Data'!$E$2:$GY$99,28,FALSE)</f>
        <v>0</v>
      </c>
      <c r="F49" s="47">
        <f>VLOOKUP($A49,'Orion Essential AR Data'!$E$2:$GY$99,31,FALSE)</f>
        <v>0</v>
      </c>
      <c r="G49" s="47">
        <f>VLOOKUP($A49,'Orion Essential AR Data'!$E$2:$GY$99,34,FALSE)</f>
        <v>0</v>
      </c>
      <c r="H49" s="47">
        <f>VLOOKUP($A49,'Orion Essential AR Data'!$E$2:$GY$99,37,FALSE)</f>
        <v>0</v>
      </c>
      <c r="I49" s="47">
        <f>VLOOKUP($A49,'Orion Essential AR Data'!$E$2:$GY$99,40,FALSE)</f>
        <v>0</v>
      </c>
      <c r="J49" s="47">
        <f>VLOOKUP($A49,'Orion Essential AR Data'!$E$2:$GY$99,43,FALSE)</f>
        <v>0</v>
      </c>
      <c r="K49" s="47">
        <f>VLOOKUP($A49,'Orion Essential AR Data'!$E$2:$GY$99,46,FALSE)</f>
        <v>0</v>
      </c>
      <c r="L49" s="47">
        <f>VLOOKUP($A49,'Orion Essential AR Data'!$E$2:$GY$99,49,FALSE)</f>
        <v>0</v>
      </c>
      <c r="M49" s="47">
        <f>VLOOKUP($A49,'Orion Essential AR Data'!$E$2:$GY$99,52,FALSE)</f>
        <v>0</v>
      </c>
      <c r="N49" s="47">
        <f>VLOOKUP($A49,'Orion Essential AR Data'!$E$2:$GY$99,55,FALSE)</f>
        <v>0</v>
      </c>
      <c r="O49" s="47">
        <f>VLOOKUP($A49,'Orion Essential AR Data'!$E$2:$GY$99,58,FALSE)</f>
        <v>0</v>
      </c>
      <c r="P49" s="47">
        <f>VLOOKUP($A49,'Orion Essential AR Data'!$E$2:$GY$99,61,FALSE)</f>
        <v>0</v>
      </c>
      <c r="Q49" s="47">
        <f>VLOOKUP($A49,'Orion Essential AR Data'!$E$2:$GY$99,64,FALSE)</f>
        <v>0</v>
      </c>
      <c r="R49" s="47">
        <f>VLOOKUP($A49,'Orion Essential AR Data'!$E$2:$GY$99,67,FALSE)</f>
        <v>0</v>
      </c>
      <c r="S49" s="47">
        <f>VLOOKUP($A49,'Orion Essential AR Data'!$E$2:$GY$99,70,FALSE)</f>
        <v>0</v>
      </c>
      <c r="T49" s="47">
        <f>VLOOKUP($A49,'Orion Essential AR Data'!$E$2:$GY$99,73,FALSE)</f>
        <v>0</v>
      </c>
      <c r="U49" s="47">
        <f>VLOOKUP($A49,'Orion Essential AR Data'!$E$2:$GY$99,76,FALSE)</f>
        <v>0</v>
      </c>
      <c r="V49" s="47">
        <f>VLOOKUP($A49,'Orion Essential AR Data'!$E$2:$GY$99,79,FALSE)</f>
        <v>0</v>
      </c>
      <c r="W49" s="47">
        <f>VLOOKUP($A49,'Orion Essential AR Data'!$E$2:$GY$99,82,FALSE)</f>
        <v>0</v>
      </c>
      <c r="X49" s="47">
        <f>VLOOKUP($A49,'Orion Essential AR Data'!$E$2:$GY$99,85,FALSE)</f>
        <v>0</v>
      </c>
      <c r="Y49" s="47">
        <f>VLOOKUP($A49,'Orion Essential AR Data'!$E$2:$GY$99,88,FALSE)</f>
        <v>0</v>
      </c>
      <c r="Z49" s="47">
        <f>VLOOKUP($A49,'Orion Essential AR Data'!$E$2:$GY$99,91,FALSE)</f>
        <v>0</v>
      </c>
      <c r="AA49" s="47">
        <f>VLOOKUP($A49,'Orion Essential AR Data'!$E$2:$GY$99,94,FALSE)</f>
        <v>0</v>
      </c>
      <c r="AB49" s="47">
        <f>VLOOKUP($A49,'Orion Essential AR Data'!$E$2:$GY$99,97,FALSE)</f>
        <v>0</v>
      </c>
      <c r="AC49" s="47">
        <f>VLOOKUP($A49,'Orion Essential AR Data'!$E$2:$GY$99,100,FALSE)</f>
        <v>0</v>
      </c>
      <c r="AD49" s="47">
        <f>VLOOKUP($A49,'Orion Essential AR Data'!$E$2:$GY$99,103,FALSE)</f>
        <v>0</v>
      </c>
      <c r="AE49" s="47">
        <f>VLOOKUP($A49,'Orion Essential AR Data'!$E$2:$GY$99,106,FALSE)</f>
        <v>0</v>
      </c>
      <c r="AF49" s="47">
        <f>VLOOKUP($A49,'Orion Essential AR Data'!$E$2:$GY$99,109,FALSE)</f>
        <v>0</v>
      </c>
      <c r="AG49" s="47">
        <f>VLOOKUP($A49,'Orion Essential AR Data'!$E$2:$GY$99,112,FALSE)</f>
        <v>0</v>
      </c>
      <c r="AH49" s="47">
        <f>VLOOKUP($A49,'Orion Essential AR Data'!$E$2:$GY$99,115,FALSE)</f>
        <v>0</v>
      </c>
      <c r="AI49" s="47">
        <f>VLOOKUP($A49,'Orion Essential AR Data'!$E$2:$GY$99,118,FALSE)</f>
        <v>0</v>
      </c>
      <c r="AJ49" s="47">
        <f>VLOOKUP($A49,'Orion Essential AR Data'!$E$2:$GY$99,121,FALSE)</f>
        <v>0</v>
      </c>
      <c r="AK49" s="47">
        <f>VLOOKUP($A49,'Orion Essential AR Data'!$E$2:$GY$99,124,FALSE)</f>
        <v>0</v>
      </c>
      <c r="AL49" s="47">
        <f>VLOOKUP($A49,'Orion Essential AR Data'!$E$2:$GY$99,127,FALSE)</f>
        <v>0</v>
      </c>
      <c r="AM49" s="47">
        <f>VLOOKUP($A49,'Orion Essential AR Data'!$E$2:$GY$99,130,FALSE)</f>
        <v>0</v>
      </c>
      <c r="AN49" s="47">
        <f>VLOOKUP($A49,'Orion Essential AR Data'!$E$2:$GY$99,133,FALSE)</f>
        <v>0</v>
      </c>
      <c r="AO49" s="47">
        <f>VLOOKUP($A49,'Orion Essential AR Data'!$E$2:$GY$99,136,FALSE)</f>
        <v>0</v>
      </c>
      <c r="AP49" s="47">
        <f>VLOOKUP($A49,'Orion Essential AR Data'!$E$2:$GY$99,139,FALSE)</f>
        <v>0</v>
      </c>
      <c r="AQ49" s="47">
        <f>VLOOKUP($A49,'Orion Essential AR Data'!$E$2:$GY$99,142,FALSE)</f>
        <v>0</v>
      </c>
      <c r="AR49" s="47">
        <f>VLOOKUP($A49,'Orion Essential AR Data'!$E$2:$GY$99,145,FALSE)</f>
        <v>0</v>
      </c>
      <c r="AS49" s="47">
        <f>VLOOKUP($A49,'Orion Essential AR Data'!$E$2:$GY$99,148,FALSE)</f>
        <v>0</v>
      </c>
      <c r="AT49" s="47">
        <f>VLOOKUP($A49,'Orion Essential AR Data'!$E$2:$GY$99,151,FALSE)</f>
        <v>0</v>
      </c>
      <c r="AU49" s="47">
        <f>VLOOKUP($A49,'Orion Essential AR Data'!$E$2:$GY$99,154,FALSE)</f>
        <v>0</v>
      </c>
      <c r="AV49" s="47">
        <f>VLOOKUP($A49,'Orion Essential AR Data'!$E$2:$GY$99,157,FALSE)</f>
        <v>0</v>
      </c>
      <c r="AW49" s="47">
        <f>VLOOKUP($A49,'Orion Essential AR Data'!$E$2:$GY$99,160,FALSE)</f>
        <v>0</v>
      </c>
      <c r="AX49" s="47">
        <f>VLOOKUP($A49,'Orion Essential AR Data'!$E$2:$GY$99,163,FALSE)</f>
        <v>0</v>
      </c>
      <c r="AY49" s="47">
        <f>VLOOKUP($A49,'Orion Essential AR Data'!$E$2:$GY$99,166,FALSE)</f>
        <v>0</v>
      </c>
      <c r="AZ49" s="47">
        <f>VLOOKUP($A49,'Orion Essential AR Data'!$E$2:$GY$99,169,FALSE)</f>
        <v>0</v>
      </c>
      <c r="BA49" s="47">
        <f>VLOOKUP($A49,'Orion Essential AR Data'!$E$2:$GY$99,172,FALSE)</f>
        <v>0</v>
      </c>
      <c r="BB49" s="47">
        <f>VLOOKUP($A49,'Orion Essential AR Data'!$E$2:$GY$99,175,FALSE)</f>
        <v>0</v>
      </c>
      <c r="BC49" s="47">
        <f>VLOOKUP($A49,'Orion Essential AR Data'!$E$2:$GY$99,178,FALSE)</f>
        <v>0</v>
      </c>
      <c r="BD49" s="47">
        <f>VLOOKUP($A49,'Orion Essential AR Data'!$E$2:$GY$99,181,FALSE)</f>
        <v>0</v>
      </c>
      <c r="BE49" s="47">
        <f>VLOOKUP($A49,'Orion Essential AR Data'!$E$2:$GY$99,184,FALSE)</f>
        <v>0</v>
      </c>
      <c r="BF49" s="47">
        <f>VLOOKUP($A49,'Orion Essential AR Data'!$E$2:$GY$99,187,FALSE)</f>
        <v>0</v>
      </c>
      <c r="BG49" s="47">
        <f>VLOOKUP($A49,'Orion Essential AR Data'!$E$2:$GY$99,190,FALSE)</f>
        <v>0</v>
      </c>
      <c r="BH49" s="47">
        <f>VLOOKUP($A49,'Orion Essential AR Data'!$E$2:$GY$99,193,FALSE)</f>
        <v>0</v>
      </c>
      <c r="BI49" s="47">
        <f>VLOOKUP($A49,'Orion Essential AR Data'!$E$2:$GY$99,196,FALSE)</f>
        <v>0</v>
      </c>
      <c r="BJ49" s="47">
        <f>VLOOKUP($A49,'Orion Essential AR Data'!$E$2:$GY$99,199,FALSE)</f>
        <v>0</v>
      </c>
      <c r="BK49" s="47">
        <f>VLOOKUP($A49,'Orion Essential AR Data'!$E$2:$GY$99,202,FALSE)</f>
        <v>0</v>
      </c>
      <c r="BL49" s="47">
        <f t="shared" si="0"/>
        <v>0</v>
      </c>
      <c r="BM49" s="47">
        <f t="shared" si="1"/>
        <v>0</v>
      </c>
      <c r="BN49" s="47">
        <f t="shared" si="2"/>
        <v>0</v>
      </c>
      <c r="BO49" s="47">
        <f t="shared" si="3"/>
        <v>0</v>
      </c>
      <c r="BP49" s="47">
        <f t="shared" si="4"/>
        <v>0</v>
      </c>
      <c r="BQ49" s="47">
        <f t="shared" si="5"/>
        <v>0</v>
      </c>
      <c r="BR49" s="47">
        <f t="shared" si="6"/>
        <v>0</v>
      </c>
      <c r="BS49" s="47">
        <f t="shared" si="7"/>
        <v>0</v>
      </c>
      <c r="BT49" s="47">
        <f t="shared" si="8"/>
        <v>0</v>
      </c>
      <c r="BU49" s="47">
        <f t="shared" si="9"/>
        <v>0</v>
      </c>
      <c r="BV49" s="47">
        <f t="shared" si="10"/>
        <v>60</v>
      </c>
      <c r="BW49" s="47">
        <f t="shared" si="11"/>
        <v>60</v>
      </c>
    </row>
    <row r="50" spans="1:75" x14ac:dyDescent="0.3">
      <c r="A50" s="47">
        <f>'Orion Essential AR Data'!E50</f>
        <v>160</v>
      </c>
      <c r="B50" s="47" t="str">
        <f>'Orion Essential AR Data'!A50</f>
        <v>Glennon</v>
      </c>
      <c r="C50" s="47" t="str">
        <f>'Orion Essential AR Data'!B50</f>
        <v>Miranda</v>
      </c>
      <c r="D50" s="47">
        <f>VLOOKUP($A50,'Orion Essential AR Data'!$E$2:$GY$99,25,FALSE)</f>
        <v>9</v>
      </c>
      <c r="E50" s="47">
        <f>VLOOKUP($A50,'Orion Essential AR Data'!$E$2:$GY$99,28,FALSE)</f>
        <v>8</v>
      </c>
      <c r="F50" s="47">
        <f>VLOOKUP($A50,'Orion Essential AR Data'!$E$2:$GY$99,31,FALSE)</f>
        <v>8</v>
      </c>
      <c r="G50" s="47">
        <f>VLOOKUP($A50,'Orion Essential AR Data'!$E$2:$GY$99,34,FALSE)</f>
        <v>10</v>
      </c>
      <c r="H50" s="47">
        <f>VLOOKUP($A50,'Orion Essential AR Data'!$E$2:$GY$99,37,FALSE)</f>
        <v>10</v>
      </c>
      <c r="I50" s="47">
        <f>VLOOKUP($A50,'Orion Essential AR Data'!$E$2:$GY$99,40,FALSE)</f>
        <v>5</v>
      </c>
      <c r="J50" s="47">
        <f>VLOOKUP($A50,'Orion Essential AR Data'!$E$2:$GY$99,43,FALSE)</f>
        <v>7</v>
      </c>
      <c r="K50" s="47">
        <f>VLOOKUP($A50,'Orion Essential AR Data'!$E$2:$GY$99,46,FALSE)</f>
        <v>10</v>
      </c>
      <c r="L50" s="47">
        <f>VLOOKUP($A50,'Orion Essential AR Data'!$E$2:$GY$99,49,FALSE)</f>
        <v>10</v>
      </c>
      <c r="M50" s="47">
        <f>VLOOKUP($A50,'Orion Essential AR Data'!$E$2:$GY$99,52,FALSE)</f>
        <v>7</v>
      </c>
      <c r="N50" s="47">
        <f>VLOOKUP($A50,'Orion Essential AR Data'!$E$2:$GY$99,55,FALSE)</f>
        <v>9</v>
      </c>
      <c r="O50" s="47">
        <f>VLOOKUP($A50,'Orion Essential AR Data'!$E$2:$GY$99,58,FALSE)</f>
        <v>8</v>
      </c>
      <c r="P50" s="47">
        <f>VLOOKUP($A50,'Orion Essential AR Data'!$E$2:$GY$99,61,FALSE)</f>
        <v>9</v>
      </c>
      <c r="Q50" s="47">
        <f>VLOOKUP($A50,'Orion Essential AR Data'!$E$2:$GY$99,64,FALSE)</f>
        <v>10</v>
      </c>
      <c r="R50" s="47">
        <f>VLOOKUP($A50,'Orion Essential AR Data'!$E$2:$GY$99,67,FALSE)</f>
        <v>5</v>
      </c>
      <c r="S50" s="47">
        <f>VLOOKUP($A50,'Orion Essential AR Data'!$E$2:$GY$99,70,FALSE)</f>
        <v>8</v>
      </c>
      <c r="T50" s="47">
        <f>VLOOKUP($A50,'Orion Essential AR Data'!$E$2:$GY$99,73,FALSE)</f>
        <v>10</v>
      </c>
      <c r="U50" s="47">
        <f>VLOOKUP($A50,'Orion Essential AR Data'!$E$2:$GY$99,76,FALSE)</f>
        <v>8</v>
      </c>
      <c r="V50" s="47">
        <f>VLOOKUP($A50,'Orion Essential AR Data'!$E$2:$GY$99,79,FALSE)</f>
        <v>8</v>
      </c>
      <c r="W50" s="47">
        <f>VLOOKUP($A50,'Orion Essential AR Data'!$E$2:$GY$99,82,FALSE)</f>
        <v>10</v>
      </c>
      <c r="X50" s="47">
        <f>VLOOKUP($A50,'Orion Essential AR Data'!$E$2:$GY$99,85,FALSE)</f>
        <v>4</v>
      </c>
      <c r="Y50" s="47">
        <f>VLOOKUP($A50,'Orion Essential AR Data'!$E$2:$GY$99,88,FALSE)</f>
        <v>9</v>
      </c>
      <c r="Z50" s="47">
        <f>VLOOKUP($A50,'Orion Essential AR Data'!$E$2:$GY$99,91,FALSE)</f>
        <v>9</v>
      </c>
      <c r="AA50" s="47">
        <f>VLOOKUP($A50,'Orion Essential AR Data'!$E$2:$GY$99,94,FALSE)</f>
        <v>8</v>
      </c>
      <c r="AB50" s="47">
        <f>VLOOKUP($A50,'Orion Essential AR Data'!$E$2:$GY$99,97,FALSE)</f>
        <v>8</v>
      </c>
      <c r="AC50" s="47">
        <f>VLOOKUP($A50,'Orion Essential AR Data'!$E$2:$GY$99,100,FALSE)</f>
        <v>8</v>
      </c>
      <c r="AD50" s="47">
        <f>VLOOKUP($A50,'Orion Essential AR Data'!$E$2:$GY$99,103,FALSE)</f>
        <v>8</v>
      </c>
      <c r="AE50" s="47">
        <f>VLOOKUP($A50,'Orion Essential AR Data'!$E$2:$GY$99,106,FALSE)</f>
        <v>9</v>
      </c>
      <c r="AF50" s="47">
        <f>VLOOKUP($A50,'Orion Essential AR Data'!$E$2:$GY$99,109,FALSE)</f>
        <v>6</v>
      </c>
      <c r="AG50" s="47">
        <f>VLOOKUP($A50,'Orion Essential AR Data'!$E$2:$GY$99,112,FALSE)</f>
        <v>8</v>
      </c>
      <c r="AH50" s="47">
        <f>VLOOKUP($A50,'Orion Essential AR Data'!$E$2:$GY$99,115,FALSE)</f>
        <v>10</v>
      </c>
      <c r="AI50" s="47">
        <f>VLOOKUP($A50,'Orion Essential AR Data'!$E$2:$GY$99,118,FALSE)</f>
        <v>9</v>
      </c>
      <c r="AJ50" s="47">
        <f>VLOOKUP($A50,'Orion Essential AR Data'!$E$2:$GY$99,121,FALSE)</f>
        <v>9</v>
      </c>
      <c r="AK50" s="47">
        <f>VLOOKUP($A50,'Orion Essential AR Data'!$E$2:$GY$99,124,FALSE)</f>
        <v>8</v>
      </c>
      <c r="AL50" s="47">
        <f>VLOOKUP($A50,'Orion Essential AR Data'!$E$2:$GY$99,127,FALSE)</f>
        <v>9</v>
      </c>
      <c r="AM50" s="47">
        <f>VLOOKUP($A50,'Orion Essential AR Data'!$E$2:$GY$99,130,FALSE)</f>
        <v>9</v>
      </c>
      <c r="AN50" s="47">
        <f>VLOOKUP($A50,'Orion Essential AR Data'!$E$2:$GY$99,133,FALSE)</f>
        <v>9</v>
      </c>
      <c r="AO50" s="47">
        <f>VLOOKUP($A50,'Orion Essential AR Data'!$E$2:$GY$99,136,FALSE)</f>
        <v>7</v>
      </c>
      <c r="AP50" s="47">
        <f>VLOOKUP($A50,'Orion Essential AR Data'!$E$2:$GY$99,139,FALSE)</f>
        <v>9</v>
      </c>
      <c r="AQ50" s="47">
        <f>VLOOKUP($A50,'Orion Essential AR Data'!$E$2:$GY$99,142,FALSE)</f>
        <v>10</v>
      </c>
      <c r="AR50" s="47">
        <f>VLOOKUP($A50,'Orion Essential AR Data'!$E$2:$GY$99,145,FALSE)</f>
        <v>8</v>
      </c>
      <c r="AS50" s="47">
        <f>VLOOKUP($A50,'Orion Essential AR Data'!$E$2:$GY$99,148,FALSE)</f>
        <v>8</v>
      </c>
      <c r="AT50" s="47">
        <f>VLOOKUP($A50,'Orion Essential AR Data'!$E$2:$GY$99,151,FALSE)</f>
        <v>7</v>
      </c>
      <c r="AU50" s="47">
        <f>VLOOKUP($A50,'Orion Essential AR Data'!$E$2:$GY$99,154,FALSE)</f>
        <v>9</v>
      </c>
      <c r="AV50" s="47">
        <f>VLOOKUP($A50,'Orion Essential AR Data'!$E$2:$GY$99,157,FALSE)</f>
        <v>9</v>
      </c>
      <c r="AW50" s="47">
        <f>VLOOKUP($A50,'Orion Essential AR Data'!$E$2:$GY$99,160,FALSE)</f>
        <v>7</v>
      </c>
      <c r="AX50" s="47">
        <f>VLOOKUP($A50,'Orion Essential AR Data'!$E$2:$GY$99,163,FALSE)</f>
        <v>7</v>
      </c>
      <c r="AY50" s="47">
        <f>VLOOKUP($A50,'Orion Essential AR Data'!$E$2:$GY$99,166,FALSE)</f>
        <v>9</v>
      </c>
      <c r="AZ50" s="47">
        <f>VLOOKUP($A50,'Orion Essential AR Data'!$E$2:$GY$99,169,FALSE)</f>
        <v>9</v>
      </c>
      <c r="BA50" s="47">
        <f>VLOOKUP($A50,'Orion Essential AR Data'!$E$2:$GY$99,172,FALSE)</f>
        <v>6</v>
      </c>
      <c r="BB50" s="47">
        <f>VLOOKUP($A50,'Orion Essential AR Data'!$E$2:$GY$99,175,FALSE)</f>
        <v>8</v>
      </c>
      <c r="BC50" s="47">
        <f>VLOOKUP($A50,'Orion Essential AR Data'!$E$2:$GY$99,178,FALSE)</f>
        <v>9</v>
      </c>
      <c r="BD50" s="47">
        <f>VLOOKUP($A50,'Orion Essential AR Data'!$E$2:$GY$99,181,FALSE)</f>
        <v>10</v>
      </c>
      <c r="BE50" s="47">
        <f>VLOOKUP($A50,'Orion Essential AR Data'!$E$2:$GY$99,184,FALSE)</f>
        <v>9</v>
      </c>
      <c r="BF50" s="47">
        <f>VLOOKUP($A50,'Orion Essential AR Data'!$E$2:$GY$99,187,FALSE)</f>
        <v>6</v>
      </c>
      <c r="BG50" s="47">
        <f>VLOOKUP($A50,'Orion Essential AR Data'!$E$2:$GY$99,190,FALSE)</f>
        <v>8</v>
      </c>
      <c r="BH50" s="47">
        <f>VLOOKUP($A50,'Orion Essential AR Data'!$E$2:$GY$99,193,FALSE)</f>
        <v>10</v>
      </c>
      <c r="BI50" s="47">
        <f>VLOOKUP($A50,'Orion Essential AR Data'!$E$2:$GY$99,196,FALSE)</f>
        <v>8</v>
      </c>
      <c r="BJ50" s="47">
        <f>VLOOKUP($A50,'Orion Essential AR Data'!$E$2:$GY$99,199,FALSE)</f>
        <v>10</v>
      </c>
      <c r="BK50" s="47">
        <f>VLOOKUP($A50,'Orion Essential AR Data'!$E$2:$GY$99,202,FALSE)</f>
        <v>9</v>
      </c>
      <c r="BL50" s="47">
        <f t="shared" si="0"/>
        <v>12</v>
      </c>
      <c r="BM50" s="47">
        <f t="shared" si="1"/>
        <v>19</v>
      </c>
      <c r="BN50" s="47">
        <f t="shared" si="2"/>
        <v>17</v>
      </c>
      <c r="BO50" s="47">
        <f t="shared" si="3"/>
        <v>6</v>
      </c>
      <c r="BP50" s="47">
        <f t="shared" si="4"/>
        <v>3</v>
      </c>
      <c r="BQ50" s="47">
        <f t="shared" si="5"/>
        <v>2</v>
      </c>
      <c r="BR50" s="47">
        <f t="shared" si="6"/>
        <v>1</v>
      </c>
      <c r="BS50" s="47">
        <f t="shared" si="7"/>
        <v>0</v>
      </c>
      <c r="BT50" s="47">
        <f t="shared" si="8"/>
        <v>0</v>
      </c>
      <c r="BU50" s="47">
        <f t="shared" si="9"/>
        <v>0</v>
      </c>
      <c r="BV50" s="47">
        <f t="shared" si="10"/>
        <v>0</v>
      </c>
      <c r="BW50" s="47">
        <f t="shared" si="11"/>
        <v>60</v>
      </c>
    </row>
    <row r="51" spans="1:75" x14ac:dyDescent="0.3">
      <c r="A51" s="47">
        <f>'Orion Essential AR Data'!E51</f>
        <v>161</v>
      </c>
      <c r="B51" s="47" t="str">
        <f>'Orion Essential AR Data'!A51</f>
        <v>Binkowski</v>
      </c>
      <c r="C51" s="47" t="str">
        <f>'Orion Essential AR Data'!B51</f>
        <v>Foster</v>
      </c>
      <c r="D51" s="47">
        <f>VLOOKUP($A51,'Orion Essential AR Data'!$E$2:$GY$99,25,FALSE)</f>
        <v>9</v>
      </c>
      <c r="E51" s="47">
        <f>VLOOKUP($A51,'Orion Essential AR Data'!$E$2:$GY$99,28,FALSE)</f>
        <v>9</v>
      </c>
      <c r="F51" s="47">
        <f>VLOOKUP($A51,'Orion Essential AR Data'!$E$2:$GY$99,31,FALSE)</f>
        <v>9</v>
      </c>
      <c r="G51" s="47">
        <f>VLOOKUP($A51,'Orion Essential AR Data'!$E$2:$GY$99,34,FALSE)</f>
        <v>10</v>
      </c>
      <c r="H51" s="47">
        <f>VLOOKUP($A51,'Orion Essential AR Data'!$E$2:$GY$99,37,FALSE)</f>
        <v>10</v>
      </c>
      <c r="I51" s="47">
        <f>VLOOKUP($A51,'Orion Essential AR Data'!$E$2:$GY$99,40,FALSE)</f>
        <v>4</v>
      </c>
      <c r="J51" s="47">
        <f>VLOOKUP($A51,'Orion Essential AR Data'!$E$2:$GY$99,43,FALSE)</f>
        <v>8</v>
      </c>
      <c r="K51" s="47">
        <f>VLOOKUP($A51,'Orion Essential AR Data'!$E$2:$GY$99,46,FALSE)</f>
        <v>8</v>
      </c>
      <c r="L51" s="47">
        <f>VLOOKUP($A51,'Orion Essential AR Data'!$E$2:$GY$99,49,FALSE)</f>
        <v>7</v>
      </c>
      <c r="M51" s="47">
        <f>VLOOKUP($A51,'Orion Essential AR Data'!$E$2:$GY$99,52,FALSE)</f>
        <v>8</v>
      </c>
      <c r="N51" s="47">
        <f>VLOOKUP($A51,'Orion Essential AR Data'!$E$2:$GY$99,55,FALSE)</f>
        <v>8</v>
      </c>
      <c r="O51" s="47">
        <f>VLOOKUP($A51,'Orion Essential AR Data'!$E$2:$GY$99,58,FALSE)</f>
        <v>8</v>
      </c>
      <c r="P51" s="47">
        <f>VLOOKUP($A51,'Orion Essential AR Data'!$E$2:$GY$99,61,FALSE)</f>
        <v>10</v>
      </c>
      <c r="Q51" s="47">
        <f>VLOOKUP($A51,'Orion Essential AR Data'!$E$2:$GY$99,64,FALSE)</f>
        <v>9</v>
      </c>
      <c r="R51" s="47">
        <f>VLOOKUP($A51,'Orion Essential AR Data'!$E$2:$GY$99,67,FALSE)</f>
        <v>8</v>
      </c>
      <c r="S51" s="47">
        <f>VLOOKUP($A51,'Orion Essential AR Data'!$E$2:$GY$99,70,FALSE)</f>
        <v>8</v>
      </c>
      <c r="T51" s="47">
        <f>VLOOKUP($A51,'Orion Essential AR Data'!$E$2:$GY$99,73,FALSE)</f>
        <v>8</v>
      </c>
      <c r="U51" s="47">
        <f>VLOOKUP($A51,'Orion Essential AR Data'!$E$2:$GY$99,76,FALSE)</f>
        <v>9</v>
      </c>
      <c r="V51" s="47">
        <f>VLOOKUP($A51,'Orion Essential AR Data'!$E$2:$GY$99,79,FALSE)</f>
        <v>8</v>
      </c>
      <c r="W51" s="47">
        <f>VLOOKUP($A51,'Orion Essential AR Data'!$E$2:$GY$99,82,FALSE)</f>
        <v>9</v>
      </c>
      <c r="X51" s="47">
        <f>VLOOKUP($A51,'Orion Essential AR Data'!$E$2:$GY$99,85,FALSE)</f>
        <v>9</v>
      </c>
      <c r="Y51" s="47">
        <f>VLOOKUP($A51,'Orion Essential AR Data'!$E$2:$GY$99,88,FALSE)</f>
        <v>9</v>
      </c>
      <c r="Z51" s="47">
        <f>VLOOKUP($A51,'Orion Essential AR Data'!$E$2:$GY$99,91,FALSE)</f>
        <v>8</v>
      </c>
      <c r="AA51" s="47">
        <f>VLOOKUP($A51,'Orion Essential AR Data'!$E$2:$GY$99,94,FALSE)</f>
        <v>9</v>
      </c>
      <c r="AB51" s="47">
        <f>VLOOKUP($A51,'Orion Essential AR Data'!$E$2:$GY$99,97,FALSE)</f>
        <v>9</v>
      </c>
      <c r="AC51" s="47">
        <f>VLOOKUP($A51,'Orion Essential AR Data'!$E$2:$GY$99,100,FALSE)</f>
        <v>8</v>
      </c>
      <c r="AD51" s="47">
        <f>VLOOKUP($A51,'Orion Essential AR Data'!$E$2:$GY$99,103,FALSE)</f>
        <v>8</v>
      </c>
      <c r="AE51" s="47">
        <f>VLOOKUP($A51,'Orion Essential AR Data'!$E$2:$GY$99,106,FALSE)</f>
        <v>9</v>
      </c>
      <c r="AF51" s="47">
        <f>VLOOKUP($A51,'Orion Essential AR Data'!$E$2:$GY$99,109,FALSE)</f>
        <v>6</v>
      </c>
      <c r="AG51" s="47">
        <f>VLOOKUP($A51,'Orion Essential AR Data'!$E$2:$GY$99,112,FALSE)</f>
        <v>9</v>
      </c>
      <c r="AH51" s="47">
        <f>VLOOKUP($A51,'Orion Essential AR Data'!$E$2:$GY$99,115,FALSE)</f>
        <v>9</v>
      </c>
      <c r="AI51" s="47">
        <f>VLOOKUP($A51,'Orion Essential AR Data'!$E$2:$GY$99,118,FALSE)</f>
        <v>9</v>
      </c>
      <c r="AJ51" s="47">
        <f>VLOOKUP($A51,'Orion Essential AR Data'!$E$2:$GY$99,121,FALSE)</f>
        <v>8</v>
      </c>
      <c r="AK51" s="47">
        <f>VLOOKUP($A51,'Orion Essential AR Data'!$E$2:$GY$99,124,FALSE)</f>
        <v>7</v>
      </c>
      <c r="AL51" s="47">
        <f>VLOOKUP($A51,'Orion Essential AR Data'!$E$2:$GY$99,127,FALSE)</f>
        <v>8</v>
      </c>
      <c r="AM51" s="47">
        <f>VLOOKUP($A51,'Orion Essential AR Data'!$E$2:$GY$99,130,FALSE)</f>
        <v>9</v>
      </c>
      <c r="AN51" s="47">
        <f>VLOOKUP($A51,'Orion Essential AR Data'!$E$2:$GY$99,133,FALSE)</f>
        <v>9</v>
      </c>
      <c r="AO51" s="47">
        <f>VLOOKUP($A51,'Orion Essential AR Data'!$E$2:$GY$99,136,FALSE)</f>
        <v>8</v>
      </c>
      <c r="AP51" s="47">
        <f>VLOOKUP($A51,'Orion Essential AR Data'!$E$2:$GY$99,139,FALSE)</f>
        <v>10</v>
      </c>
      <c r="AQ51" s="47">
        <f>VLOOKUP($A51,'Orion Essential AR Data'!$E$2:$GY$99,142,FALSE)</f>
        <v>8</v>
      </c>
      <c r="AR51" s="47">
        <f>VLOOKUP($A51,'Orion Essential AR Data'!$E$2:$GY$99,145,FALSE)</f>
        <v>7</v>
      </c>
      <c r="AS51" s="47">
        <f>VLOOKUP($A51,'Orion Essential AR Data'!$E$2:$GY$99,148,FALSE)</f>
        <v>8</v>
      </c>
      <c r="AT51" s="47">
        <f>VLOOKUP($A51,'Orion Essential AR Data'!$E$2:$GY$99,151,FALSE)</f>
        <v>9</v>
      </c>
      <c r="AU51" s="47">
        <f>VLOOKUP($A51,'Orion Essential AR Data'!$E$2:$GY$99,154,FALSE)</f>
        <v>7</v>
      </c>
      <c r="AV51" s="47">
        <f>VLOOKUP($A51,'Orion Essential AR Data'!$E$2:$GY$99,157,FALSE)</f>
        <v>7</v>
      </c>
      <c r="AW51" s="47">
        <f>VLOOKUP($A51,'Orion Essential AR Data'!$E$2:$GY$99,160,FALSE)</f>
        <v>9</v>
      </c>
      <c r="AX51" s="47">
        <f>VLOOKUP($A51,'Orion Essential AR Data'!$E$2:$GY$99,163,FALSE)</f>
        <v>8</v>
      </c>
      <c r="AY51" s="47">
        <f>VLOOKUP($A51,'Orion Essential AR Data'!$E$2:$GY$99,166,FALSE)</f>
        <v>9</v>
      </c>
      <c r="AZ51" s="47">
        <f>VLOOKUP($A51,'Orion Essential AR Data'!$E$2:$GY$99,169,FALSE)</f>
        <v>9</v>
      </c>
      <c r="BA51" s="47">
        <f>VLOOKUP($A51,'Orion Essential AR Data'!$E$2:$GY$99,172,FALSE)</f>
        <v>8</v>
      </c>
      <c r="BB51" s="47">
        <f>VLOOKUP($A51,'Orion Essential AR Data'!$E$2:$GY$99,175,FALSE)</f>
        <v>8</v>
      </c>
      <c r="BC51" s="47">
        <f>VLOOKUP($A51,'Orion Essential AR Data'!$E$2:$GY$99,178,FALSE)</f>
        <v>7</v>
      </c>
      <c r="BD51" s="47">
        <f>VLOOKUP($A51,'Orion Essential AR Data'!$E$2:$GY$99,181,FALSE)</f>
        <v>9</v>
      </c>
      <c r="BE51" s="47">
        <f>VLOOKUP($A51,'Orion Essential AR Data'!$E$2:$GY$99,184,FALSE)</f>
        <v>8</v>
      </c>
      <c r="BF51" s="47">
        <f>VLOOKUP($A51,'Orion Essential AR Data'!$E$2:$GY$99,187,FALSE)</f>
        <v>7</v>
      </c>
      <c r="BG51" s="47">
        <f>VLOOKUP($A51,'Orion Essential AR Data'!$E$2:$GY$99,190,FALSE)</f>
        <v>9</v>
      </c>
      <c r="BH51" s="47">
        <f>VLOOKUP($A51,'Orion Essential AR Data'!$E$2:$GY$99,193,FALSE)</f>
        <v>8</v>
      </c>
      <c r="BI51" s="47">
        <f>VLOOKUP($A51,'Orion Essential AR Data'!$E$2:$GY$99,196,FALSE)</f>
        <v>4</v>
      </c>
      <c r="BJ51" s="47">
        <f>VLOOKUP($A51,'Orion Essential AR Data'!$E$2:$GY$99,199,FALSE)</f>
        <v>9</v>
      </c>
      <c r="BK51" s="47">
        <f>VLOOKUP($A51,'Orion Essential AR Data'!$E$2:$GY$99,202,FALSE)</f>
        <v>7</v>
      </c>
      <c r="BL51" s="47">
        <f t="shared" si="0"/>
        <v>4</v>
      </c>
      <c r="BM51" s="47">
        <f t="shared" si="1"/>
        <v>23</v>
      </c>
      <c r="BN51" s="47">
        <f t="shared" si="2"/>
        <v>22</v>
      </c>
      <c r="BO51" s="47">
        <f t="shared" si="3"/>
        <v>8</v>
      </c>
      <c r="BP51" s="47">
        <f t="shared" si="4"/>
        <v>1</v>
      </c>
      <c r="BQ51" s="47">
        <f t="shared" si="5"/>
        <v>0</v>
      </c>
      <c r="BR51" s="47">
        <f t="shared" si="6"/>
        <v>2</v>
      </c>
      <c r="BS51" s="47">
        <f t="shared" si="7"/>
        <v>0</v>
      </c>
      <c r="BT51" s="47">
        <f t="shared" si="8"/>
        <v>0</v>
      </c>
      <c r="BU51" s="47">
        <f t="shared" si="9"/>
        <v>0</v>
      </c>
      <c r="BV51" s="47">
        <f t="shared" si="10"/>
        <v>0</v>
      </c>
      <c r="BW51" s="47">
        <f t="shared" si="11"/>
        <v>60</v>
      </c>
    </row>
    <row r="52" spans="1:75" x14ac:dyDescent="0.3">
      <c r="A52" s="47">
        <f>'Orion Essential AR Data'!E52</f>
        <v>162</v>
      </c>
      <c r="B52" s="47" t="str">
        <f>'Orion Essential AR Data'!A52</f>
        <v>Tiedt</v>
      </c>
      <c r="C52" s="47" t="str">
        <f>'Orion Essential AR Data'!B52</f>
        <v>Andrew</v>
      </c>
      <c r="D52" s="47">
        <f>VLOOKUP($A52,'Orion Essential AR Data'!$E$2:$GY$99,25,FALSE)</f>
        <v>8</v>
      </c>
      <c r="E52" s="47">
        <f>VLOOKUP($A52,'Orion Essential AR Data'!$E$2:$GY$99,28,FALSE)</f>
        <v>9</v>
      </c>
      <c r="F52" s="47">
        <f>VLOOKUP($A52,'Orion Essential AR Data'!$E$2:$GY$99,31,FALSE)</f>
        <v>10</v>
      </c>
      <c r="G52" s="47">
        <f>VLOOKUP($A52,'Orion Essential AR Data'!$E$2:$GY$99,34,FALSE)</f>
        <v>10</v>
      </c>
      <c r="H52" s="47">
        <f>VLOOKUP($A52,'Orion Essential AR Data'!$E$2:$GY$99,37,FALSE)</f>
        <v>10</v>
      </c>
      <c r="I52" s="47">
        <f>VLOOKUP($A52,'Orion Essential AR Data'!$E$2:$GY$99,40,FALSE)</f>
        <v>6</v>
      </c>
      <c r="J52" s="47">
        <f>VLOOKUP($A52,'Orion Essential AR Data'!$E$2:$GY$99,43,FALSE)</f>
        <v>7</v>
      </c>
      <c r="K52" s="47">
        <f>VLOOKUP($A52,'Orion Essential AR Data'!$E$2:$GY$99,46,FALSE)</f>
        <v>7</v>
      </c>
      <c r="L52" s="47">
        <f>VLOOKUP($A52,'Orion Essential AR Data'!$E$2:$GY$99,49,FALSE)</f>
        <v>9</v>
      </c>
      <c r="M52" s="47">
        <f>VLOOKUP($A52,'Orion Essential AR Data'!$E$2:$GY$99,52,FALSE)</f>
        <v>6</v>
      </c>
      <c r="N52" s="47">
        <f>VLOOKUP($A52,'Orion Essential AR Data'!$E$2:$GY$99,55,FALSE)</f>
        <v>8</v>
      </c>
      <c r="O52" s="47">
        <f>VLOOKUP($A52,'Orion Essential AR Data'!$E$2:$GY$99,58,FALSE)</f>
        <v>5</v>
      </c>
      <c r="P52" s="47">
        <f>VLOOKUP($A52,'Orion Essential AR Data'!$E$2:$GY$99,61,FALSE)</f>
        <v>6</v>
      </c>
      <c r="Q52" s="47">
        <f>VLOOKUP($A52,'Orion Essential AR Data'!$E$2:$GY$99,64,FALSE)</f>
        <v>9</v>
      </c>
      <c r="R52" s="47">
        <f>VLOOKUP($A52,'Orion Essential AR Data'!$E$2:$GY$99,67,FALSE)</f>
        <v>9</v>
      </c>
      <c r="S52" s="47">
        <f>VLOOKUP($A52,'Orion Essential AR Data'!$E$2:$GY$99,70,FALSE)</f>
        <v>7</v>
      </c>
      <c r="T52" s="47">
        <f>VLOOKUP($A52,'Orion Essential AR Data'!$E$2:$GY$99,73,FALSE)</f>
        <v>8</v>
      </c>
      <c r="U52" s="47">
        <f>VLOOKUP($A52,'Orion Essential AR Data'!$E$2:$GY$99,76,FALSE)</f>
        <v>5</v>
      </c>
      <c r="V52" s="47">
        <f>VLOOKUP($A52,'Orion Essential AR Data'!$E$2:$GY$99,79,FALSE)</f>
        <v>6</v>
      </c>
      <c r="W52" s="47">
        <f>VLOOKUP($A52,'Orion Essential AR Data'!$E$2:$GY$99,82,FALSE)</f>
        <v>7</v>
      </c>
      <c r="X52" s="47">
        <f>VLOOKUP($A52,'Orion Essential AR Data'!$E$2:$GY$99,85,FALSE)</f>
        <v>5</v>
      </c>
      <c r="Y52" s="47">
        <f>VLOOKUP($A52,'Orion Essential AR Data'!$E$2:$GY$99,88,FALSE)</f>
        <v>7</v>
      </c>
      <c r="Z52" s="47">
        <f>VLOOKUP($A52,'Orion Essential AR Data'!$E$2:$GY$99,91,FALSE)</f>
        <v>3</v>
      </c>
      <c r="AA52" s="47">
        <f>VLOOKUP($A52,'Orion Essential AR Data'!$E$2:$GY$99,94,FALSE)</f>
        <v>8</v>
      </c>
      <c r="AB52" s="47">
        <f>VLOOKUP($A52,'Orion Essential AR Data'!$E$2:$GY$99,97,FALSE)</f>
        <v>6</v>
      </c>
      <c r="AC52" s="47">
        <f>VLOOKUP($A52,'Orion Essential AR Data'!$E$2:$GY$99,100,FALSE)</f>
        <v>9</v>
      </c>
      <c r="AD52" s="47">
        <f>VLOOKUP($A52,'Orion Essential AR Data'!$E$2:$GY$99,103,FALSE)</f>
        <v>7</v>
      </c>
      <c r="AE52" s="47">
        <f>VLOOKUP($A52,'Orion Essential AR Data'!$E$2:$GY$99,106,FALSE)</f>
        <v>6</v>
      </c>
      <c r="AF52" s="47">
        <f>VLOOKUP($A52,'Orion Essential AR Data'!$E$2:$GY$99,109,FALSE)</f>
        <v>9</v>
      </c>
      <c r="AG52" s="47">
        <f>VLOOKUP($A52,'Orion Essential AR Data'!$E$2:$GY$99,112,FALSE)</f>
        <v>9</v>
      </c>
      <c r="AH52" s="47">
        <f>VLOOKUP($A52,'Orion Essential AR Data'!$E$2:$GY$99,115,FALSE)</f>
        <v>8</v>
      </c>
      <c r="AI52" s="47">
        <f>VLOOKUP($A52,'Orion Essential AR Data'!$E$2:$GY$99,118,FALSE)</f>
        <v>7</v>
      </c>
      <c r="AJ52" s="47">
        <f>VLOOKUP($A52,'Orion Essential AR Data'!$E$2:$GY$99,121,FALSE)</f>
        <v>9</v>
      </c>
      <c r="AK52" s="47">
        <f>VLOOKUP($A52,'Orion Essential AR Data'!$E$2:$GY$99,124,FALSE)</f>
        <v>7</v>
      </c>
      <c r="AL52" s="47">
        <f>VLOOKUP($A52,'Orion Essential AR Data'!$E$2:$GY$99,127,FALSE)</f>
        <v>10</v>
      </c>
      <c r="AM52" s="47">
        <f>VLOOKUP($A52,'Orion Essential AR Data'!$E$2:$GY$99,130,FALSE)</f>
        <v>8</v>
      </c>
      <c r="AN52" s="47">
        <f>VLOOKUP($A52,'Orion Essential AR Data'!$E$2:$GY$99,133,FALSE)</f>
        <v>9</v>
      </c>
      <c r="AO52" s="47">
        <f>VLOOKUP($A52,'Orion Essential AR Data'!$E$2:$GY$99,136,FALSE)</f>
        <v>7</v>
      </c>
      <c r="AP52" s="47">
        <f>VLOOKUP($A52,'Orion Essential AR Data'!$E$2:$GY$99,139,FALSE)</f>
        <v>7</v>
      </c>
      <c r="AQ52" s="47">
        <f>VLOOKUP($A52,'Orion Essential AR Data'!$E$2:$GY$99,142,FALSE)</f>
        <v>6</v>
      </c>
      <c r="AR52" s="47">
        <f>VLOOKUP($A52,'Orion Essential AR Data'!$E$2:$GY$99,145,FALSE)</f>
        <v>7</v>
      </c>
      <c r="AS52" s="47">
        <f>VLOOKUP($A52,'Orion Essential AR Data'!$E$2:$GY$99,148,FALSE)</f>
        <v>8</v>
      </c>
      <c r="AT52" s="47">
        <f>VLOOKUP($A52,'Orion Essential AR Data'!$E$2:$GY$99,151,FALSE)</f>
        <v>7</v>
      </c>
      <c r="AU52" s="47">
        <f>VLOOKUP($A52,'Orion Essential AR Data'!$E$2:$GY$99,154,FALSE)</f>
        <v>6</v>
      </c>
      <c r="AV52" s="47">
        <f>VLOOKUP($A52,'Orion Essential AR Data'!$E$2:$GY$99,157,FALSE)</f>
        <v>9</v>
      </c>
      <c r="AW52" s="47">
        <f>VLOOKUP($A52,'Orion Essential AR Data'!$E$2:$GY$99,160,FALSE)</f>
        <v>6</v>
      </c>
      <c r="AX52" s="47">
        <f>VLOOKUP($A52,'Orion Essential AR Data'!$E$2:$GY$99,163,FALSE)</f>
        <v>7</v>
      </c>
      <c r="AY52" s="47">
        <f>VLOOKUP($A52,'Orion Essential AR Data'!$E$2:$GY$99,166,FALSE)</f>
        <v>3</v>
      </c>
      <c r="AZ52" s="47">
        <f>VLOOKUP($A52,'Orion Essential AR Data'!$E$2:$GY$99,169,FALSE)</f>
        <v>8</v>
      </c>
      <c r="BA52" s="47">
        <f>VLOOKUP($A52,'Orion Essential AR Data'!$E$2:$GY$99,172,FALSE)</f>
        <v>8</v>
      </c>
      <c r="BB52" s="47">
        <f>VLOOKUP($A52,'Orion Essential AR Data'!$E$2:$GY$99,175,FALSE)</f>
        <v>10</v>
      </c>
      <c r="BC52" s="47">
        <f>VLOOKUP($A52,'Orion Essential AR Data'!$E$2:$GY$99,178,FALSE)</f>
        <v>9</v>
      </c>
      <c r="BD52" s="47">
        <f>VLOOKUP($A52,'Orion Essential AR Data'!$E$2:$GY$99,181,FALSE)</f>
        <v>7</v>
      </c>
      <c r="BE52" s="47">
        <f>VLOOKUP($A52,'Orion Essential AR Data'!$E$2:$GY$99,184,FALSE)</f>
        <v>8</v>
      </c>
      <c r="BF52" s="47">
        <f>VLOOKUP($A52,'Orion Essential AR Data'!$E$2:$GY$99,187,FALSE)</f>
        <v>8</v>
      </c>
      <c r="BG52" s="47">
        <f>VLOOKUP($A52,'Orion Essential AR Data'!$E$2:$GY$99,190,FALSE)</f>
        <v>9</v>
      </c>
      <c r="BH52" s="47">
        <f>VLOOKUP($A52,'Orion Essential AR Data'!$E$2:$GY$99,193,FALSE)</f>
        <v>9</v>
      </c>
      <c r="BI52" s="47">
        <f>VLOOKUP($A52,'Orion Essential AR Data'!$E$2:$GY$99,196,FALSE)</f>
        <v>7</v>
      </c>
      <c r="BJ52" s="47">
        <f>VLOOKUP($A52,'Orion Essential AR Data'!$E$2:$GY$99,199,FALSE)</f>
        <v>9</v>
      </c>
      <c r="BK52" s="47">
        <f>VLOOKUP($A52,'Orion Essential AR Data'!$E$2:$GY$99,202,FALSE)</f>
        <v>9</v>
      </c>
      <c r="BL52" s="47">
        <f t="shared" si="0"/>
        <v>5</v>
      </c>
      <c r="BM52" s="47">
        <f t="shared" si="1"/>
        <v>15</v>
      </c>
      <c r="BN52" s="47">
        <f t="shared" si="2"/>
        <v>11</v>
      </c>
      <c r="BO52" s="47">
        <f t="shared" si="3"/>
        <v>15</v>
      </c>
      <c r="BP52" s="47">
        <f t="shared" si="4"/>
        <v>9</v>
      </c>
      <c r="BQ52" s="47">
        <f t="shared" si="5"/>
        <v>3</v>
      </c>
      <c r="BR52" s="47">
        <f t="shared" si="6"/>
        <v>0</v>
      </c>
      <c r="BS52" s="47">
        <f t="shared" si="7"/>
        <v>2</v>
      </c>
      <c r="BT52" s="47">
        <f t="shared" si="8"/>
        <v>0</v>
      </c>
      <c r="BU52" s="47">
        <f t="shared" si="9"/>
        <v>0</v>
      </c>
      <c r="BV52" s="47">
        <f t="shared" si="10"/>
        <v>0</v>
      </c>
      <c r="BW52" s="47">
        <f t="shared" si="11"/>
        <v>60</v>
      </c>
    </row>
    <row r="53" spans="1:75" x14ac:dyDescent="0.3">
      <c r="A53" s="47">
        <f>'Orion Essential AR Data'!E53</f>
        <v>163</v>
      </c>
      <c r="B53" s="47" t="str">
        <f>'Orion Essential AR Data'!A53</f>
        <v>Jones</v>
      </c>
      <c r="C53" s="47" t="str">
        <f>'Orion Essential AR Data'!B53</f>
        <v>Sean</v>
      </c>
      <c r="D53" s="47">
        <f>VLOOKUP($A53,'Orion Essential AR Data'!$E$2:$GY$99,25,FALSE)</f>
        <v>8</v>
      </c>
      <c r="E53" s="47">
        <f>VLOOKUP($A53,'Orion Essential AR Data'!$E$2:$GY$99,28,FALSE)</f>
        <v>9</v>
      </c>
      <c r="F53" s="47">
        <f>VLOOKUP($A53,'Orion Essential AR Data'!$E$2:$GY$99,31,FALSE)</f>
        <v>5</v>
      </c>
      <c r="G53" s="47">
        <f>VLOOKUP($A53,'Orion Essential AR Data'!$E$2:$GY$99,34,FALSE)</f>
        <v>7</v>
      </c>
      <c r="H53" s="47">
        <f>VLOOKUP($A53,'Orion Essential AR Data'!$E$2:$GY$99,37,FALSE)</f>
        <v>9</v>
      </c>
      <c r="I53" s="47">
        <f>VLOOKUP($A53,'Orion Essential AR Data'!$E$2:$GY$99,40,FALSE)</f>
        <v>9</v>
      </c>
      <c r="J53" s="47">
        <f>VLOOKUP($A53,'Orion Essential AR Data'!$E$2:$GY$99,43,FALSE)</f>
        <v>4</v>
      </c>
      <c r="K53" s="47">
        <f>VLOOKUP($A53,'Orion Essential AR Data'!$E$2:$GY$99,46,FALSE)</f>
        <v>7</v>
      </c>
      <c r="L53" s="47">
        <f>VLOOKUP($A53,'Orion Essential AR Data'!$E$2:$GY$99,49,FALSE)</f>
        <v>9</v>
      </c>
      <c r="M53" s="47">
        <f>VLOOKUP($A53,'Orion Essential AR Data'!$E$2:$GY$99,52,FALSE)</f>
        <v>7</v>
      </c>
      <c r="N53" s="47">
        <f>VLOOKUP($A53,'Orion Essential AR Data'!$E$2:$GY$99,55,FALSE)</f>
        <v>9</v>
      </c>
      <c r="O53" s="47">
        <f>VLOOKUP($A53,'Orion Essential AR Data'!$E$2:$GY$99,58,FALSE)</f>
        <v>10</v>
      </c>
      <c r="P53" s="47">
        <f>VLOOKUP($A53,'Orion Essential AR Data'!$E$2:$GY$99,61,FALSE)</f>
        <v>8</v>
      </c>
      <c r="Q53" s="47">
        <f>VLOOKUP($A53,'Orion Essential AR Data'!$E$2:$GY$99,64,FALSE)</f>
        <v>8</v>
      </c>
      <c r="R53" s="47">
        <f>VLOOKUP($A53,'Orion Essential AR Data'!$E$2:$GY$99,67,FALSE)</f>
        <v>9</v>
      </c>
      <c r="S53" s="47">
        <f>VLOOKUP($A53,'Orion Essential AR Data'!$E$2:$GY$99,70,FALSE)</f>
        <v>9</v>
      </c>
      <c r="T53" s="47">
        <f>VLOOKUP($A53,'Orion Essential AR Data'!$E$2:$GY$99,73,FALSE)</f>
        <v>9</v>
      </c>
      <c r="U53" s="47">
        <f>VLOOKUP($A53,'Orion Essential AR Data'!$E$2:$GY$99,76,FALSE)</f>
        <v>8</v>
      </c>
      <c r="V53" s="47">
        <f>VLOOKUP($A53,'Orion Essential AR Data'!$E$2:$GY$99,79,FALSE)</f>
        <v>9</v>
      </c>
      <c r="W53" s="47">
        <f>VLOOKUP($A53,'Orion Essential AR Data'!$E$2:$GY$99,82,FALSE)</f>
        <v>7</v>
      </c>
      <c r="X53" s="47">
        <f>VLOOKUP($A53,'Orion Essential AR Data'!$E$2:$GY$99,85,FALSE)</f>
        <v>6</v>
      </c>
      <c r="Y53" s="47">
        <f>VLOOKUP($A53,'Orion Essential AR Data'!$E$2:$GY$99,88,FALSE)</f>
        <v>8</v>
      </c>
      <c r="Z53" s="47">
        <f>VLOOKUP($A53,'Orion Essential AR Data'!$E$2:$GY$99,91,FALSE)</f>
        <v>8</v>
      </c>
      <c r="AA53" s="47">
        <f>VLOOKUP($A53,'Orion Essential AR Data'!$E$2:$GY$99,94,FALSE)</f>
        <v>6</v>
      </c>
      <c r="AB53" s="47">
        <f>VLOOKUP($A53,'Orion Essential AR Data'!$E$2:$GY$99,97,FALSE)</f>
        <v>8</v>
      </c>
      <c r="AC53" s="47">
        <f>VLOOKUP($A53,'Orion Essential AR Data'!$E$2:$GY$99,100,FALSE)</f>
        <v>8</v>
      </c>
      <c r="AD53" s="47">
        <f>VLOOKUP($A53,'Orion Essential AR Data'!$E$2:$GY$99,103,FALSE)</f>
        <v>6</v>
      </c>
      <c r="AE53" s="47">
        <f>VLOOKUP($A53,'Orion Essential AR Data'!$E$2:$GY$99,106,FALSE)</f>
        <v>8</v>
      </c>
      <c r="AF53" s="47">
        <f>VLOOKUP($A53,'Orion Essential AR Data'!$E$2:$GY$99,109,FALSE)</f>
        <v>5</v>
      </c>
      <c r="AG53" s="47">
        <f>VLOOKUP($A53,'Orion Essential AR Data'!$E$2:$GY$99,112,FALSE)</f>
        <v>10</v>
      </c>
      <c r="AH53" s="47">
        <f>VLOOKUP($A53,'Orion Essential AR Data'!$E$2:$GY$99,115,FALSE)</f>
        <v>6</v>
      </c>
      <c r="AI53" s="47">
        <f>VLOOKUP($A53,'Orion Essential AR Data'!$E$2:$GY$99,118,FALSE)</f>
        <v>9</v>
      </c>
      <c r="AJ53" s="47">
        <f>VLOOKUP($A53,'Orion Essential AR Data'!$E$2:$GY$99,121,FALSE)</f>
        <v>8</v>
      </c>
      <c r="AK53" s="47">
        <f>VLOOKUP($A53,'Orion Essential AR Data'!$E$2:$GY$99,124,FALSE)</f>
        <v>8</v>
      </c>
      <c r="AL53" s="47">
        <f>VLOOKUP($A53,'Orion Essential AR Data'!$E$2:$GY$99,127,FALSE)</f>
        <v>7</v>
      </c>
      <c r="AM53" s="47">
        <f>VLOOKUP($A53,'Orion Essential AR Data'!$E$2:$GY$99,130,FALSE)</f>
        <v>8</v>
      </c>
      <c r="AN53" s="47">
        <f>VLOOKUP($A53,'Orion Essential AR Data'!$E$2:$GY$99,133,FALSE)</f>
        <v>7</v>
      </c>
      <c r="AO53" s="47">
        <f>VLOOKUP($A53,'Orion Essential AR Data'!$E$2:$GY$99,136,FALSE)</f>
        <v>9</v>
      </c>
      <c r="AP53" s="47">
        <f>VLOOKUP($A53,'Orion Essential AR Data'!$E$2:$GY$99,139,FALSE)</f>
        <v>9</v>
      </c>
      <c r="AQ53" s="47">
        <f>VLOOKUP($A53,'Orion Essential AR Data'!$E$2:$GY$99,142,FALSE)</f>
        <v>6</v>
      </c>
      <c r="AR53" s="47">
        <f>VLOOKUP($A53,'Orion Essential AR Data'!$E$2:$GY$99,145,FALSE)</f>
        <v>8</v>
      </c>
      <c r="AS53" s="47">
        <f>VLOOKUP($A53,'Orion Essential AR Data'!$E$2:$GY$99,148,FALSE)</f>
        <v>9</v>
      </c>
      <c r="AT53" s="47">
        <f>VLOOKUP($A53,'Orion Essential AR Data'!$E$2:$GY$99,151,FALSE)</f>
        <v>10</v>
      </c>
      <c r="AU53" s="47">
        <f>VLOOKUP($A53,'Orion Essential AR Data'!$E$2:$GY$99,154,FALSE)</f>
        <v>3</v>
      </c>
      <c r="AV53" s="47">
        <f>VLOOKUP($A53,'Orion Essential AR Data'!$E$2:$GY$99,157,FALSE)</f>
        <v>5</v>
      </c>
      <c r="AW53" s="47">
        <f>VLOOKUP($A53,'Orion Essential AR Data'!$E$2:$GY$99,160,FALSE)</f>
        <v>9</v>
      </c>
      <c r="AX53" s="47">
        <f>VLOOKUP($A53,'Orion Essential AR Data'!$E$2:$GY$99,163,FALSE)</f>
        <v>10</v>
      </c>
      <c r="AY53" s="47">
        <f>VLOOKUP($A53,'Orion Essential AR Data'!$E$2:$GY$99,166,FALSE)</f>
        <v>10</v>
      </c>
      <c r="AZ53" s="47">
        <f>VLOOKUP($A53,'Orion Essential AR Data'!$E$2:$GY$99,169,FALSE)</f>
        <v>6</v>
      </c>
      <c r="BA53" s="47">
        <f>VLOOKUP($A53,'Orion Essential AR Data'!$E$2:$GY$99,172,FALSE)</f>
        <v>7</v>
      </c>
      <c r="BB53" s="47">
        <f>VLOOKUP($A53,'Orion Essential AR Data'!$E$2:$GY$99,175,FALSE)</f>
        <v>8</v>
      </c>
      <c r="BC53" s="47">
        <f>VLOOKUP($A53,'Orion Essential AR Data'!$E$2:$GY$99,178,FALSE)</f>
        <v>9</v>
      </c>
      <c r="BD53" s="47">
        <f>VLOOKUP($A53,'Orion Essential AR Data'!$E$2:$GY$99,181,FALSE)</f>
        <v>7</v>
      </c>
      <c r="BE53" s="47">
        <f>VLOOKUP($A53,'Orion Essential AR Data'!$E$2:$GY$99,184,FALSE)</f>
        <v>9</v>
      </c>
      <c r="BF53" s="47">
        <f>VLOOKUP($A53,'Orion Essential AR Data'!$E$2:$GY$99,187,FALSE)</f>
        <v>9</v>
      </c>
      <c r="BG53" s="47">
        <f>VLOOKUP($A53,'Orion Essential AR Data'!$E$2:$GY$99,190,FALSE)</f>
        <v>8</v>
      </c>
      <c r="BH53" s="47">
        <f>VLOOKUP($A53,'Orion Essential AR Data'!$E$2:$GY$99,193,FALSE)</f>
        <v>8</v>
      </c>
      <c r="BI53" s="47">
        <f>VLOOKUP($A53,'Orion Essential AR Data'!$E$2:$GY$99,196,FALSE)</f>
        <v>6</v>
      </c>
      <c r="BJ53" s="47">
        <f>VLOOKUP($A53,'Orion Essential AR Data'!$E$2:$GY$99,199,FALSE)</f>
        <v>7</v>
      </c>
      <c r="BK53" s="47">
        <f>VLOOKUP($A53,'Orion Essential AR Data'!$E$2:$GY$99,202,FALSE)</f>
        <v>8</v>
      </c>
      <c r="BL53" s="47">
        <f t="shared" si="0"/>
        <v>5</v>
      </c>
      <c r="BM53" s="47">
        <f t="shared" si="1"/>
        <v>17</v>
      </c>
      <c r="BN53" s="47">
        <f t="shared" si="2"/>
        <v>17</v>
      </c>
      <c r="BO53" s="47">
        <f t="shared" si="3"/>
        <v>9</v>
      </c>
      <c r="BP53" s="47">
        <f t="shared" si="4"/>
        <v>7</v>
      </c>
      <c r="BQ53" s="47">
        <f t="shared" si="5"/>
        <v>3</v>
      </c>
      <c r="BR53" s="47">
        <f t="shared" si="6"/>
        <v>1</v>
      </c>
      <c r="BS53" s="47">
        <f t="shared" si="7"/>
        <v>1</v>
      </c>
      <c r="BT53" s="47">
        <f t="shared" si="8"/>
        <v>0</v>
      </c>
      <c r="BU53" s="47">
        <f t="shared" si="9"/>
        <v>0</v>
      </c>
      <c r="BV53" s="47">
        <f t="shared" si="10"/>
        <v>0</v>
      </c>
      <c r="BW53" s="47">
        <f t="shared" si="11"/>
        <v>60</v>
      </c>
    </row>
    <row r="54" spans="1:75" x14ac:dyDescent="0.3">
      <c r="A54" s="47">
        <f>'Orion Essential AR Data'!E54</f>
        <v>164</v>
      </c>
      <c r="B54" s="47" t="str">
        <f>'Orion Essential AR Data'!A54</f>
        <v>Basaj</v>
      </c>
      <c r="C54" s="47" t="str">
        <f>'Orion Essential AR Data'!B54</f>
        <v>Alexander</v>
      </c>
      <c r="D54" s="47">
        <f>VLOOKUP($A54,'Orion Essential AR Data'!$E$2:$GY$99,25,FALSE)</f>
        <v>6</v>
      </c>
      <c r="E54" s="47">
        <f>VLOOKUP($A54,'Orion Essential AR Data'!$E$2:$GY$99,28,FALSE)</f>
        <v>5</v>
      </c>
      <c r="F54" s="47">
        <f>VLOOKUP($A54,'Orion Essential AR Data'!$E$2:$GY$99,31,FALSE)</f>
        <v>7</v>
      </c>
      <c r="G54" s="47">
        <f>VLOOKUP($A54,'Orion Essential AR Data'!$E$2:$GY$99,34,FALSE)</f>
        <v>7</v>
      </c>
      <c r="H54" s="47">
        <f>VLOOKUP($A54,'Orion Essential AR Data'!$E$2:$GY$99,37,FALSE)</f>
        <v>8</v>
      </c>
      <c r="I54" s="47">
        <f>VLOOKUP($A54,'Orion Essential AR Data'!$E$2:$GY$99,40,FALSE)</f>
        <v>9</v>
      </c>
      <c r="J54" s="47">
        <f>VLOOKUP($A54,'Orion Essential AR Data'!$E$2:$GY$99,43,FALSE)</f>
        <v>6</v>
      </c>
      <c r="K54" s="47">
        <f>VLOOKUP($A54,'Orion Essential AR Data'!$E$2:$GY$99,46,FALSE)</f>
        <v>7</v>
      </c>
      <c r="L54" s="47">
        <f>VLOOKUP($A54,'Orion Essential AR Data'!$E$2:$GY$99,49,FALSE)</f>
        <v>8</v>
      </c>
      <c r="M54" s="47">
        <f>VLOOKUP($A54,'Orion Essential AR Data'!$E$2:$GY$99,52,FALSE)</f>
        <v>7</v>
      </c>
      <c r="N54" s="47">
        <f>VLOOKUP($A54,'Orion Essential AR Data'!$E$2:$GY$99,55,FALSE)</f>
        <v>8</v>
      </c>
      <c r="O54" s="47">
        <f>VLOOKUP($A54,'Orion Essential AR Data'!$E$2:$GY$99,58,FALSE)</f>
        <v>7</v>
      </c>
      <c r="P54" s="47">
        <f>VLOOKUP($A54,'Orion Essential AR Data'!$E$2:$GY$99,61,FALSE)</f>
        <v>8</v>
      </c>
      <c r="Q54" s="47">
        <f>VLOOKUP($A54,'Orion Essential AR Data'!$E$2:$GY$99,64,FALSE)</f>
        <v>8</v>
      </c>
      <c r="R54" s="47">
        <f>VLOOKUP($A54,'Orion Essential AR Data'!$E$2:$GY$99,67,FALSE)</f>
        <v>10</v>
      </c>
      <c r="S54" s="47">
        <f>VLOOKUP($A54,'Orion Essential AR Data'!$E$2:$GY$99,70,FALSE)</f>
        <v>9</v>
      </c>
      <c r="T54" s="47">
        <f>VLOOKUP($A54,'Orion Essential AR Data'!$E$2:$GY$99,73,FALSE)</f>
        <v>8</v>
      </c>
      <c r="U54" s="47">
        <f>VLOOKUP($A54,'Orion Essential AR Data'!$E$2:$GY$99,76,FALSE)</f>
        <v>7</v>
      </c>
      <c r="V54" s="47">
        <f>VLOOKUP($A54,'Orion Essential AR Data'!$E$2:$GY$99,79,FALSE)</f>
        <v>7</v>
      </c>
      <c r="W54" s="47">
        <f>VLOOKUP($A54,'Orion Essential AR Data'!$E$2:$GY$99,82,FALSE)</f>
        <v>9</v>
      </c>
      <c r="X54" s="47">
        <f>VLOOKUP($A54,'Orion Essential AR Data'!$E$2:$GY$99,85,FALSE)</f>
        <v>8</v>
      </c>
      <c r="Y54" s="47">
        <f>VLOOKUP($A54,'Orion Essential AR Data'!$E$2:$GY$99,88,FALSE)</f>
        <v>8</v>
      </c>
      <c r="Z54" s="47">
        <f>VLOOKUP($A54,'Orion Essential AR Data'!$E$2:$GY$99,91,FALSE)</f>
        <v>4</v>
      </c>
      <c r="AA54" s="47">
        <f>VLOOKUP($A54,'Orion Essential AR Data'!$E$2:$GY$99,94,FALSE)</f>
        <v>7</v>
      </c>
      <c r="AB54" s="47">
        <f>VLOOKUP($A54,'Orion Essential AR Data'!$E$2:$GY$99,97,FALSE)</f>
        <v>8</v>
      </c>
      <c r="AC54" s="47">
        <f>VLOOKUP($A54,'Orion Essential AR Data'!$E$2:$GY$99,100,FALSE)</f>
        <v>9</v>
      </c>
      <c r="AD54" s="47">
        <f>VLOOKUP($A54,'Orion Essential AR Data'!$E$2:$GY$99,103,FALSE)</f>
        <v>8</v>
      </c>
      <c r="AE54" s="47">
        <f>VLOOKUP($A54,'Orion Essential AR Data'!$E$2:$GY$99,106,FALSE)</f>
        <v>3</v>
      </c>
      <c r="AF54" s="47">
        <f>VLOOKUP($A54,'Orion Essential AR Data'!$E$2:$GY$99,109,FALSE)</f>
        <v>9</v>
      </c>
      <c r="AG54" s="47">
        <f>VLOOKUP($A54,'Orion Essential AR Data'!$E$2:$GY$99,112,FALSE)</f>
        <v>5</v>
      </c>
      <c r="AH54" s="47">
        <f>VLOOKUP($A54,'Orion Essential AR Data'!$E$2:$GY$99,115,FALSE)</f>
        <v>8</v>
      </c>
      <c r="AI54" s="47">
        <f>VLOOKUP($A54,'Orion Essential AR Data'!$E$2:$GY$99,118,FALSE)</f>
        <v>8</v>
      </c>
      <c r="AJ54" s="47">
        <f>VLOOKUP($A54,'Orion Essential AR Data'!$E$2:$GY$99,121,FALSE)</f>
        <v>8</v>
      </c>
      <c r="AK54" s="47">
        <f>VLOOKUP($A54,'Orion Essential AR Data'!$E$2:$GY$99,124,FALSE)</f>
        <v>9</v>
      </c>
      <c r="AL54" s="47">
        <f>VLOOKUP($A54,'Orion Essential AR Data'!$E$2:$GY$99,127,FALSE)</f>
        <v>7</v>
      </c>
      <c r="AM54" s="47">
        <f>VLOOKUP($A54,'Orion Essential AR Data'!$E$2:$GY$99,130,FALSE)</f>
        <v>6</v>
      </c>
      <c r="AN54" s="47">
        <f>VLOOKUP($A54,'Orion Essential AR Data'!$E$2:$GY$99,133,FALSE)</f>
        <v>7</v>
      </c>
      <c r="AO54" s="47">
        <f>VLOOKUP($A54,'Orion Essential AR Data'!$E$2:$GY$99,136,FALSE)</f>
        <v>6</v>
      </c>
      <c r="AP54" s="47">
        <f>VLOOKUP($A54,'Orion Essential AR Data'!$E$2:$GY$99,139,FALSE)</f>
        <v>7</v>
      </c>
      <c r="AQ54" s="47">
        <f>VLOOKUP($A54,'Orion Essential AR Data'!$E$2:$GY$99,142,FALSE)</f>
        <v>9</v>
      </c>
      <c r="AR54" s="47">
        <f>VLOOKUP($A54,'Orion Essential AR Data'!$E$2:$GY$99,145,FALSE)</f>
        <v>4</v>
      </c>
      <c r="AS54" s="47">
        <f>VLOOKUP($A54,'Orion Essential AR Data'!$E$2:$GY$99,148,FALSE)</f>
        <v>7</v>
      </c>
      <c r="AT54" s="47">
        <f>VLOOKUP($A54,'Orion Essential AR Data'!$E$2:$GY$99,151,FALSE)</f>
        <v>8</v>
      </c>
      <c r="AU54" s="47">
        <f>VLOOKUP($A54,'Orion Essential AR Data'!$E$2:$GY$99,154,FALSE)</f>
        <v>10</v>
      </c>
      <c r="AV54" s="47">
        <f>VLOOKUP($A54,'Orion Essential AR Data'!$E$2:$GY$99,157,FALSE)</f>
        <v>9</v>
      </c>
      <c r="AW54" s="47">
        <f>VLOOKUP($A54,'Orion Essential AR Data'!$E$2:$GY$99,160,FALSE)</f>
        <v>9</v>
      </c>
      <c r="AX54" s="47">
        <f>VLOOKUP($A54,'Orion Essential AR Data'!$E$2:$GY$99,163,FALSE)</f>
        <v>5</v>
      </c>
      <c r="AY54" s="47">
        <f>VLOOKUP($A54,'Orion Essential AR Data'!$E$2:$GY$99,166,FALSE)</f>
        <v>8</v>
      </c>
      <c r="AZ54" s="47">
        <f>VLOOKUP($A54,'Orion Essential AR Data'!$E$2:$GY$99,169,FALSE)</f>
        <v>8</v>
      </c>
      <c r="BA54" s="47">
        <f>VLOOKUP($A54,'Orion Essential AR Data'!$E$2:$GY$99,172,FALSE)</f>
        <v>9</v>
      </c>
      <c r="BB54" s="47">
        <f>VLOOKUP($A54,'Orion Essential AR Data'!$E$2:$GY$99,175,FALSE)</f>
        <v>8</v>
      </c>
      <c r="BC54" s="47">
        <f>VLOOKUP($A54,'Orion Essential AR Data'!$E$2:$GY$99,178,FALSE)</f>
        <v>9</v>
      </c>
      <c r="BD54" s="47">
        <f>VLOOKUP($A54,'Orion Essential AR Data'!$E$2:$GY$99,181,FALSE)</f>
        <v>10</v>
      </c>
      <c r="BE54" s="47">
        <f>VLOOKUP($A54,'Orion Essential AR Data'!$E$2:$GY$99,184,FALSE)</f>
        <v>7</v>
      </c>
      <c r="BF54" s="47">
        <f>VLOOKUP($A54,'Orion Essential AR Data'!$E$2:$GY$99,187,FALSE)</f>
        <v>8</v>
      </c>
      <c r="BG54" s="47">
        <f>VLOOKUP($A54,'Orion Essential AR Data'!$E$2:$GY$99,190,FALSE)</f>
        <v>7</v>
      </c>
      <c r="BH54" s="47">
        <f>VLOOKUP($A54,'Orion Essential AR Data'!$E$2:$GY$99,193,FALSE)</f>
        <v>10</v>
      </c>
      <c r="BI54" s="47">
        <f>VLOOKUP($A54,'Orion Essential AR Data'!$E$2:$GY$99,196,FALSE)</f>
        <v>9</v>
      </c>
      <c r="BJ54" s="47">
        <f>VLOOKUP($A54,'Orion Essential AR Data'!$E$2:$GY$99,199,FALSE)</f>
        <v>10</v>
      </c>
      <c r="BK54" s="47">
        <f>VLOOKUP($A54,'Orion Essential AR Data'!$E$2:$GY$99,202,FALSE)</f>
        <v>4</v>
      </c>
      <c r="BL54" s="47">
        <f t="shared" si="0"/>
        <v>5</v>
      </c>
      <c r="BM54" s="47">
        <f t="shared" si="1"/>
        <v>12</v>
      </c>
      <c r="BN54" s="47">
        <f t="shared" si="2"/>
        <v>18</v>
      </c>
      <c r="BO54" s="47">
        <f t="shared" si="3"/>
        <v>14</v>
      </c>
      <c r="BP54" s="47">
        <f t="shared" si="4"/>
        <v>4</v>
      </c>
      <c r="BQ54" s="47">
        <f t="shared" si="5"/>
        <v>3</v>
      </c>
      <c r="BR54" s="47">
        <f t="shared" si="6"/>
        <v>3</v>
      </c>
      <c r="BS54" s="47">
        <f t="shared" si="7"/>
        <v>1</v>
      </c>
      <c r="BT54" s="47">
        <f t="shared" si="8"/>
        <v>0</v>
      </c>
      <c r="BU54" s="47">
        <f t="shared" si="9"/>
        <v>0</v>
      </c>
      <c r="BV54" s="47">
        <f t="shared" si="10"/>
        <v>0</v>
      </c>
      <c r="BW54" s="47">
        <f t="shared" si="11"/>
        <v>60</v>
      </c>
    </row>
    <row r="55" spans="1:75" x14ac:dyDescent="0.3">
      <c r="A55" s="47">
        <f>'Orion Essential AR Data'!E55</f>
        <v>180</v>
      </c>
      <c r="B55" s="47" t="str">
        <f>'Orion Essential AR Data'!A55</f>
        <v>Coulston</v>
      </c>
      <c r="C55" s="47" t="str">
        <f>'Orion Essential AR Data'!B55</f>
        <v>Cassie</v>
      </c>
      <c r="D55" s="47">
        <f>VLOOKUP($A55,'Orion Essential AR Data'!$E$2:$GY$99,25,FALSE)</f>
        <v>10</v>
      </c>
      <c r="E55" s="47">
        <f>VLOOKUP($A55,'Orion Essential AR Data'!$E$2:$GY$99,28,FALSE)</f>
        <v>10</v>
      </c>
      <c r="F55" s="47">
        <f>VLOOKUP($A55,'Orion Essential AR Data'!$E$2:$GY$99,31,FALSE)</f>
        <v>9</v>
      </c>
      <c r="G55" s="47">
        <f>VLOOKUP($A55,'Orion Essential AR Data'!$E$2:$GY$99,34,FALSE)</f>
        <v>8</v>
      </c>
      <c r="H55" s="47">
        <f>VLOOKUP($A55,'Orion Essential AR Data'!$E$2:$GY$99,37,FALSE)</f>
        <v>9</v>
      </c>
      <c r="I55" s="47">
        <f>VLOOKUP($A55,'Orion Essential AR Data'!$E$2:$GY$99,40,FALSE)</f>
        <v>10</v>
      </c>
      <c r="J55" s="47">
        <f>VLOOKUP($A55,'Orion Essential AR Data'!$E$2:$GY$99,43,FALSE)</f>
        <v>10</v>
      </c>
      <c r="K55" s="47">
        <f>VLOOKUP($A55,'Orion Essential AR Data'!$E$2:$GY$99,46,FALSE)</f>
        <v>8</v>
      </c>
      <c r="L55" s="47">
        <f>VLOOKUP($A55,'Orion Essential AR Data'!$E$2:$GY$99,49,FALSE)</f>
        <v>10</v>
      </c>
      <c r="M55" s="47">
        <f>VLOOKUP($A55,'Orion Essential AR Data'!$E$2:$GY$99,52,FALSE)</f>
        <v>10</v>
      </c>
      <c r="N55" s="47">
        <f>VLOOKUP($A55,'Orion Essential AR Data'!$E$2:$GY$99,55,FALSE)</f>
        <v>9</v>
      </c>
      <c r="O55" s="47">
        <f>VLOOKUP($A55,'Orion Essential AR Data'!$E$2:$GY$99,58,FALSE)</f>
        <v>10</v>
      </c>
      <c r="P55" s="47">
        <f>VLOOKUP($A55,'Orion Essential AR Data'!$E$2:$GY$99,61,FALSE)</f>
        <v>9</v>
      </c>
      <c r="Q55" s="47">
        <f>VLOOKUP($A55,'Orion Essential AR Data'!$E$2:$GY$99,64,FALSE)</f>
        <v>10</v>
      </c>
      <c r="R55" s="47">
        <f>VLOOKUP($A55,'Orion Essential AR Data'!$E$2:$GY$99,67,FALSE)</f>
        <v>9</v>
      </c>
      <c r="S55" s="47">
        <f>VLOOKUP($A55,'Orion Essential AR Data'!$E$2:$GY$99,70,FALSE)</f>
        <v>10</v>
      </c>
      <c r="T55" s="47">
        <f>VLOOKUP($A55,'Orion Essential AR Data'!$E$2:$GY$99,73,FALSE)</f>
        <v>8</v>
      </c>
      <c r="U55" s="47">
        <f>VLOOKUP($A55,'Orion Essential AR Data'!$E$2:$GY$99,76,FALSE)</f>
        <v>9</v>
      </c>
      <c r="V55" s="47">
        <f>VLOOKUP($A55,'Orion Essential AR Data'!$E$2:$GY$99,79,FALSE)</f>
        <v>10</v>
      </c>
      <c r="W55" s="47">
        <f>VLOOKUP($A55,'Orion Essential AR Data'!$E$2:$GY$99,82,FALSE)</f>
        <v>10</v>
      </c>
      <c r="X55" s="47">
        <f>VLOOKUP($A55,'Orion Essential AR Data'!$E$2:$GY$99,85,FALSE)</f>
        <v>9</v>
      </c>
      <c r="Y55" s="47">
        <f>VLOOKUP($A55,'Orion Essential AR Data'!$E$2:$GY$99,88,FALSE)</f>
        <v>9</v>
      </c>
      <c r="Z55" s="47">
        <f>VLOOKUP($A55,'Orion Essential AR Data'!$E$2:$GY$99,91,FALSE)</f>
        <v>10</v>
      </c>
      <c r="AA55" s="47">
        <f>VLOOKUP($A55,'Orion Essential AR Data'!$E$2:$GY$99,94,FALSE)</f>
        <v>9</v>
      </c>
      <c r="AB55" s="47">
        <f>VLOOKUP($A55,'Orion Essential AR Data'!$E$2:$GY$99,97,FALSE)</f>
        <v>10</v>
      </c>
      <c r="AC55" s="47">
        <f>VLOOKUP($A55,'Orion Essential AR Data'!$E$2:$GY$99,100,FALSE)</f>
        <v>9</v>
      </c>
      <c r="AD55" s="47">
        <f>VLOOKUP($A55,'Orion Essential AR Data'!$E$2:$GY$99,103,FALSE)</f>
        <v>10</v>
      </c>
      <c r="AE55" s="47">
        <f>VLOOKUP($A55,'Orion Essential AR Data'!$E$2:$GY$99,106,FALSE)</f>
        <v>8</v>
      </c>
      <c r="AF55" s="47">
        <f>VLOOKUP($A55,'Orion Essential AR Data'!$E$2:$GY$99,109,FALSE)</f>
        <v>10</v>
      </c>
      <c r="AG55" s="47">
        <f>VLOOKUP($A55,'Orion Essential AR Data'!$E$2:$GY$99,112,FALSE)</f>
        <v>10</v>
      </c>
      <c r="AH55" s="47">
        <f>VLOOKUP($A55,'Orion Essential AR Data'!$E$2:$GY$99,115,FALSE)</f>
        <v>9</v>
      </c>
      <c r="AI55" s="47">
        <f>VLOOKUP($A55,'Orion Essential AR Data'!$E$2:$GY$99,118,FALSE)</f>
        <v>9</v>
      </c>
      <c r="AJ55" s="47">
        <f>VLOOKUP($A55,'Orion Essential AR Data'!$E$2:$GY$99,121,FALSE)</f>
        <v>10</v>
      </c>
      <c r="AK55" s="47">
        <f>VLOOKUP($A55,'Orion Essential AR Data'!$E$2:$GY$99,124,FALSE)</f>
        <v>10</v>
      </c>
      <c r="AL55" s="47">
        <f>VLOOKUP($A55,'Orion Essential AR Data'!$E$2:$GY$99,127,FALSE)</f>
        <v>9</v>
      </c>
      <c r="AM55" s="47">
        <f>VLOOKUP($A55,'Orion Essential AR Data'!$E$2:$GY$99,130,FALSE)</f>
        <v>10</v>
      </c>
      <c r="AN55" s="47">
        <f>VLOOKUP($A55,'Orion Essential AR Data'!$E$2:$GY$99,133,FALSE)</f>
        <v>10</v>
      </c>
      <c r="AO55" s="47">
        <f>VLOOKUP($A55,'Orion Essential AR Data'!$E$2:$GY$99,136,FALSE)</f>
        <v>10</v>
      </c>
      <c r="AP55" s="47">
        <f>VLOOKUP($A55,'Orion Essential AR Data'!$E$2:$GY$99,139,FALSE)</f>
        <v>9</v>
      </c>
      <c r="AQ55" s="47">
        <f>VLOOKUP($A55,'Orion Essential AR Data'!$E$2:$GY$99,142,FALSE)</f>
        <v>10</v>
      </c>
      <c r="AR55" s="47">
        <f>VLOOKUP($A55,'Orion Essential AR Data'!$E$2:$GY$99,145,FALSE)</f>
        <v>9</v>
      </c>
      <c r="AS55" s="47">
        <f>VLOOKUP($A55,'Orion Essential AR Data'!$E$2:$GY$99,148,FALSE)</f>
        <v>9</v>
      </c>
      <c r="AT55" s="47">
        <f>VLOOKUP($A55,'Orion Essential AR Data'!$E$2:$GY$99,151,FALSE)</f>
        <v>10</v>
      </c>
      <c r="AU55" s="47">
        <f>VLOOKUP($A55,'Orion Essential AR Data'!$E$2:$GY$99,154,FALSE)</f>
        <v>10</v>
      </c>
      <c r="AV55" s="47">
        <f>VLOOKUP($A55,'Orion Essential AR Data'!$E$2:$GY$99,157,FALSE)</f>
        <v>10</v>
      </c>
      <c r="AW55" s="47">
        <f>VLOOKUP($A55,'Orion Essential AR Data'!$E$2:$GY$99,160,FALSE)</f>
        <v>10</v>
      </c>
      <c r="AX55" s="47">
        <f>VLOOKUP($A55,'Orion Essential AR Data'!$E$2:$GY$99,163,FALSE)</f>
        <v>10</v>
      </c>
      <c r="AY55" s="47">
        <f>VLOOKUP($A55,'Orion Essential AR Data'!$E$2:$GY$99,166,FALSE)</f>
        <v>9</v>
      </c>
      <c r="AZ55" s="47">
        <f>VLOOKUP($A55,'Orion Essential AR Data'!$E$2:$GY$99,169,FALSE)</f>
        <v>9</v>
      </c>
      <c r="BA55" s="47">
        <f>VLOOKUP($A55,'Orion Essential AR Data'!$E$2:$GY$99,172,FALSE)</f>
        <v>10</v>
      </c>
      <c r="BB55" s="47">
        <f>VLOOKUP($A55,'Orion Essential AR Data'!$E$2:$GY$99,175,FALSE)</f>
        <v>10</v>
      </c>
      <c r="BC55" s="47">
        <f>VLOOKUP($A55,'Orion Essential AR Data'!$E$2:$GY$99,178,FALSE)</f>
        <v>10</v>
      </c>
      <c r="BD55" s="47">
        <f>VLOOKUP($A55,'Orion Essential AR Data'!$E$2:$GY$99,181,FALSE)</f>
        <v>10</v>
      </c>
      <c r="BE55" s="47">
        <f>VLOOKUP($A55,'Orion Essential AR Data'!$E$2:$GY$99,184,FALSE)</f>
        <v>10</v>
      </c>
      <c r="BF55" s="47">
        <f>VLOOKUP($A55,'Orion Essential AR Data'!$E$2:$GY$99,187,FALSE)</f>
        <v>9</v>
      </c>
      <c r="BG55" s="47">
        <f>VLOOKUP($A55,'Orion Essential AR Data'!$E$2:$GY$99,190,FALSE)</f>
        <v>10</v>
      </c>
      <c r="BH55" s="47">
        <f>VLOOKUP($A55,'Orion Essential AR Data'!$E$2:$GY$99,193,FALSE)</f>
        <v>9</v>
      </c>
      <c r="BI55" s="47">
        <f>VLOOKUP($A55,'Orion Essential AR Data'!$E$2:$GY$99,196,FALSE)</f>
        <v>9</v>
      </c>
      <c r="BJ55" s="47">
        <f>VLOOKUP($A55,'Orion Essential AR Data'!$E$2:$GY$99,199,FALSE)</f>
        <v>8</v>
      </c>
      <c r="BK55" s="47">
        <f>VLOOKUP($A55,'Orion Essential AR Data'!$E$2:$GY$99,202,FALSE)</f>
        <v>9</v>
      </c>
      <c r="BL55" s="47">
        <f t="shared" si="0"/>
        <v>33</v>
      </c>
      <c r="BM55" s="47">
        <f t="shared" si="1"/>
        <v>22</v>
      </c>
      <c r="BN55" s="47">
        <f t="shared" si="2"/>
        <v>5</v>
      </c>
      <c r="BO55" s="47">
        <f t="shared" si="3"/>
        <v>0</v>
      </c>
      <c r="BP55" s="47">
        <f t="shared" si="4"/>
        <v>0</v>
      </c>
      <c r="BQ55" s="47">
        <f t="shared" si="5"/>
        <v>0</v>
      </c>
      <c r="BR55" s="47">
        <f t="shared" si="6"/>
        <v>0</v>
      </c>
      <c r="BS55" s="47">
        <f t="shared" si="7"/>
        <v>0</v>
      </c>
      <c r="BT55" s="47">
        <f t="shared" si="8"/>
        <v>0</v>
      </c>
      <c r="BU55" s="47">
        <f t="shared" si="9"/>
        <v>0</v>
      </c>
      <c r="BV55" s="47">
        <f t="shared" si="10"/>
        <v>0</v>
      </c>
      <c r="BW55" s="47">
        <f t="shared" si="11"/>
        <v>60</v>
      </c>
    </row>
    <row r="56" spans="1:75" x14ac:dyDescent="0.3">
      <c r="A56" s="47">
        <f>'Orion Essential AR Data'!E56</f>
        <v>165</v>
      </c>
      <c r="B56" s="47" t="str">
        <f>'Orion Essential AR Data'!A56</f>
        <v>Alexander</v>
      </c>
      <c r="C56" s="47" t="str">
        <f>'Orion Essential AR Data'!B56</f>
        <v>Brandon</v>
      </c>
      <c r="D56" s="47">
        <f>VLOOKUP($A56,'Orion Essential AR Data'!$E$2:$GY$99,25,FALSE)</f>
        <v>9</v>
      </c>
      <c r="E56" s="47">
        <f>VLOOKUP($A56,'Orion Essential AR Data'!$E$2:$GY$99,28,FALSE)</f>
        <v>10</v>
      </c>
      <c r="F56" s="47">
        <f>VLOOKUP($A56,'Orion Essential AR Data'!$E$2:$GY$99,31,FALSE)</f>
        <v>10</v>
      </c>
      <c r="G56" s="47">
        <f>VLOOKUP($A56,'Orion Essential AR Data'!$E$2:$GY$99,34,FALSE)</f>
        <v>9</v>
      </c>
      <c r="H56" s="47">
        <f>VLOOKUP($A56,'Orion Essential AR Data'!$E$2:$GY$99,37,FALSE)</f>
        <v>10</v>
      </c>
      <c r="I56" s="47">
        <f>VLOOKUP($A56,'Orion Essential AR Data'!$E$2:$GY$99,40,FALSE)</f>
        <v>10</v>
      </c>
      <c r="J56" s="47">
        <f>VLOOKUP($A56,'Orion Essential AR Data'!$E$2:$GY$99,43,FALSE)</f>
        <v>10</v>
      </c>
      <c r="K56" s="47">
        <f>VLOOKUP($A56,'Orion Essential AR Data'!$E$2:$GY$99,46,FALSE)</f>
        <v>10</v>
      </c>
      <c r="L56" s="47">
        <f>VLOOKUP($A56,'Orion Essential AR Data'!$E$2:$GY$99,49,FALSE)</f>
        <v>10</v>
      </c>
      <c r="M56" s="47">
        <f>VLOOKUP($A56,'Orion Essential AR Data'!$E$2:$GY$99,52,FALSE)</f>
        <v>8</v>
      </c>
      <c r="N56" s="47">
        <f>VLOOKUP($A56,'Orion Essential AR Data'!$E$2:$GY$99,55,FALSE)</f>
        <v>9</v>
      </c>
      <c r="O56" s="47">
        <f>VLOOKUP($A56,'Orion Essential AR Data'!$E$2:$GY$99,58,FALSE)</f>
        <v>9</v>
      </c>
      <c r="P56" s="47">
        <f>VLOOKUP($A56,'Orion Essential AR Data'!$E$2:$GY$99,61,FALSE)</f>
        <v>10</v>
      </c>
      <c r="Q56" s="47">
        <f>VLOOKUP($A56,'Orion Essential AR Data'!$E$2:$GY$99,64,FALSE)</f>
        <v>9</v>
      </c>
      <c r="R56" s="47">
        <f>VLOOKUP($A56,'Orion Essential AR Data'!$E$2:$GY$99,67,FALSE)</f>
        <v>10</v>
      </c>
      <c r="S56" s="47">
        <f>VLOOKUP($A56,'Orion Essential AR Data'!$E$2:$GY$99,70,FALSE)</f>
        <v>9</v>
      </c>
      <c r="T56" s="47">
        <f>VLOOKUP($A56,'Orion Essential AR Data'!$E$2:$GY$99,73,FALSE)</f>
        <v>10</v>
      </c>
      <c r="U56" s="47">
        <f>VLOOKUP($A56,'Orion Essential AR Data'!$E$2:$GY$99,76,FALSE)</f>
        <v>10</v>
      </c>
      <c r="V56" s="47">
        <f>VLOOKUP($A56,'Orion Essential AR Data'!$E$2:$GY$99,79,FALSE)</f>
        <v>10</v>
      </c>
      <c r="W56" s="47">
        <f>VLOOKUP($A56,'Orion Essential AR Data'!$E$2:$GY$99,82,FALSE)</f>
        <v>10</v>
      </c>
      <c r="X56" s="47">
        <f>VLOOKUP($A56,'Orion Essential AR Data'!$E$2:$GY$99,85,FALSE)</f>
        <v>9</v>
      </c>
      <c r="Y56" s="47">
        <f>VLOOKUP($A56,'Orion Essential AR Data'!$E$2:$GY$99,88,FALSE)</f>
        <v>10</v>
      </c>
      <c r="Z56" s="47">
        <f>VLOOKUP($A56,'Orion Essential AR Data'!$E$2:$GY$99,91,FALSE)</f>
        <v>10</v>
      </c>
      <c r="AA56" s="47">
        <f>VLOOKUP($A56,'Orion Essential AR Data'!$E$2:$GY$99,94,FALSE)</f>
        <v>9</v>
      </c>
      <c r="AB56" s="47">
        <f>VLOOKUP($A56,'Orion Essential AR Data'!$E$2:$GY$99,97,FALSE)</f>
        <v>10</v>
      </c>
      <c r="AC56" s="47">
        <f>VLOOKUP($A56,'Orion Essential AR Data'!$E$2:$GY$99,100,FALSE)</f>
        <v>9</v>
      </c>
      <c r="AD56" s="47">
        <f>VLOOKUP($A56,'Orion Essential AR Data'!$E$2:$GY$99,103,FALSE)</f>
        <v>9</v>
      </c>
      <c r="AE56" s="47">
        <f>VLOOKUP($A56,'Orion Essential AR Data'!$E$2:$GY$99,106,FALSE)</f>
        <v>10</v>
      </c>
      <c r="AF56" s="47">
        <f>VLOOKUP($A56,'Orion Essential AR Data'!$E$2:$GY$99,109,FALSE)</f>
        <v>9</v>
      </c>
      <c r="AG56" s="47">
        <f>VLOOKUP($A56,'Orion Essential AR Data'!$E$2:$GY$99,112,FALSE)</f>
        <v>10</v>
      </c>
      <c r="AH56" s="47">
        <f>VLOOKUP($A56,'Orion Essential AR Data'!$E$2:$GY$99,115,FALSE)</f>
        <v>9</v>
      </c>
      <c r="AI56" s="47">
        <f>VLOOKUP($A56,'Orion Essential AR Data'!$E$2:$GY$99,118,FALSE)</f>
        <v>10</v>
      </c>
      <c r="AJ56" s="47">
        <f>VLOOKUP($A56,'Orion Essential AR Data'!$E$2:$GY$99,121,FALSE)</f>
        <v>10</v>
      </c>
      <c r="AK56" s="47">
        <f>VLOOKUP($A56,'Orion Essential AR Data'!$E$2:$GY$99,124,FALSE)</f>
        <v>10</v>
      </c>
      <c r="AL56" s="47">
        <f>VLOOKUP($A56,'Orion Essential AR Data'!$E$2:$GY$99,127,FALSE)</f>
        <v>9</v>
      </c>
      <c r="AM56" s="47">
        <f>VLOOKUP($A56,'Orion Essential AR Data'!$E$2:$GY$99,130,FALSE)</f>
        <v>10</v>
      </c>
      <c r="AN56" s="47">
        <f>VLOOKUP($A56,'Orion Essential AR Data'!$E$2:$GY$99,133,FALSE)</f>
        <v>9</v>
      </c>
      <c r="AO56" s="47">
        <f>VLOOKUP($A56,'Orion Essential AR Data'!$E$2:$GY$99,136,FALSE)</f>
        <v>9</v>
      </c>
      <c r="AP56" s="47">
        <f>VLOOKUP($A56,'Orion Essential AR Data'!$E$2:$GY$99,139,FALSE)</f>
        <v>10</v>
      </c>
      <c r="AQ56" s="47">
        <f>VLOOKUP($A56,'Orion Essential AR Data'!$E$2:$GY$99,142,FALSE)</f>
        <v>10</v>
      </c>
      <c r="AR56" s="47">
        <f>VLOOKUP($A56,'Orion Essential AR Data'!$E$2:$GY$99,145,FALSE)</f>
        <v>10</v>
      </c>
      <c r="AS56" s="47">
        <f>VLOOKUP($A56,'Orion Essential AR Data'!$E$2:$GY$99,148,FALSE)</f>
        <v>9</v>
      </c>
      <c r="AT56" s="47">
        <f>VLOOKUP($A56,'Orion Essential AR Data'!$E$2:$GY$99,151,FALSE)</f>
        <v>9</v>
      </c>
      <c r="AU56" s="47">
        <f>VLOOKUP($A56,'Orion Essential AR Data'!$E$2:$GY$99,154,FALSE)</f>
        <v>10</v>
      </c>
      <c r="AV56" s="47">
        <f>VLOOKUP($A56,'Orion Essential AR Data'!$E$2:$GY$99,157,FALSE)</f>
        <v>10</v>
      </c>
      <c r="AW56" s="47">
        <f>VLOOKUP($A56,'Orion Essential AR Data'!$E$2:$GY$99,160,FALSE)</f>
        <v>10</v>
      </c>
      <c r="AX56" s="47">
        <f>VLOOKUP($A56,'Orion Essential AR Data'!$E$2:$GY$99,163,FALSE)</f>
        <v>10</v>
      </c>
      <c r="AY56" s="47">
        <f>VLOOKUP($A56,'Orion Essential AR Data'!$E$2:$GY$99,166,FALSE)</f>
        <v>10</v>
      </c>
      <c r="AZ56" s="47">
        <f>VLOOKUP($A56,'Orion Essential AR Data'!$E$2:$GY$99,169,FALSE)</f>
        <v>10</v>
      </c>
      <c r="BA56" s="47">
        <f>VLOOKUP($A56,'Orion Essential AR Data'!$E$2:$GY$99,172,FALSE)</f>
        <v>10</v>
      </c>
      <c r="BB56" s="47">
        <f>VLOOKUP($A56,'Orion Essential AR Data'!$E$2:$GY$99,175,FALSE)</f>
        <v>9</v>
      </c>
      <c r="BC56" s="47">
        <f>VLOOKUP($A56,'Orion Essential AR Data'!$E$2:$GY$99,178,FALSE)</f>
        <v>10</v>
      </c>
      <c r="BD56" s="47">
        <f>VLOOKUP($A56,'Orion Essential AR Data'!$E$2:$GY$99,181,FALSE)</f>
        <v>10</v>
      </c>
      <c r="BE56" s="47">
        <f>VLOOKUP($A56,'Orion Essential AR Data'!$E$2:$GY$99,184,FALSE)</f>
        <v>9</v>
      </c>
      <c r="BF56" s="47">
        <f>VLOOKUP($A56,'Orion Essential AR Data'!$E$2:$GY$99,187,FALSE)</f>
        <v>10</v>
      </c>
      <c r="BG56" s="47">
        <f>VLOOKUP($A56,'Orion Essential AR Data'!$E$2:$GY$99,190,FALSE)</f>
        <v>10</v>
      </c>
      <c r="BH56" s="47">
        <f>VLOOKUP($A56,'Orion Essential AR Data'!$E$2:$GY$99,193,FALSE)</f>
        <v>10</v>
      </c>
      <c r="BI56" s="47">
        <f>VLOOKUP($A56,'Orion Essential AR Data'!$E$2:$GY$99,196,FALSE)</f>
        <v>10</v>
      </c>
      <c r="BJ56" s="47">
        <f>VLOOKUP($A56,'Orion Essential AR Data'!$E$2:$GY$99,199,FALSE)</f>
        <v>10</v>
      </c>
      <c r="BK56" s="47">
        <f>VLOOKUP($A56,'Orion Essential AR Data'!$E$2:$GY$99,202,FALSE)</f>
        <v>10</v>
      </c>
      <c r="BL56" s="47">
        <f t="shared" si="0"/>
        <v>40</v>
      </c>
      <c r="BM56" s="47">
        <f t="shared" si="1"/>
        <v>19</v>
      </c>
      <c r="BN56" s="47">
        <f t="shared" si="2"/>
        <v>1</v>
      </c>
      <c r="BO56" s="47">
        <f t="shared" si="3"/>
        <v>0</v>
      </c>
      <c r="BP56" s="47">
        <f t="shared" si="4"/>
        <v>0</v>
      </c>
      <c r="BQ56" s="47">
        <f t="shared" si="5"/>
        <v>0</v>
      </c>
      <c r="BR56" s="47">
        <f t="shared" si="6"/>
        <v>0</v>
      </c>
      <c r="BS56" s="47">
        <f t="shared" si="7"/>
        <v>0</v>
      </c>
      <c r="BT56" s="47">
        <f t="shared" si="8"/>
        <v>0</v>
      </c>
      <c r="BU56" s="47">
        <f t="shared" si="9"/>
        <v>0</v>
      </c>
      <c r="BV56" s="47">
        <f t="shared" si="10"/>
        <v>0</v>
      </c>
      <c r="BW56" s="47">
        <f t="shared" si="11"/>
        <v>60</v>
      </c>
    </row>
    <row r="57" spans="1:75" x14ac:dyDescent="0.3">
      <c r="A57" s="47">
        <f>'Orion Essential AR Data'!E57</f>
        <v>166</v>
      </c>
      <c r="B57" s="47" t="str">
        <f>'Orion Essential AR Data'!A57</f>
        <v>Hintz</v>
      </c>
      <c r="C57" s="47" t="str">
        <f>'Orion Essential AR Data'!B57</f>
        <v>Amanda</v>
      </c>
      <c r="D57" s="47">
        <f>VLOOKUP($A57,'Orion Essential AR Data'!$E$2:$GY$99,25,FALSE)</f>
        <v>9</v>
      </c>
      <c r="E57" s="47">
        <f>VLOOKUP($A57,'Orion Essential AR Data'!$E$2:$GY$99,28,FALSE)</f>
        <v>9</v>
      </c>
      <c r="F57" s="47">
        <f>VLOOKUP($A57,'Orion Essential AR Data'!$E$2:$GY$99,31,FALSE)</f>
        <v>10</v>
      </c>
      <c r="G57" s="47">
        <f>VLOOKUP($A57,'Orion Essential AR Data'!$E$2:$GY$99,34,FALSE)</f>
        <v>10</v>
      </c>
      <c r="H57" s="47">
        <f>VLOOKUP($A57,'Orion Essential AR Data'!$E$2:$GY$99,37,FALSE)</f>
        <v>10</v>
      </c>
      <c r="I57" s="47">
        <f>VLOOKUP($A57,'Orion Essential AR Data'!$E$2:$GY$99,40,FALSE)</f>
        <v>10</v>
      </c>
      <c r="J57" s="47">
        <f>VLOOKUP($A57,'Orion Essential AR Data'!$E$2:$GY$99,43,FALSE)</f>
        <v>10</v>
      </c>
      <c r="K57" s="47">
        <f>VLOOKUP($A57,'Orion Essential AR Data'!$E$2:$GY$99,46,FALSE)</f>
        <v>9</v>
      </c>
      <c r="L57" s="47">
        <f>VLOOKUP($A57,'Orion Essential AR Data'!$E$2:$GY$99,49,FALSE)</f>
        <v>10</v>
      </c>
      <c r="M57" s="47">
        <f>VLOOKUP($A57,'Orion Essential AR Data'!$E$2:$GY$99,52,FALSE)</f>
        <v>9</v>
      </c>
      <c r="N57" s="47">
        <f>VLOOKUP($A57,'Orion Essential AR Data'!$E$2:$GY$99,55,FALSE)</f>
        <v>10</v>
      </c>
      <c r="O57" s="47">
        <f>VLOOKUP($A57,'Orion Essential AR Data'!$E$2:$GY$99,58,FALSE)</f>
        <v>10</v>
      </c>
      <c r="P57" s="47">
        <f>VLOOKUP($A57,'Orion Essential AR Data'!$E$2:$GY$99,61,FALSE)</f>
        <v>9</v>
      </c>
      <c r="Q57" s="47">
        <f>VLOOKUP($A57,'Orion Essential AR Data'!$E$2:$GY$99,64,FALSE)</f>
        <v>10</v>
      </c>
      <c r="R57" s="47">
        <f>VLOOKUP($A57,'Orion Essential AR Data'!$E$2:$GY$99,67,FALSE)</f>
        <v>9</v>
      </c>
      <c r="S57" s="47">
        <f>VLOOKUP($A57,'Orion Essential AR Data'!$E$2:$GY$99,70,FALSE)</f>
        <v>10</v>
      </c>
      <c r="T57" s="47">
        <f>VLOOKUP($A57,'Orion Essential AR Data'!$E$2:$GY$99,73,FALSE)</f>
        <v>10</v>
      </c>
      <c r="U57" s="47">
        <f>VLOOKUP($A57,'Orion Essential AR Data'!$E$2:$GY$99,76,FALSE)</f>
        <v>10</v>
      </c>
      <c r="V57" s="47">
        <f>VLOOKUP($A57,'Orion Essential AR Data'!$E$2:$GY$99,79,FALSE)</f>
        <v>10</v>
      </c>
      <c r="W57" s="47">
        <f>VLOOKUP($A57,'Orion Essential AR Data'!$E$2:$GY$99,82,FALSE)</f>
        <v>10</v>
      </c>
      <c r="X57" s="47">
        <f>VLOOKUP($A57,'Orion Essential AR Data'!$E$2:$GY$99,85,FALSE)</f>
        <v>10</v>
      </c>
      <c r="Y57" s="47">
        <f>VLOOKUP($A57,'Orion Essential AR Data'!$E$2:$GY$99,88,FALSE)</f>
        <v>10</v>
      </c>
      <c r="Z57" s="47">
        <f>VLOOKUP($A57,'Orion Essential AR Data'!$E$2:$GY$99,91,FALSE)</f>
        <v>10</v>
      </c>
      <c r="AA57" s="47">
        <f>VLOOKUP($A57,'Orion Essential AR Data'!$E$2:$GY$99,94,FALSE)</f>
        <v>10</v>
      </c>
      <c r="AB57" s="47">
        <f>VLOOKUP($A57,'Orion Essential AR Data'!$E$2:$GY$99,97,FALSE)</f>
        <v>10</v>
      </c>
      <c r="AC57" s="47">
        <f>VLOOKUP($A57,'Orion Essential AR Data'!$E$2:$GY$99,100,FALSE)</f>
        <v>10</v>
      </c>
      <c r="AD57" s="47">
        <f>VLOOKUP($A57,'Orion Essential AR Data'!$E$2:$GY$99,103,FALSE)</f>
        <v>9</v>
      </c>
      <c r="AE57" s="47">
        <f>VLOOKUP($A57,'Orion Essential AR Data'!$E$2:$GY$99,106,FALSE)</f>
        <v>10</v>
      </c>
      <c r="AF57" s="47">
        <f>VLOOKUP($A57,'Orion Essential AR Data'!$E$2:$GY$99,109,FALSE)</f>
        <v>10</v>
      </c>
      <c r="AG57" s="47">
        <f>VLOOKUP($A57,'Orion Essential AR Data'!$E$2:$GY$99,112,FALSE)</f>
        <v>10</v>
      </c>
      <c r="AH57" s="47">
        <f>VLOOKUP($A57,'Orion Essential AR Data'!$E$2:$GY$99,115,FALSE)</f>
        <v>9</v>
      </c>
      <c r="AI57" s="47">
        <f>VLOOKUP($A57,'Orion Essential AR Data'!$E$2:$GY$99,118,FALSE)</f>
        <v>9</v>
      </c>
      <c r="AJ57" s="47">
        <f>VLOOKUP($A57,'Orion Essential AR Data'!$E$2:$GY$99,121,FALSE)</f>
        <v>9</v>
      </c>
      <c r="AK57" s="47">
        <f>VLOOKUP($A57,'Orion Essential AR Data'!$E$2:$GY$99,124,FALSE)</f>
        <v>9</v>
      </c>
      <c r="AL57" s="47">
        <f>VLOOKUP($A57,'Orion Essential AR Data'!$E$2:$GY$99,127,FALSE)</f>
        <v>9</v>
      </c>
      <c r="AM57" s="47">
        <f>VLOOKUP($A57,'Orion Essential AR Data'!$E$2:$GY$99,130,FALSE)</f>
        <v>10</v>
      </c>
      <c r="AN57" s="47">
        <f>VLOOKUP($A57,'Orion Essential AR Data'!$E$2:$GY$99,133,FALSE)</f>
        <v>9</v>
      </c>
      <c r="AO57" s="47">
        <f>VLOOKUP($A57,'Orion Essential AR Data'!$E$2:$GY$99,136,FALSE)</f>
        <v>10</v>
      </c>
      <c r="AP57" s="47">
        <f>VLOOKUP($A57,'Orion Essential AR Data'!$E$2:$GY$99,139,FALSE)</f>
        <v>10</v>
      </c>
      <c r="AQ57" s="47">
        <f>VLOOKUP($A57,'Orion Essential AR Data'!$E$2:$GY$99,142,FALSE)</f>
        <v>10</v>
      </c>
      <c r="AR57" s="47">
        <f>VLOOKUP($A57,'Orion Essential AR Data'!$E$2:$GY$99,145,FALSE)</f>
        <v>10</v>
      </c>
      <c r="AS57" s="47">
        <f>VLOOKUP($A57,'Orion Essential AR Data'!$E$2:$GY$99,148,FALSE)</f>
        <v>9</v>
      </c>
      <c r="AT57" s="47">
        <f>VLOOKUP($A57,'Orion Essential AR Data'!$E$2:$GY$99,151,FALSE)</f>
        <v>10</v>
      </c>
      <c r="AU57" s="47">
        <f>VLOOKUP($A57,'Orion Essential AR Data'!$E$2:$GY$99,154,FALSE)</f>
        <v>10</v>
      </c>
      <c r="AV57" s="47">
        <f>VLOOKUP($A57,'Orion Essential AR Data'!$E$2:$GY$99,157,FALSE)</f>
        <v>10</v>
      </c>
      <c r="AW57" s="47">
        <f>VLOOKUP($A57,'Orion Essential AR Data'!$E$2:$GY$99,160,FALSE)</f>
        <v>9</v>
      </c>
      <c r="AX57" s="47">
        <f>VLOOKUP($A57,'Orion Essential AR Data'!$E$2:$GY$99,163,FALSE)</f>
        <v>9</v>
      </c>
      <c r="AY57" s="47">
        <f>VLOOKUP($A57,'Orion Essential AR Data'!$E$2:$GY$99,166,FALSE)</f>
        <v>9</v>
      </c>
      <c r="AZ57" s="47">
        <f>VLOOKUP($A57,'Orion Essential AR Data'!$E$2:$GY$99,169,FALSE)</f>
        <v>10</v>
      </c>
      <c r="BA57" s="47">
        <f>VLOOKUP($A57,'Orion Essential AR Data'!$E$2:$GY$99,172,FALSE)</f>
        <v>9</v>
      </c>
      <c r="BB57" s="47">
        <f>VLOOKUP($A57,'Orion Essential AR Data'!$E$2:$GY$99,175,FALSE)</f>
        <v>10</v>
      </c>
      <c r="BC57" s="47">
        <f>VLOOKUP($A57,'Orion Essential AR Data'!$E$2:$GY$99,178,FALSE)</f>
        <v>10</v>
      </c>
      <c r="BD57" s="47">
        <f>VLOOKUP($A57,'Orion Essential AR Data'!$E$2:$GY$99,181,FALSE)</f>
        <v>10</v>
      </c>
      <c r="BE57" s="47">
        <f>VLOOKUP($A57,'Orion Essential AR Data'!$E$2:$GY$99,184,FALSE)</f>
        <v>10</v>
      </c>
      <c r="BF57" s="47">
        <f>VLOOKUP($A57,'Orion Essential AR Data'!$E$2:$GY$99,187,FALSE)</f>
        <v>9</v>
      </c>
      <c r="BG57" s="47">
        <f>VLOOKUP($A57,'Orion Essential AR Data'!$E$2:$GY$99,190,FALSE)</f>
        <v>10</v>
      </c>
      <c r="BH57" s="47">
        <f>VLOOKUP($A57,'Orion Essential AR Data'!$E$2:$GY$99,193,FALSE)</f>
        <v>9</v>
      </c>
      <c r="BI57" s="47">
        <f>VLOOKUP($A57,'Orion Essential AR Data'!$E$2:$GY$99,196,FALSE)</f>
        <v>9</v>
      </c>
      <c r="BJ57" s="47">
        <f>VLOOKUP($A57,'Orion Essential AR Data'!$E$2:$GY$99,199,FALSE)</f>
        <v>9</v>
      </c>
      <c r="BK57" s="47">
        <f>VLOOKUP($A57,'Orion Essential AR Data'!$E$2:$GY$99,202,FALSE)</f>
        <v>10</v>
      </c>
      <c r="BL57" s="47">
        <f t="shared" si="0"/>
        <v>38</v>
      </c>
      <c r="BM57" s="47">
        <f t="shared" si="1"/>
        <v>22</v>
      </c>
      <c r="BN57" s="47">
        <f t="shared" si="2"/>
        <v>0</v>
      </c>
      <c r="BO57" s="47">
        <f t="shared" si="3"/>
        <v>0</v>
      </c>
      <c r="BP57" s="47">
        <f t="shared" si="4"/>
        <v>0</v>
      </c>
      <c r="BQ57" s="47">
        <f t="shared" si="5"/>
        <v>0</v>
      </c>
      <c r="BR57" s="47">
        <f t="shared" si="6"/>
        <v>0</v>
      </c>
      <c r="BS57" s="47">
        <f t="shared" si="7"/>
        <v>0</v>
      </c>
      <c r="BT57" s="47">
        <f t="shared" si="8"/>
        <v>0</v>
      </c>
      <c r="BU57" s="47">
        <f t="shared" si="9"/>
        <v>0</v>
      </c>
      <c r="BV57" s="47">
        <f t="shared" si="10"/>
        <v>0</v>
      </c>
      <c r="BW57" s="47">
        <f t="shared" si="11"/>
        <v>60</v>
      </c>
    </row>
    <row r="58" spans="1:75" x14ac:dyDescent="0.3">
      <c r="A58" s="47">
        <f>'Orion Essential AR Data'!E58</f>
        <v>168</v>
      </c>
      <c r="B58" s="47" t="str">
        <f>'Orion Essential AR Data'!A58</f>
        <v>Plunkett</v>
      </c>
      <c r="C58" s="47" t="str">
        <f>'Orion Essential AR Data'!B58</f>
        <v>John</v>
      </c>
      <c r="D58" s="47">
        <f>VLOOKUP($A58,'Orion Essential AR Data'!$E$2:$GY$99,25,FALSE)</f>
        <v>10</v>
      </c>
      <c r="E58" s="47">
        <f>VLOOKUP($A58,'Orion Essential AR Data'!$E$2:$GY$99,28,FALSE)</f>
        <v>10</v>
      </c>
      <c r="F58" s="47">
        <f>VLOOKUP($A58,'Orion Essential AR Data'!$E$2:$GY$99,31,FALSE)</f>
        <v>9</v>
      </c>
      <c r="G58" s="47">
        <f>VLOOKUP($A58,'Orion Essential AR Data'!$E$2:$GY$99,34,FALSE)</f>
        <v>9</v>
      </c>
      <c r="H58" s="47">
        <f>VLOOKUP($A58,'Orion Essential AR Data'!$E$2:$GY$99,37,FALSE)</f>
        <v>7</v>
      </c>
      <c r="I58" s="47">
        <f>VLOOKUP($A58,'Orion Essential AR Data'!$E$2:$GY$99,40,FALSE)</f>
        <v>10</v>
      </c>
      <c r="J58" s="47">
        <f>VLOOKUP($A58,'Orion Essential AR Data'!$E$2:$GY$99,43,FALSE)</f>
        <v>10</v>
      </c>
      <c r="K58" s="47">
        <f>VLOOKUP($A58,'Orion Essential AR Data'!$E$2:$GY$99,46,FALSE)</f>
        <v>9</v>
      </c>
      <c r="L58" s="47">
        <f>VLOOKUP($A58,'Orion Essential AR Data'!$E$2:$GY$99,49,FALSE)</f>
        <v>10</v>
      </c>
      <c r="M58" s="47">
        <f>VLOOKUP($A58,'Orion Essential AR Data'!$E$2:$GY$99,52,FALSE)</f>
        <v>8</v>
      </c>
      <c r="N58" s="47">
        <f>VLOOKUP($A58,'Orion Essential AR Data'!$E$2:$GY$99,55,FALSE)</f>
        <v>10</v>
      </c>
      <c r="O58" s="47">
        <f>VLOOKUP($A58,'Orion Essential AR Data'!$E$2:$GY$99,58,FALSE)</f>
        <v>8</v>
      </c>
      <c r="P58" s="47">
        <f>VLOOKUP($A58,'Orion Essential AR Data'!$E$2:$GY$99,61,FALSE)</f>
        <v>10</v>
      </c>
      <c r="Q58" s="47">
        <f>VLOOKUP($A58,'Orion Essential AR Data'!$E$2:$GY$99,64,FALSE)</f>
        <v>9</v>
      </c>
      <c r="R58" s="47">
        <f>VLOOKUP($A58,'Orion Essential AR Data'!$E$2:$GY$99,67,FALSE)</f>
        <v>9</v>
      </c>
      <c r="S58" s="47">
        <f>VLOOKUP($A58,'Orion Essential AR Data'!$E$2:$GY$99,70,FALSE)</f>
        <v>10</v>
      </c>
      <c r="T58" s="47">
        <f>VLOOKUP($A58,'Orion Essential AR Data'!$E$2:$GY$99,73,FALSE)</f>
        <v>10</v>
      </c>
      <c r="U58" s="47">
        <f>VLOOKUP($A58,'Orion Essential AR Data'!$E$2:$GY$99,76,FALSE)</f>
        <v>8</v>
      </c>
      <c r="V58" s="47">
        <f>VLOOKUP($A58,'Orion Essential AR Data'!$E$2:$GY$99,79,FALSE)</f>
        <v>8</v>
      </c>
      <c r="W58" s="47">
        <f>VLOOKUP($A58,'Orion Essential AR Data'!$E$2:$GY$99,82,FALSE)</f>
        <v>7</v>
      </c>
      <c r="X58" s="47">
        <f>VLOOKUP($A58,'Orion Essential AR Data'!$E$2:$GY$99,85,FALSE)</f>
        <v>9</v>
      </c>
      <c r="Y58" s="47">
        <f>VLOOKUP($A58,'Orion Essential AR Data'!$E$2:$GY$99,88,FALSE)</f>
        <v>8</v>
      </c>
      <c r="Z58" s="47">
        <f>VLOOKUP($A58,'Orion Essential AR Data'!$E$2:$GY$99,91,FALSE)</f>
        <v>9</v>
      </c>
      <c r="AA58" s="47">
        <f>VLOOKUP($A58,'Orion Essential AR Data'!$E$2:$GY$99,94,FALSE)</f>
        <v>9</v>
      </c>
      <c r="AB58" s="47">
        <f>VLOOKUP($A58,'Orion Essential AR Data'!$E$2:$GY$99,97,FALSE)</f>
        <v>10</v>
      </c>
      <c r="AC58" s="47">
        <f>VLOOKUP($A58,'Orion Essential AR Data'!$E$2:$GY$99,100,FALSE)</f>
        <v>9</v>
      </c>
      <c r="AD58" s="47">
        <f>VLOOKUP($A58,'Orion Essential AR Data'!$E$2:$GY$99,103,FALSE)</f>
        <v>10</v>
      </c>
      <c r="AE58" s="47">
        <f>VLOOKUP($A58,'Orion Essential AR Data'!$E$2:$GY$99,106,FALSE)</f>
        <v>9</v>
      </c>
      <c r="AF58" s="47">
        <f>VLOOKUP($A58,'Orion Essential AR Data'!$E$2:$GY$99,109,FALSE)</f>
        <v>9</v>
      </c>
      <c r="AG58" s="47">
        <f>VLOOKUP($A58,'Orion Essential AR Data'!$E$2:$GY$99,112,FALSE)</f>
        <v>7</v>
      </c>
      <c r="AH58" s="47">
        <f>VLOOKUP($A58,'Orion Essential AR Data'!$E$2:$GY$99,115,FALSE)</f>
        <v>8</v>
      </c>
      <c r="AI58" s="47">
        <f>VLOOKUP($A58,'Orion Essential AR Data'!$E$2:$GY$99,118,FALSE)</f>
        <v>9</v>
      </c>
      <c r="AJ58" s="47">
        <f>VLOOKUP($A58,'Orion Essential AR Data'!$E$2:$GY$99,121,FALSE)</f>
        <v>9</v>
      </c>
      <c r="AK58" s="47">
        <f>VLOOKUP($A58,'Orion Essential AR Data'!$E$2:$GY$99,124,FALSE)</f>
        <v>10</v>
      </c>
      <c r="AL58" s="47">
        <f>VLOOKUP($A58,'Orion Essential AR Data'!$E$2:$GY$99,127,FALSE)</f>
        <v>9</v>
      </c>
      <c r="AM58" s="47">
        <f>VLOOKUP($A58,'Orion Essential AR Data'!$E$2:$GY$99,130,FALSE)</f>
        <v>10</v>
      </c>
      <c r="AN58" s="47">
        <f>VLOOKUP($A58,'Orion Essential AR Data'!$E$2:$GY$99,133,FALSE)</f>
        <v>10</v>
      </c>
      <c r="AO58" s="47">
        <f>VLOOKUP($A58,'Orion Essential AR Data'!$E$2:$GY$99,136,FALSE)</f>
        <v>9</v>
      </c>
      <c r="AP58" s="47">
        <f>VLOOKUP($A58,'Orion Essential AR Data'!$E$2:$GY$99,139,FALSE)</f>
        <v>8</v>
      </c>
      <c r="AQ58" s="47">
        <f>VLOOKUP($A58,'Orion Essential AR Data'!$E$2:$GY$99,142,FALSE)</f>
        <v>10</v>
      </c>
      <c r="AR58" s="47">
        <f>VLOOKUP($A58,'Orion Essential AR Data'!$E$2:$GY$99,145,FALSE)</f>
        <v>9</v>
      </c>
      <c r="AS58" s="47">
        <f>VLOOKUP($A58,'Orion Essential AR Data'!$E$2:$GY$99,148,FALSE)</f>
        <v>8</v>
      </c>
      <c r="AT58" s="47">
        <f>VLOOKUP($A58,'Orion Essential AR Data'!$E$2:$GY$99,151,FALSE)</f>
        <v>8</v>
      </c>
      <c r="AU58" s="47">
        <f>VLOOKUP($A58,'Orion Essential AR Data'!$E$2:$GY$99,154,FALSE)</f>
        <v>10</v>
      </c>
      <c r="AV58" s="47">
        <f>VLOOKUP($A58,'Orion Essential AR Data'!$E$2:$GY$99,157,FALSE)</f>
        <v>8</v>
      </c>
      <c r="AW58" s="47">
        <f>VLOOKUP($A58,'Orion Essential AR Data'!$E$2:$GY$99,160,FALSE)</f>
        <v>9</v>
      </c>
      <c r="AX58" s="47">
        <f>VLOOKUP($A58,'Orion Essential AR Data'!$E$2:$GY$99,163,FALSE)</f>
        <v>9</v>
      </c>
      <c r="AY58" s="47">
        <f>VLOOKUP($A58,'Orion Essential AR Data'!$E$2:$GY$99,166,FALSE)</f>
        <v>10</v>
      </c>
      <c r="AZ58" s="47">
        <f>VLOOKUP($A58,'Orion Essential AR Data'!$E$2:$GY$99,169,FALSE)</f>
        <v>9</v>
      </c>
      <c r="BA58" s="47">
        <f>VLOOKUP($A58,'Orion Essential AR Data'!$E$2:$GY$99,172,FALSE)</f>
        <v>9</v>
      </c>
      <c r="BB58" s="47">
        <f>VLOOKUP($A58,'Orion Essential AR Data'!$E$2:$GY$99,175,FALSE)</f>
        <v>10</v>
      </c>
      <c r="BC58" s="47">
        <f>VLOOKUP($A58,'Orion Essential AR Data'!$E$2:$GY$99,178,FALSE)</f>
        <v>9</v>
      </c>
      <c r="BD58" s="47">
        <f>VLOOKUP($A58,'Orion Essential AR Data'!$E$2:$GY$99,181,FALSE)</f>
        <v>10</v>
      </c>
      <c r="BE58" s="47">
        <f>VLOOKUP($A58,'Orion Essential AR Data'!$E$2:$GY$99,184,FALSE)</f>
        <v>10</v>
      </c>
      <c r="BF58" s="47">
        <f>VLOOKUP($A58,'Orion Essential AR Data'!$E$2:$GY$99,187,FALSE)</f>
        <v>9</v>
      </c>
      <c r="BG58" s="47">
        <f>VLOOKUP($A58,'Orion Essential AR Data'!$E$2:$GY$99,190,FALSE)</f>
        <v>9</v>
      </c>
      <c r="BH58" s="47">
        <f>VLOOKUP($A58,'Orion Essential AR Data'!$E$2:$GY$99,193,FALSE)</f>
        <v>9</v>
      </c>
      <c r="BI58" s="47">
        <f>VLOOKUP($A58,'Orion Essential AR Data'!$E$2:$GY$99,196,FALSE)</f>
        <v>9</v>
      </c>
      <c r="BJ58" s="47">
        <f>VLOOKUP($A58,'Orion Essential AR Data'!$E$2:$GY$99,199,FALSE)</f>
        <v>9</v>
      </c>
      <c r="BK58" s="47">
        <f>VLOOKUP($A58,'Orion Essential AR Data'!$E$2:$GY$99,202,FALSE)</f>
        <v>9</v>
      </c>
      <c r="BL58" s="47">
        <f t="shared" si="0"/>
        <v>20</v>
      </c>
      <c r="BM58" s="47">
        <f t="shared" si="1"/>
        <v>27</v>
      </c>
      <c r="BN58" s="47">
        <f t="shared" si="2"/>
        <v>10</v>
      </c>
      <c r="BO58" s="47">
        <f t="shared" si="3"/>
        <v>3</v>
      </c>
      <c r="BP58" s="47">
        <f t="shared" si="4"/>
        <v>0</v>
      </c>
      <c r="BQ58" s="47">
        <f t="shared" si="5"/>
        <v>0</v>
      </c>
      <c r="BR58" s="47">
        <f t="shared" si="6"/>
        <v>0</v>
      </c>
      <c r="BS58" s="47">
        <f t="shared" si="7"/>
        <v>0</v>
      </c>
      <c r="BT58" s="47">
        <f t="shared" si="8"/>
        <v>0</v>
      </c>
      <c r="BU58" s="47">
        <f t="shared" si="9"/>
        <v>0</v>
      </c>
      <c r="BV58" s="47">
        <f t="shared" si="10"/>
        <v>0</v>
      </c>
      <c r="BW58" s="47">
        <f t="shared" si="11"/>
        <v>60</v>
      </c>
    </row>
    <row r="59" spans="1:75" x14ac:dyDescent="0.3">
      <c r="A59" s="47">
        <f>'Orion Essential AR Data'!E59</f>
        <v>169</v>
      </c>
      <c r="B59" s="47" t="str">
        <f>'Orion Essential AR Data'!A59</f>
        <v>Voigt</v>
      </c>
      <c r="C59" s="47" t="str">
        <f>'Orion Essential AR Data'!B59</f>
        <v>Rachel</v>
      </c>
      <c r="D59" s="47">
        <f>VLOOKUP($A59,'Orion Essential AR Data'!$E$2:$GY$99,25,FALSE)</f>
        <v>10</v>
      </c>
      <c r="E59" s="47">
        <f>VLOOKUP($A59,'Orion Essential AR Data'!$E$2:$GY$99,28,FALSE)</f>
        <v>9</v>
      </c>
      <c r="F59" s="47">
        <f>VLOOKUP($A59,'Orion Essential AR Data'!$E$2:$GY$99,31,FALSE)</f>
        <v>10</v>
      </c>
      <c r="G59" s="47">
        <f>VLOOKUP($A59,'Orion Essential AR Data'!$E$2:$GY$99,34,FALSE)</f>
        <v>6</v>
      </c>
      <c r="H59" s="47">
        <f>VLOOKUP($A59,'Orion Essential AR Data'!$E$2:$GY$99,37,FALSE)</f>
        <v>8</v>
      </c>
      <c r="I59" s="47">
        <f>VLOOKUP($A59,'Orion Essential AR Data'!$E$2:$GY$99,40,FALSE)</f>
        <v>9</v>
      </c>
      <c r="J59" s="47">
        <f>VLOOKUP($A59,'Orion Essential AR Data'!$E$2:$GY$99,43,FALSE)</f>
        <v>10</v>
      </c>
      <c r="K59" s="47">
        <f>VLOOKUP($A59,'Orion Essential AR Data'!$E$2:$GY$99,46,FALSE)</f>
        <v>9</v>
      </c>
      <c r="L59" s="47">
        <f>VLOOKUP($A59,'Orion Essential AR Data'!$E$2:$GY$99,49,FALSE)</f>
        <v>8</v>
      </c>
      <c r="M59" s="47">
        <f>VLOOKUP($A59,'Orion Essential AR Data'!$E$2:$GY$99,52,FALSE)</f>
        <v>10</v>
      </c>
      <c r="N59" s="47">
        <f>VLOOKUP($A59,'Orion Essential AR Data'!$E$2:$GY$99,55,FALSE)</f>
        <v>10</v>
      </c>
      <c r="O59" s="47">
        <f>VLOOKUP($A59,'Orion Essential AR Data'!$E$2:$GY$99,58,FALSE)</f>
        <v>9</v>
      </c>
      <c r="P59" s="47">
        <f>VLOOKUP($A59,'Orion Essential AR Data'!$E$2:$GY$99,61,FALSE)</f>
        <v>9</v>
      </c>
      <c r="Q59" s="47">
        <f>VLOOKUP($A59,'Orion Essential AR Data'!$E$2:$GY$99,64,FALSE)</f>
        <v>10</v>
      </c>
      <c r="R59" s="47">
        <f>VLOOKUP($A59,'Orion Essential AR Data'!$E$2:$GY$99,67,FALSE)</f>
        <v>9</v>
      </c>
      <c r="S59" s="47">
        <f>VLOOKUP($A59,'Orion Essential AR Data'!$E$2:$GY$99,70,FALSE)</f>
        <v>8</v>
      </c>
      <c r="T59" s="47">
        <f>VLOOKUP($A59,'Orion Essential AR Data'!$E$2:$GY$99,73,FALSE)</f>
        <v>9</v>
      </c>
      <c r="U59" s="47">
        <f>VLOOKUP($A59,'Orion Essential AR Data'!$E$2:$GY$99,76,FALSE)</f>
        <v>9</v>
      </c>
      <c r="V59" s="47">
        <f>VLOOKUP($A59,'Orion Essential AR Data'!$E$2:$GY$99,79,FALSE)</f>
        <v>8</v>
      </c>
      <c r="W59" s="47">
        <f>VLOOKUP($A59,'Orion Essential AR Data'!$E$2:$GY$99,82,FALSE)</f>
        <v>8</v>
      </c>
      <c r="X59" s="47">
        <f>VLOOKUP($A59,'Orion Essential AR Data'!$E$2:$GY$99,85,FALSE)</f>
        <v>10</v>
      </c>
      <c r="Y59" s="47">
        <f>VLOOKUP($A59,'Orion Essential AR Data'!$E$2:$GY$99,88,FALSE)</f>
        <v>9</v>
      </c>
      <c r="Z59" s="47">
        <f>VLOOKUP($A59,'Orion Essential AR Data'!$E$2:$GY$99,91,FALSE)</f>
        <v>9</v>
      </c>
      <c r="AA59" s="47">
        <f>VLOOKUP($A59,'Orion Essential AR Data'!$E$2:$GY$99,94,FALSE)</f>
        <v>9</v>
      </c>
      <c r="AB59" s="47">
        <f>VLOOKUP($A59,'Orion Essential AR Data'!$E$2:$GY$99,97,FALSE)</f>
        <v>8</v>
      </c>
      <c r="AC59" s="47">
        <f>VLOOKUP($A59,'Orion Essential AR Data'!$E$2:$GY$99,100,FALSE)</f>
        <v>10</v>
      </c>
      <c r="AD59" s="47">
        <f>VLOOKUP($A59,'Orion Essential AR Data'!$E$2:$GY$99,103,FALSE)</f>
        <v>9</v>
      </c>
      <c r="AE59" s="47">
        <f>VLOOKUP($A59,'Orion Essential AR Data'!$E$2:$GY$99,106,FALSE)</f>
        <v>9</v>
      </c>
      <c r="AF59" s="47">
        <f>VLOOKUP($A59,'Orion Essential AR Data'!$E$2:$GY$99,109,FALSE)</f>
        <v>8</v>
      </c>
      <c r="AG59" s="47">
        <f>VLOOKUP($A59,'Orion Essential AR Data'!$E$2:$GY$99,112,FALSE)</f>
        <v>9</v>
      </c>
      <c r="AH59" s="47">
        <f>VLOOKUP($A59,'Orion Essential AR Data'!$E$2:$GY$99,115,FALSE)</f>
        <v>9</v>
      </c>
      <c r="AI59" s="47">
        <f>VLOOKUP($A59,'Orion Essential AR Data'!$E$2:$GY$99,118,FALSE)</f>
        <v>7</v>
      </c>
      <c r="AJ59" s="47">
        <f>VLOOKUP($A59,'Orion Essential AR Data'!$E$2:$GY$99,121,FALSE)</f>
        <v>9</v>
      </c>
      <c r="AK59" s="47">
        <f>VLOOKUP($A59,'Orion Essential AR Data'!$E$2:$GY$99,124,FALSE)</f>
        <v>10</v>
      </c>
      <c r="AL59" s="47">
        <f>VLOOKUP($A59,'Orion Essential AR Data'!$E$2:$GY$99,127,FALSE)</f>
        <v>10</v>
      </c>
      <c r="AM59" s="47">
        <f>VLOOKUP($A59,'Orion Essential AR Data'!$E$2:$GY$99,130,FALSE)</f>
        <v>8</v>
      </c>
      <c r="AN59" s="47">
        <f>VLOOKUP($A59,'Orion Essential AR Data'!$E$2:$GY$99,133,FALSE)</f>
        <v>9</v>
      </c>
      <c r="AO59" s="47">
        <f>VLOOKUP($A59,'Orion Essential AR Data'!$E$2:$GY$99,136,FALSE)</f>
        <v>9</v>
      </c>
      <c r="AP59" s="47">
        <f>VLOOKUP($A59,'Orion Essential AR Data'!$E$2:$GY$99,139,FALSE)</f>
        <v>9</v>
      </c>
      <c r="AQ59" s="47">
        <f>VLOOKUP($A59,'Orion Essential AR Data'!$E$2:$GY$99,142,FALSE)</f>
        <v>10</v>
      </c>
      <c r="AR59" s="47">
        <f>VLOOKUP($A59,'Orion Essential AR Data'!$E$2:$GY$99,145,FALSE)</f>
        <v>9</v>
      </c>
      <c r="AS59" s="47">
        <f>VLOOKUP($A59,'Orion Essential AR Data'!$E$2:$GY$99,148,FALSE)</f>
        <v>9</v>
      </c>
      <c r="AT59" s="47">
        <f>VLOOKUP($A59,'Orion Essential AR Data'!$E$2:$GY$99,151,FALSE)</f>
        <v>9</v>
      </c>
      <c r="AU59" s="47">
        <f>VLOOKUP($A59,'Orion Essential AR Data'!$E$2:$GY$99,154,FALSE)</f>
        <v>10</v>
      </c>
      <c r="AV59" s="47">
        <f>VLOOKUP($A59,'Orion Essential AR Data'!$E$2:$GY$99,157,FALSE)</f>
        <v>9</v>
      </c>
      <c r="AW59" s="47">
        <f>VLOOKUP($A59,'Orion Essential AR Data'!$E$2:$GY$99,160,FALSE)</f>
        <v>10</v>
      </c>
      <c r="AX59" s="47">
        <f>VLOOKUP($A59,'Orion Essential AR Data'!$E$2:$GY$99,163,FALSE)</f>
        <v>10</v>
      </c>
      <c r="AY59" s="47">
        <f>VLOOKUP($A59,'Orion Essential AR Data'!$E$2:$GY$99,166,FALSE)</f>
        <v>9</v>
      </c>
      <c r="AZ59" s="47">
        <f>VLOOKUP($A59,'Orion Essential AR Data'!$E$2:$GY$99,169,FALSE)</f>
        <v>9</v>
      </c>
      <c r="BA59" s="47">
        <f>VLOOKUP($A59,'Orion Essential AR Data'!$E$2:$GY$99,172,FALSE)</f>
        <v>8</v>
      </c>
      <c r="BB59" s="47">
        <f>VLOOKUP($A59,'Orion Essential AR Data'!$E$2:$GY$99,175,FALSE)</f>
        <v>8</v>
      </c>
      <c r="BC59" s="47">
        <f>VLOOKUP($A59,'Orion Essential AR Data'!$E$2:$GY$99,178,FALSE)</f>
        <v>9</v>
      </c>
      <c r="BD59" s="47">
        <f>VLOOKUP($A59,'Orion Essential AR Data'!$E$2:$GY$99,181,FALSE)</f>
        <v>10</v>
      </c>
      <c r="BE59" s="47">
        <f>VLOOKUP($A59,'Orion Essential AR Data'!$E$2:$GY$99,184,FALSE)</f>
        <v>9</v>
      </c>
      <c r="BF59" s="47">
        <f>VLOOKUP($A59,'Orion Essential AR Data'!$E$2:$GY$99,187,FALSE)</f>
        <v>10</v>
      </c>
      <c r="BG59" s="47">
        <f>VLOOKUP($A59,'Orion Essential AR Data'!$E$2:$GY$99,190,FALSE)</f>
        <v>9</v>
      </c>
      <c r="BH59" s="47">
        <f>VLOOKUP($A59,'Orion Essential AR Data'!$E$2:$GY$99,193,FALSE)</f>
        <v>8</v>
      </c>
      <c r="BI59" s="47">
        <f>VLOOKUP($A59,'Orion Essential AR Data'!$E$2:$GY$99,196,FALSE)</f>
        <v>10</v>
      </c>
      <c r="BJ59" s="47">
        <f>VLOOKUP($A59,'Orion Essential AR Data'!$E$2:$GY$99,199,FALSE)</f>
        <v>10</v>
      </c>
      <c r="BK59" s="47">
        <f>VLOOKUP($A59,'Orion Essential AR Data'!$E$2:$GY$99,202,FALSE)</f>
        <v>9</v>
      </c>
      <c r="BL59" s="47">
        <f t="shared" si="0"/>
        <v>18</v>
      </c>
      <c r="BM59" s="47">
        <f t="shared" si="1"/>
        <v>29</v>
      </c>
      <c r="BN59" s="47">
        <f t="shared" si="2"/>
        <v>11</v>
      </c>
      <c r="BO59" s="47">
        <f t="shared" si="3"/>
        <v>1</v>
      </c>
      <c r="BP59" s="47">
        <f t="shared" si="4"/>
        <v>1</v>
      </c>
      <c r="BQ59" s="47">
        <f t="shared" si="5"/>
        <v>0</v>
      </c>
      <c r="BR59" s="47">
        <f t="shared" si="6"/>
        <v>0</v>
      </c>
      <c r="BS59" s="47">
        <f t="shared" si="7"/>
        <v>0</v>
      </c>
      <c r="BT59" s="47">
        <f t="shared" si="8"/>
        <v>0</v>
      </c>
      <c r="BU59" s="47">
        <f t="shared" si="9"/>
        <v>0</v>
      </c>
      <c r="BV59" s="47">
        <f t="shared" si="10"/>
        <v>0</v>
      </c>
      <c r="BW59" s="47">
        <f t="shared" si="11"/>
        <v>60</v>
      </c>
    </row>
    <row r="60" spans="1:75" x14ac:dyDescent="0.3">
      <c r="A60" s="47">
        <f>'Orion Essential AR Data'!E60</f>
        <v>170</v>
      </c>
      <c r="B60" s="47" t="str">
        <f>'Orion Essential AR Data'!A60</f>
        <v>Holter</v>
      </c>
      <c r="C60" s="47" t="str">
        <f>'Orion Essential AR Data'!B60</f>
        <v>Elijah</v>
      </c>
      <c r="D60" s="47">
        <f>VLOOKUP($A60,'Orion Essential AR Data'!$E$2:$GY$99,25,FALSE)</f>
        <v>10</v>
      </c>
      <c r="E60" s="47">
        <f>VLOOKUP($A60,'Orion Essential AR Data'!$E$2:$GY$99,28,FALSE)</f>
        <v>9</v>
      </c>
      <c r="F60" s="47">
        <f>VLOOKUP($A60,'Orion Essential AR Data'!$E$2:$GY$99,31,FALSE)</f>
        <v>9</v>
      </c>
      <c r="G60" s="47">
        <f>VLOOKUP($A60,'Orion Essential AR Data'!$E$2:$GY$99,34,FALSE)</f>
        <v>8</v>
      </c>
      <c r="H60" s="47">
        <f>VLOOKUP($A60,'Orion Essential AR Data'!$E$2:$GY$99,37,FALSE)</f>
        <v>8</v>
      </c>
      <c r="I60" s="47">
        <f>VLOOKUP($A60,'Orion Essential AR Data'!$E$2:$GY$99,40,FALSE)</f>
        <v>9</v>
      </c>
      <c r="J60" s="47">
        <f>VLOOKUP($A60,'Orion Essential AR Data'!$E$2:$GY$99,43,FALSE)</f>
        <v>9</v>
      </c>
      <c r="K60" s="47">
        <f>VLOOKUP($A60,'Orion Essential AR Data'!$E$2:$GY$99,46,FALSE)</f>
        <v>9</v>
      </c>
      <c r="L60" s="47">
        <f>VLOOKUP($A60,'Orion Essential AR Data'!$E$2:$GY$99,49,FALSE)</f>
        <v>6</v>
      </c>
      <c r="M60" s="47">
        <f>VLOOKUP($A60,'Orion Essential AR Data'!$E$2:$GY$99,52,FALSE)</f>
        <v>8</v>
      </c>
      <c r="N60" s="47">
        <f>VLOOKUP($A60,'Orion Essential AR Data'!$E$2:$GY$99,55,FALSE)</f>
        <v>10</v>
      </c>
      <c r="O60" s="47">
        <f>VLOOKUP($A60,'Orion Essential AR Data'!$E$2:$GY$99,58,FALSE)</f>
        <v>9</v>
      </c>
      <c r="P60" s="47">
        <f>VLOOKUP($A60,'Orion Essential AR Data'!$E$2:$GY$99,61,FALSE)</f>
        <v>9</v>
      </c>
      <c r="Q60" s="47">
        <f>VLOOKUP($A60,'Orion Essential AR Data'!$E$2:$GY$99,64,FALSE)</f>
        <v>9</v>
      </c>
      <c r="R60" s="47">
        <f>VLOOKUP($A60,'Orion Essential AR Data'!$E$2:$GY$99,67,FALSE)</f>
        <v>10</v>
      </c>
      <c r="S60" s="47">
        <f>VLOOKUP($A60,'Orion Essential AR Data'!$E$2:$GY$99,70,FALSE)</f>
        <v>8</v>
      </c>
      <c r="T60" s="47">
        <f>VLOOKUP($A60,'Orion Essential AR Data'!$E$2:$GY$99,73,FALSE)</f>
        <v>10</v>
      </c>
      <c r="U60" s="47">
        <f>VLOOKUP($A60,'Orion Essential AR Data'!$E$2:$GY$99,76,FALSE)</f>
        <v>7</v>
      </c>
      <c r="V60" s="47">
        <f>VLOOKUP($A60,'Orion Essential AR Data'!$E$2:$GY$99,79,FALSE)</f>
        <v>9</v>
      </c>
      <c r="W60" s="47">
        <f>VLOOKUP($A60,'Orion Essential AR Data'!$E$2:$GY$99,82,FALSE)</f>
        <v>10</v>
      </c>
      <c r="X60" s="47">
        <f>VLOOKUP($A60,'Orion Essential AR Data'!$E$2:$GY$99,85,FALSE)</f>
        <v>8</v>
      </c>
      <c r="Y60" s="47">
        <f>VLOOKUP($A60,'Orion Essential AR Data'!$E$2:$GY$99,88,FALSE)</f>
        <v>9</v>
      </c>
      <c r="Z60" s="47">
        <f>VLOOKUP($A60,'Orion Essential AR Data'!$E$2:$GY$99,91,FALSE)</f>
        <v>9</v>
      </c>
      <c r="AA60" s="47">
        <f>VLOOKUP($A60,'Orion Essential AR Data'!$E$2:$GY$99,94,FALSE)</f>
        <v>10</v>
      </c>
      <c r="AB60" s="47">
        <f>VLOOKUP($A60,'Orion Essential AR Data'!$E$2:$GY$99,97,FALSE)</f>
        <v>10</v>
      </c>
      <c r="AC60" s="47">
        <f>VLOOKUP($A60,'Orion Essential AR Data'!$E$2:$GY$99,100,FALSE)</f>
        <v>9</v>
      </c>
      <c r="AD60" s="47">
        <f>VLOOKUP($A60,'Orion Essential AR Data'!$E$2:$GY$99,103,FALSE)</f>
        <v>10</v>
      </c>
      <c r="AE60" s="47">
        <f>VLOOKUP($A60,'Orion Essential AR Data'!$E$2:$GY$99,106,FALSE)</f>
        <v>10</v>
      </c>
      <c r="AF60" s="47">
        <f>VLOOKUP($A60,'Orion Essential AR Data'!$E$2:$GY$99,109,FALSE)</f>
        <v>7</v>
      </c>
      <c r="AG60" s="47">
        <f>VLOOKUP($A60,'Orion Essential AR Data'!$E$2:$GY$99,112,FALSE)</f>
        <v>8</v>
      </c>
      <c r="AH60" s="47">
        <f>VLOOKUP($A60,'Orion Essential AR Data'!$E$2:$GY$99,115,FALSE)</f>
        <v>10</v>
      </c>
      <c r="AI60" s="47">
        <f>VLOOKUP($A60,'Orion Essential AR Data'!$E$2:$GY$99,118,FALSE)</f>
        <v>9</v>
      </c>
      <c r="AJ60" s="47">
        <f>VLOOKUP($A60,'Orion Essential AR Data'!$E$2:$GY$99,121,FALSE)</f>
        <v>9</v>
      </c>
      <c r="AK60" s="47">
        <f>VLOOKUP($A60,'Orion Essential AR Data'!$E$2:$GY$99,124,FALSE)</f>
        <v>9</v>
      </c>
      <c r="AL60" s="47">
        <f>VLOOKUP($A60,'Orion Essential AR Data'!$E$2:$GY$99,127,FALSE)</f>
        <v>9</v>
      </c>
      <c r="AM60" s="47">
        <f>VLOOKUP($A60,'Orion Essential AR Data'!$E$2:$GY$99,130,FALSE)</f>
        <v>9</v>
      </c>
      <c r="AN60" s="47">
        <f>VLOOKUP($A60,'Orion Essential AR Data'!$E$2:$GY$99,133,FALSE)</f>
        <v>9</v>
      </c>
      <c r="AO60" s="47">
        <f>VLOOKUP($A60,'Orion Essential AR Data'!$E$2:$GY$99,136,FALSE)</f>
        <v>8</v>
      </c>
      <c r="AP60" s="47">
        <f>VLOOKUP($A60,'Orion Essential AR Data'!$E$2:$GY$99,139,FALSE)</f>
        <v>8</v>
      </c>
      <c r="AQ60" s="47">
        <f>VLOOKUP($A60,'Orion Essential AR Data'!$E$2:$GY$99,142,FALSE)</f>
        <v>5</v>
      </c>
      <c r="AR60" s="47">
        <f>VLOOKUP($A60,'Orion Essential AR Data'!$E$2:$GY$99,145,FALSE)</f>
        <v>9</v>
      </c>
      <c r="AS60" s="47">
        <f>VLOOKUP($A60,'Orion Essential AR Data'!$E$2:$GY$99,148,FALSE)</f>
        <v>9</v>
      </c>
      <c r="AT60" s="47">
        <f>VLOOKUP($A60,'Orion Essential AR Data'!$E$2:$GY$99,151,FALSE)</f>
        <v>10</v>
      </c>
      <c r="AU60" s="47">
        <f>VLOOKUP($A60,'Orion Essential AR Data'!$E$2:$GY$99,154,FALSE)</f>
        <v>9</v>
      </c>
      <c r="AV60" s="47">
        <f>VLOOKUP($A60,'Orion Essential AR Data'!$E$2:$GY$99,157,FALSE)</f>
        <v>7</v>
      </c>
      <c r="AW60" s="47">
        <f>VLOOKUP($A60,'Orion Essential AR Data'!$E$2:$GY$99,160,FALSE)</f>
        <v>9</v>
      </c>
      <c r="AX60" s="47">
        <f>VLOOKUP($A60,'Orion Essential AR Data'!$E$2:$GY$99,163,FALSE)</f>
        <v>10</v>
      </c>
      <c r="AY60" s="47">
        <f>VLOOKUP($A60,'Orion Essential AR Data'!$E$2:$GY$99,166,FALSE)</f>
        <v>8</v>
      </c>
      <c r="AZ60" s="47">
        <f>VLOOKUP($A60,'Orion Essential AR Data'!$E$2:$GY$99,169,FALSE)</f>
        <v>10</v>
      </c>
      <c r="BA60" s="47">
        <f>VLOOKUP($A60,'Orion Essential AR Data'!$E$2:$GY$99,172,FALSE)</f>
        <v>10</v>
      </c>
      <c r="BB60" s="47">
        <f>VLOOKUP($A60,'Orion Essential AR Data'!$E$2:$GY$99,175,FALSE)</f>
        <v>10</v>
      </c>
      <c r="BC60" s="47">
        <f>VLOOKUP($A60,'Orion Essential AR Data'!$E$2:$GY$99,178,FALSE)</f>
        <v>9</v>
      </c>
      <c r="BD60" s="47">
        <f>VLOOKUP($A60,'Orion Essential AR Data'!$E$2:$GY$99,181,FALSE)</f>
        <v>8</v>
      </c>
      <c r="BE60" s="47">
        <f>VLOOKUP($A60,'Orion Essential AR Data'!$E$2:$GY$99,184,FALSE)</f>
        <v>5</v>
      </c>
      <c r="BF60" s="47">
        <f>VLOOKUP($A60,'Orion Essential AR Data'!$E$2:$GY$99,187,FALSE)</f>
        <v>9</v>
      </c>
      <c r="BG60" s="47">
        <f>VLOOKUP($A60,'Orion Essential AR Data'!$E$2:$GY$99,190,FALSE)</f>
        <v>8</v>
      </c>
      <c r="BH60" s="47">
        <f>VLOOKUP($A60,'Orion Essential AR Data'!$E$2:$GY$99,193,FALSE)</f>
        <v>9</v>
      </c>
      <c r="BI60" s="47">
        <f>VLOOKUP($A60,'Orion Essential AR Data'!$E$2:$GY$99,196,FALSE)</f>
        <v>9</v>
      </c>
      <c r="BJ60" s="47">
        <f>VLOOKUP($A60,'Orion Essential AR Data'!$E$2:$GY$99,199,FALSE)</f>
        <v>9</v>
      </c>
      <c r="BK60" s="47">
        <f>VLOOKUP($A60,'Orion Essential AR Data'!$E$2:$GY$99,202,FALSE)</f>
        <v>10</v>
      </c>
      <c r="BL60" s="47">
        <f t="shared" si="0"/>
        <v>16</v>
      </c>
      <c r="BM60" s="47">
        <f t="shared" si="1"/>
        <v>27</v>
      </c>
      <c r="BN60" s="47">
        <f t="shared" si="2"/>
        <v>11</v>
      </c>
      <c r="BO60" s="47">
        <f t="shared" si="3"/>
        <v>3</v>
      </c>
      <c r="BP60" s="47">
        <f t="shared" si="4"/>
        <v>1</v>
      </c>
      <c r="BQ60" s="47">
        <f t="shared" si="5"/>
        <v>2</v>
      </c>
      <c r="BR60" s="47">
        <f t="shared" si="6"/>
        <v>0</v>
      </c>
      <c r="BS60" s="47">
        <f t="shared" si="7"/>
        <v>0</v>
      </c>
      <c r="BT60" s="47">
        <f t="shared" si="8"/>
        <v>0</v>
      </c>
      <c r="BU60" s="47">
        <f t="shared" si="9"/>
        <v>0</v>
      </c>
      <c r="BV60" s="47">
        <f t="shared" si="10"/>
        <v>0</v>
      </c>
      <c r="BW60" s="47">
        <f t="shared" si="11"/>
        <v>60</v>
      </c>
    </row>
    <row r="61" spans="1:75" x14ac:dyDescent="0.3">
      <c r="A61" s="47">
        <f>'Orion Essential AR Data'!E61</f>
        <v>171</v>
      </c>
      <c r="B61" s="47" t="str">
        <f>'Orion Essential AR Data'!A61</f>
        <v>Lindeman</v>
      </c>
      <c r="C61" s="47" t="str">
        <f>'Orion Essential AR Data'!B61</f>
        <v>Tyler</v>
      </c>
      <c r="D61" s="47">
        <f>VLOOKUP($A61,'Orion Essential AR Data'!$E$2:$GY$99,25,FALSE)</f>
        <v>10</v>
      </c>
      <c r="E61" s="47">
        <f>VLOOKUP($A61,'Orion Essential AR Data'!$E$2:$GY$99,28,FALSE)</f>
        <v>10</v>
      </c>
      <c r="F61" s="47">
        <f>VLOOKUP($A61,'Orion Essential AR Data'!$E$2:$GY$99,31,FALSE)</f>
        <v>9</v>
      </c>
      <c r="G61" s="47">
        <f>VLOOKUP($A61,'Orion Essential AR Data'!$E$2:$GY$99,34,FALSE)</f>
        <v>9</v>
      </c>
      <c r="H61" s="47">
        <f>VLOOKUP($A61,'Orion Essential AR Data'!$E$2:$GY$99,37,FALSE)</f>
        <v>10</v>
      </c>
      <c r="I61" s="47">
        <f>VLOOKUP($A61,'Orion Essential AR Data'!$E$2:$GY$99,40,FALSE)</f>
        <v>10</v>
      </c>
      <c r="J61" s="47">
        <f>VLOOKUP($A61,'Orion Essential AR Data'!$E$2:$GY$99,43,FALSE)</f>
        <v>10</v>
      </c>
      <c r="K61" s="47">
        <f>VLOOKUP($A61,'Orion Essential AR Data'!$E$2:$GY$99,46,FALSE)</f>
        <v>10</v>
      </c>
      <c r="L61" s="47">
        <f>VLOOKUP($A61,'Orion Essential AR Data'!$E$2:$GY$99,49,FALSE)</f>
        <v>9</v>
      </c>
      <c r="M61" s="47">
        <f>VLOOKUP($A61,'Orion Essential AR Data'!$E$2:$GY$99,52,FALSE)</f>
        <v>9</v>
      </c>
      <c r="N61" s="47">
        <f>VLOOKUP($A61,'Orion Essential AR Data'!$E$2:$GY$99,55,FALSE)</f>
        <v>9</v>
      </c>
      <c r="O61" s="47">
        <f>VLOOKUP($A61,'Orion Essential AR Data'!$E$2:$GY$99,58,FALSE)</f>
        <v>10</v>
      </c>
      <c r="P61" s="47">
        <f>VLOOKUP($A61,'Orion Essential AR Data'!$E$2:$GY$99,61,FALSE)</f>
        <v>8</v>
      </c>
      <c r="Q61" s="47">
        <f>VLOOKUP($A61,'Orion Essential AR Data'!$E$2:$GY$99,64,FALSE)</f>
        <v>10</v>
      </c>
      <c r="R61" s="47">
        <f>VLOOKUP($A61,'Orion Essential AR Data'!$E$2:$GY$99,67,FALSE)</f>
        <v>10</v>
      </c>
      <c r="S61" s="47">
        <f>VLOOKUP($A61,'Orion Essential AR Data'!$E$2:$GY$99,70,FALSE)</f>
        <v>9</v>
      </c>
      <c r="T61" s="47">
        <f>VLOOKUP($A61,'Orion Essential AR Data'!$E$2:$GY$99,73,FALSE)</f>
        <v>9</v>
      </c>
      <c r="U61" s="47">
        <f>VLOOKUP($A61,'Orion Essential AR Data'!$E$2:$GY$99,76,FALSE)</f>
        <v>10</v>
      </c>
      <c r="V61" s="47">
        <f>VLOOKUP($A61,'Orion Essential AR Data'!$E$2:$GY$99,79,FALSE)</f>
        <v>9</v>
      </c>
      <c r="W61" s="47">
        <f>VLOOKUP($A61,'Orion Essential AR Data'!$E$2:$GY$99,82,FALSE)</f>
        <v>8</v>
      </c>
      <c r="X61" s="47">
        <f>VLOOKUP($A61,'Orion Essential AR Data'!$E$2:$GY$99,85,FALSE)</f>
        <v>10</v>
      </c>
      <c r="Y61" s="47">
        <f>VLOOKUP($A61,'Orion Essential AR Data'!$E$2:$GY$99,88,FALSE)</f>
        <v>9</v>
      </c>
      <c r="Z61" s="47">
        <f>VLOOKUP($A61,'Orion Essential AR Data'!$E$2:$GY$99,91,FALSE)</f>
        <v>9</v>
      </c>
      <c r="AA61" s="47">
        <f>VLOOKUP($A61,'Orion Essential AR Data'!$E$2:$GY$99,94,FALSE)</f>
        <v>10</v>
      </c>
      <c r="AB61" s="47">
        <f>VLOOKUP($A61,'Orion Essential AR Data'!$E$2:$GY$99,97,FALSE)</f>
        <v>9</v>
      </c>
      <c r="AC61" s="47">
        <f>VLOOKUP($A61,'Orion Essential AR Data'!$E$2:$GY$99,100,FALSE)</f>
        <v>7</v>
      </c>
      <c r="AD61" s="47">
        <f>VLOOKUP($A61,'Orion Essential AR Data'!$E$2:$GY$99,103,FALSE)</f>
        <v>10</v>
      </c>
      <c r="AE61" s="47">
        <f>VLOOKUP($A61,'Orion Essential AR Data'!$E$2:$GY$99,106,FALSE)</f>
        <v>8</v>
      </c>
      <c r="AF61" s="47">
        <f>VLOOKUP($A61,'Orion Essential AR Data'!$E$2:$GY$99,109,FALSE)</f>
        <v>10</v>
      </c>
      <c r="AG61" s="47">
        <f>VLOOKUP($A61,'Orion Essential AR Data'!$E$2:$GY$99,112,FALSE)</f>
        <v>9</v>
      </c>
      <c r="AH61" s="47">
        <f>VLOOKUP($A61,'Orion Essential AR Data'!$E$2:$GY$99,115,FALSE)</f>
        <v>10</v>
      </c>
      <c r="AI61" s="47">
        <f>VLOOKUP($A61,'Orion Essential AR Data'!$E$2:$GY$99,118,FALSE)</f>
        <v>9</v>
      </c>
      <c r="AJ61" s="47">
        <f>VLOOKUP($A61,'Orion Essential AR Data'!$E$2:$GY$99,121,FALSE)</f>
        <v>8</v>
      </c>
      <c r="AK61" s="47">
        <f>VLOOKUP($A61,'Orion Essential AR Data'!$E$2:$GY$99,124,FALSE)</f>
        <v>10</v>
      </c>
      <c r="AL61" s="47">
        <f>VLOOKUP($A61,'Orion Essential AR Data'!$E$2:$GY$99,127,FALSE)</f>
        <v>9</v>
      </c>
      <c r="AM61" s="47">
        <f>VLOOKUP($A61,'Orion Essential AR Data'!$E$2:$GY$99,130,FALSE)</f>
        <v>10</v>
      </c>
      <c r="AN61" s="47">
        <f>VLOOKUP($A61,'Orion Essential AR Data'!$E$2:$GY$99,133,FALSE)</f>
        <v>10</v>
      </c>
      <c r="AO61" s="47">
        <f>VLOOKUP($A61,'Orion Essential AR Data'!$E$2:$GY$99,136,FALSE)</f>
        <v>10</v>
      </c>
      <c r="AP61" s="47">
        <f>VLOOKUP($A61,'Orion Essential AR Data'!$E$2:$GY$99,139,FALSE)</f>
        <v>9</v>
      </c>
      <c r="AQ61" s="47">
        <f>VLOOKUP($A61,'Orion Essential AR Data'!$E$2:$GY$99,142,FALSE)</f>
        <v>9</v>
      </c>
      <c r="AR61" s="47">
        <f>VLOOKUP($A61,'Orion Essential AR Data'!$E$2:$GY$99,145,FALSE)</f>
        <v>10</v>
      </c>
      <c r="AS61" s="47">
        <f>VLOOKUP($A61,'Orion Essential AR Data'!$E$2:$GY$99,148,FALSE)</f>
        <v>9</v>
      </c>
      <c r="AT61" s="47">
        <f>VLOOKUP($A61,'Orion Essential AR Data'!$E$2:$GY$99,151,FALSE)</f>
        <v>10</v>
      </c>
      <c r="AU61" s="47">
        <f>VLOOKUP($A61,'Orion Essential AR Data'!$E$2:$GY$99,154,FALSE)</f>
        <v>10</v>
      </c>
      <c r="AV61" s="47">
        <f>VLOOKUP($A61,'Orion Essential AR Data'!$E$2:$GY$99,157,FALSE)</f>
        <v>10</v>
      </c>
      <c r="AW61" s="47">
        <f>VLOOKUP($A61,'Orion Essential AR Data'!$E$2:$GY$99,160,FALSE)</f>
        <v>9</v>
      </c>
      <c r="AX61" s="47">
        <f>VLOOKUP($A61,'Orion Essential AR Data'!$E$2:$GY$99,163,FALSE)</f>
        <v>10</v>
      </c>
      <c r="AY61" s="47">
        <f>VLOOKUP($A61,'Orion Essential AR Data'!$E$2:$GY$99,166,FALSE)</f>
        <v>9</v>
      </c>
      <c r="AZ61" s="47">
        <f>VLOOKUP($A61,'Orion Essential AR Data'!$E$2:$GY$99,169,FALSE)</f>
        <v>9</v>
      </c>
      <c r="BA61" s="47">
        <f>VLOOKUP($A61,'Orion Essential AR Data'!$E$2:$GY$99,172,FALSE)</f>
        <v>8</v>
      </c>
      <c r="BB61" s="47">
        <f>VLOOKUP($A61,'Orion Essential AR Data'!$E$2:$GY$99,175,FALSE)</f>
        <v>9</v>
      </c>
      <c r="BC61" s="47">
        <f>VLOOKUP($A61,'Orion Essential AR Data'!$E$2:$GY$99,178,FALSE)</f>
        <v>9</v>
      </c>
      <c r="BD61" s="47">
        <f>VLOOKUP($A61,'Orion Essential AR Data'!$E$2:$GY$99,181,FALSE)</f>
        <v>10</v>
      </c>
      <c r="BE61" s="47">
        <f>VLOOKUP($A61,'Orion Essential AR Data'!$E$2:$GY$99,184,FALSE)</f>
        <v>8</v>
      </c>
      <c r="BF61" s="47">
        <f>VLOOKUP($A61,'Orion Essential AR Data'!$E$2:$GY$99,187,FALSE)</f>
        <v>9</v>
      </c>
      <c r="BG61" s="47">
        <f>VLOOKUP($A61,'Orion Essential AR Data'!$E$2:$GY$99,190,FALSE)</f>
        <v>8</v>
      </c>
      <c r="BH61" s="47">
        <f>VLOOKUP($A61,'Orion Essential AR Data'!$E$2:$GY$99,193,FALSE)</f>
        <v>9</v>
      </c>
      <c r="BI61" s="47">
        <f>VLOOKUP($A61,'Orion Essential AR Data'!$E$2:$GY$99,196,FALSE)</f>
        <v>10</v>
      </c>
      <c r="BJ61" s="47">
        <f>VLOOKUP($A61,'Orion Essential AR Data'!$E$2:$GY$99,199,FALSE)</f>
        <v>10</v>
      </c>
      <c r="BK61" s="47">
        <f>VLOOKUP($A61,'Orion Essential AR Data'!$E$2:$GY$99,202,FALSE)</f>
        <v>10</v>
      </c>
      <c r="BL61" s="47">
        <f t="shared" si="0"/>
        <v>28</v>
      </c>
      <c r="BM61" s="47">
        <f t="shared" si="1"/>
        <v>24</v>
      </c>
      <c r="BN61" s="47">
        <f t="shared" si="2"/>
        <v>7</v>
      </c>
      <c r="BO61" s="47">
        <f t="shared" si="3"/>
        <v>1</v>
      </c>
      <c r="BP61" s="47">
        <f t="shared" si="4"/>
        <v>0</v>
      </c>
      <c r="BQ61" s="47">
        <f t="shared" si="5"/>
        <v>0</v>
      </c>
      <c r="BR61" s="47">
        <f t="shared" si="6"/>
        <v>0</v>
      </c>
      <c r="BS61" s="47">
        <f t="shared" si="7"/>
        <v>0</v>
      </c>
      <c r="BT61" s="47">
        <f t="shared" si="8"/>
        <v>0</v>
      </c>
      <c r="BU61" s="47">
        <f t="shared" si="9"/>
        <v>0</v>
      </c>
      <c r="BV61" s="47">
        <f t="shared" si="10"/>
        <v>0</v>
      </c>
      <c r="BW61" s="47">
        <f t="shared" si="11"/>
        <v>60</v>
      </c>
    </row>
    <row r="62" spans="1:75" x14ac:dyDescent="0.3">
      <c r="A62" s="47">
        <f>'Orion Essential AR Data'!E62</f>
        <v>172</v>
      </c>
      <c r="B62" s="47" t="str">
        <f>'Orion Essential AR Data'!A62</f>
        <v>Wherley</v>
      </c>
      <c r="C62" s="47" t="str">
        <f>'Orion Essential AR Data'!B62</f>
        <v>Andrew</v>
      </c>
      <c r="D62" s="47">
        <f>VLOOKUP($A62,'Orion Essential AR Data'!$E$2:$GY$99,25,FALSE)</f>
        <v>0</v>
      </c>
      <c r="E62" s="47">
        <f>VLOOKUP($A62,'Orion Essential AR Data'!$E$2:$GY$99,28,FALSE)</f>
        <v>0</v>
      </c>
      <c r="F62" s="47">
        <f>VLOOKUP($A62,'Orion Essential AR Data'!$E$2:$GY$99,31,FALSE)</f>
        <v>0</v>
      </c>
      <c r="G62" s="47">
        <f>VLOOKUP($A62,'Orion Essential AR Data'!$E$2:$GY$99,34,FALSE)</f>
        <v>0</v>
      </c>
      <c r="H62" s="47">
        <f>VLOOKUP($A62,'Orion Essential AR Data'!$E$2:$GY$99,37,FALSE)</f>
        <v>0</v>
      </c>
      <c r="I62" s="47">
        <f>VLOOKUP($A62,'Orion Essential AR Data'!$E$2:$GY$99,40,FALSE)</f>
        <v>0</v>
      </c>
      <c r="J62" s="47">
        <f>VLOOKUP($A62,'Orion Essential AR Data'!$E$2:$GY$99,43,FALSE)</f>
        <v>0</v>
      </c>
      <c r="K62" s="47">
        <f>VLOOKUP($A62,'Orion Essential AR Data'!$E$2:$GY$99,46,FALSE)</f>
        <v>0</v>
      </c>
      <c r="L62" s="47">
        <f>VLOOKUP($A62,'Orion Essential AR Data'!$E$2:$GY$99,49,FALSE)</f>
        <v>0</v>
      </c>
      <c r="M62" s="47">
        <f>VLOOKUP($A62,'Orion Essential AR Data'!$E$2:$GY$99,52,FALSE)</f>
        <v>0</v>
      </c>
      <c r="N62" s="47">
        <f>VLOOKUP($A62,'Orion Essential AR Data'!$E$2:$GY$99,55,FALSE)</f>
        <v>0</v>
      </c>
      <c r="O62" s="47">
        <f>VLOOKUP($A62,'Orion Essential AR Data'!$E$2:$GY$99,58,FALSE)</f>
        <v>0</v>
      </c>
      <c r="P62" s="47">
        <f>VLOOKUP($A62,'Orion Essential AR Data'!$E$2:$GY$99,61,FALSE)</f>
        <v>0</v>
      </c>
      <c r="Q62" s="47">
        <f>VLOOKUP($A62,'Orion Essential AR Data'!$E$2:$GY$99,64,FALSE)</f>
        <v>0</v>
      </c>
      <c r="R62" s="47">
        <f>VLOOKUP($A62,'Orion Essential AR Data'!$E$2:$GY$99,67,FALSE)</f>
        <v>0</v>
      </c>
      <c r="S62" s="47">
        <f>VLOOKUP($A62,'Orion Essential AR Data'!$E$2:$GY$99,70,FALSE)</f>
        <v>0</v>
      </c>
      <c r="T62" s="47">
        <f>VLOOKUP($A62,'Orion Essential AR Data'!$E$2:$GY$99,73,FALSE)</f>
        <v>0</v>
      </c>
      <c r="U62" s="47">
        <f>VLOOKUP($A62,'Orion Essential AR Data'!$E$2:$GY$99,76,FALSE)</f>
        <v>0</v>
      </c>
      <c r="V62" s="47">
        <f>VLOOKUP($A62,'Orion Essential AR Data'!$E$2:$GY$99,79,FALSE)</f>
        <v>0</v>
      </c>
      <c r="W62" s="47">
        <f>VLOOKUP($A62,'Orion Essential AR Data'!$E$2:$GY$99,82,FALSE)</f>
        <v>0</v>
      </c>
      <c r="X62" s="47">
        <f>VLOOKUP($A62,'Orion Essential AR Data'!$E$2:$GY$99,85,FALSE)</f>
        <v>0</v>
      </c>
      <c r="Y62" s="47">
        <f>VLOOKUP($A62,'Orion Essential AR Data'!$E$2:$GY$99,88,FALSE)</f>
        <v>0</v>
      </c>
      <c r="Z62" s="47">
        <f>VLOOKUP($A62,'Orion Essential AR Data'!$E$2:$GY$99,91,FALSE)</f>
        <v>0</v>
      </c>
      <c r="AA62" s="47">
        <f>VLOOKUP($A62,'Orion Essential AR Data'!$E$2:$GY$99,94,FALSE)</f>
        <v>0</v>
      </c>
      <c r="AB62" s="47">
        <f>VLOOKUP($A62,'Orion Essential AR Data'!$E$2:$GY$99,97,FALSE)</f>
        <v>0</v>
      </c>
      <c r="AC62" s="47">
        <f>VLOOKUP($A62,'Orion Essential AR Data'!$E$2:$GY$99,100,FALSE)</f>
        <v>0</v>
      </c>
      <c r="AD62" s="47">
        <f>VLOOKUP($A62,'Orion Essential AR Data'!$E$2:$GY$99,103,FALSE)</f>
        <v>0</v>
      </c>
      <c r="AE62" s="47">
        <f>VLOOKUP($A62,'Orion Essential AR Data'!$E$2:$GY$99,106,FALSE)</f>
        <v>0</v>
      </c>
      <c r="AF62" s="47">
        <f>VLOOKUP($A62,'Orion Essential AR Data'!$E$2:$GY$99,109,FALSE)</f>
        <v>0</v>
      </c>
      <c r="AG62" s="47">
        <f>VLOOKUP($A62,'Orion Essential AR Data'!$E$2:$GY$99,112,FALSE)</f>
        <v>0</v>
      </c>
      <c r="AH62" s="47">
        <f>VLOOKUP($A62,'Orion Essential AR Data'!$E$2:$GY$99,115,FALSE)</f>
        <v>0</v>
      </c>
      <c r="AI62" s="47">
        <f>VLOOKUP($A62,'Orion Essential AR Data'!$E$2:$GY$99,118,FALSE)</f>
        <v>0</v>
      </c>
      <c r="AJ62" s="47">
        <f>VLOOKUP($A62,'Orion Essential AR Data'!$E$2:$GY$99,121,FALSE)</f>
        <v>0</v>
      </c>
      <c r="AK62" s="47">
        <f>VLOOKUP($A62,'Orion Essential AR Data'!$E$2:$GY$99,124,FALSE)</f>
        <v>0</v>
      </c>
      <c r="AL62" s="47">
        <f>VLOOKUP($A62,'Orion Essential AR Data'!$E$2:$GY$99,127,FALSE)</f>
        <v>0</v>
      </c>
      <c r="AM62" s="47">
        <f>VLOOKUP($A62,'Orion Essential AR Data'!$E$2:$GY$99,130,FALSE)</f>
        <v>0</v>
      </c>
      <c r="AN62" s="47">
        <f>VLOOKUP($A62,'Orion Essential AR Data'!$E$2:$GY$99,133,FALSE)</f>
        <v>0</v>
      </c>
      <c r="AO62" s="47">
        <f>VLOOKUP($A62,'Orion Essential AR Data'!$E$2:$GY$99,136,FALSE)</f>
        <v>0</v>
      </c>
      <c r="AP62" s="47">
        <f>VLOOKUP($A62,'Orion Essential AR Data'!$E$2:$GY$99,139,FALSE)</f>
        <v>0</v>
      </c>
      <c r="AQ62" s="47">
        <f>VLOOKUP($A62,'Orion Essential AR Data'!$E$2:$GY$99,142,FALSE)</f>
        <v>0</v>
      </c>
      <c r="AR62" s="47">
        <f>VLOOKUP($A62,'Orion Essential AR Data'!$E$2:$GY$99,145,FALSE)</f>
        <v>0</v>
      </c>
      <c r="AS62" s="47">
        <f>VLOOKUP($A62,'Orion Essential AR Data'!$E$2:$GY$99,148,FALSE)</f>
        <v>0</v>
      </c>
      <c r="AT62" s="47">
        <f>VLOOKUP($A62,'Orion Essential AR Data'!$E$2:$GY$99,151,FALSE)</f>
        <v>0</v>
      </c>
      <c r="AU62" s="47">
        <f>VLOOKUP($A62,'Orion Essential AR Data'!$E$2:$GY$99,154,FALSE)</f>
        <v>0</v>
      </c>
      <c r="AV62" s="47">
        <f>VLOOKUP($A62,'Orion Essential AR Data'!$E$2:$GY$99,157,FALSE)</f>
        <v>0</v>
      </c>
      <c r="AW62" s="47">
        <f>VLOOKUP($A62,'Orion Essential AR Data'!$E$2:$GY$99,160,FALSE)</f>
        <v>0</v>
      </c>
      <c r="AX62" s="47">
        <f>VLOOKUP($A62,'Orion Essential AR Data'!$E$2:$GY$99,163,FALSE)</f>
        <v>0</v>
      </c>
      <c r="AY62" s="47">
        <f>VLOOKUP($A62,'Orion Essential AR Data'!$E$2:$GY$99,166,FALSE)</f>
        <v>0</v>
      </c>
      <c r="AZ62" s="47">
        <f>VLOOKUP($A62,'Orion Essential AR Data'!$E$2:$GY$99,169,FALSE)</f>
        <v>0</v>
      </c>
      <c r="BA62" s="47">
        <f>VLOOKUP($A62,'Orion Essential AR Data'!$E$2:$GY$99,172,FALSE)</f>
        <v>0</v>
      </c>
      <c r="BB62" s="47">
        <f>VLOOKUP($A62,'Orion Essential AR Data'!$E$2:$GY$99,175,FALSE)</f>
        <v>0</v>
      </c>
      <c r="BC62" s="47">
        <f>VLOOKUP($A62,'Orion Essential AR Data'!$E$2:$GY$99,178,FALSE)</f>
        <v>0</v>
      </c>
      <c r="BD62" s="47">
        <f>VLOOKUP($A62,'Orion Essential AR Data'!$E$2:$GY$99,181,FALSE)</f>
        <v>0</v>
      </c>
      <c r="BE62" s="47">
        <f>VLOOKUP($A62,'Orion Essential AR Data'!$E$2:$GY$99,184,FALSE)</f>
        <v>0</v>
      </c>
      <c r="BF62" s="47">
        <f>VLOOKUP($A62,'Orion Essential AR Data'!$E$2:$GY$99,187,FALSE)</f>
        <v>0</v>
      </c>
      <c r="BG62" s="47">
        <f>VLOOKUP($A62,'Orion Essential AR Data'!$E$2:$GY$99,190,FALSE)</f>
        <v>0</v>
      </c>
      <c r="BH62" s="47">
        <f>VLOOKUP($A62,'Orion Essential AR Data'!$E$2:$GY$99,193,FALSE)</f>
        <v>0</v>
      </c>
      <c r="BI62" s="47">
        <f>VLOOKUP($A62,'Orion Essential AR Data'!$E$2:$GY$99,196,FALSE)</f>
        <v>0</v>
      </c>
      <c r="BJ62" s="47">
        <f>VLOOKUP($A62,'Orion Essential AR Data'!$E$2:$GY$99,199,FALSE)</f>
        <v>0</v>
      </c>
      <c r="BK62" s="47">
        <f>VLOOKUP($A62,'Orion Essential AR Data'!$E$2:$GY$99,202,FALSE)</f>
        <v>0</v>
      </c>
      <c r="BL62" s="47">
        <f t="shared" si="0"/>
        <v>0</v>
      </c>
      <c r="BM62" s="47">
        <f t="shared" si="1"/>
        <v>0</v>
      </c>
      <c r="BN62" s="47">
        <f t="shared" si="2"/>
        <v>0</v>
      </c>
      <c r="BO62" s="47">
        <f t="shared" si="3"/>
        <v>0</v>
      </c>
      <c r="BP62" s="47">
        <f t="shared" si="4"/>
        <v>0</v>
      </c>
      <c r="BQ62" s="47">
        <f t="shared" si="5"/>
        <v>0</v>
      </c>
      <c r="BR62" s="47">
        <f t="shared" si="6"/>
        <v>0</v>
      </c>
      <c r="BS62" s="47">
        <f t="shared" si="7"/>
        <v>0</v>
      </c>
      <c r="BT62" s="47">
        <f t="shared" si="8"/>
        <v>0</v>
      </c>
      <c r="BU62" s="47">
        <f t="shared" si="9"/>
        <v>0</v>
      </c>
      <c r="BV62" s="47">
        <f t="shared" si="10"/>
        <v>60</v>
      </c>
      <c r="BW62" s="47">
        <f t="shared" si="11"/>
        <v>60</v>
      </c>
    </row>
    <row r="63" spans="1:75" x14ac:dyDescent="0.3">
      <c r="A63" s="47">
        <f>'Orion Essential AR Data'!E63</f>
        <v>173</v>
      </c>
      <c r="B63" s="47" t="str">
        <f>'Orion Essential AR Data'!A63</f>
        <v>Morris</v>
      </c>
      <c r="C63" s="47" t="str">
        <f>'Orion Essential AR Data'!B63</f>
        <v>Katy</v>
      </c>
      <c r="D63" s="47">
        <f>VLOOKUP($A63,'Orion Essential AR Data'!$E$2:$GY$99,25,FALSE)</f>
        <v>10</v>
      </c>
      <c r="E63" s="47">
        <f>VLOOKUP($A63,'Orion Essential AR Data'!$E$2:$GY$99,28,FALSE)</f>
        <v>8</v>
      </c>
      <c r="F63" s="47">
        <f>VLOOKUP($A63,'Orion Essential AR Data'!$E$2:$GY$99,31,FALSE)</f>
        <v>9</v>
      </c>
      <c r="G63" s="47">
        <f>VLOOKUP($A63,'Orion Essential AR Data'!$E$2:$GY$99,34,FALSE)</f>
        <v>9</v>
      </c>
      <c r="H63" s="47">
        <f>VLOOKUP($A63,'Orion Essential AR Data'!$E$2:$GY$99,37,FALSE)</f>
        <v>10</v>
      </c>
      <c r="I63" s="47">
        <f>VLOOKUP($A63,'Orion Essential AR Data'!$E$2:$GY$99,40,FALSE)</f>
        <v>9</v>
      </c>
      <c r="J63" s="47">
        <f>VLOOKUP($A63,'Orion Essential AR Data'!$E$2:$GY$99,43,FALSE)</f>
        <v>9</v>
      </c>
      <c r="K63" s="47">
        <f>VLOOKUP($A63,'Orion Essential AR Data'!$E$2:$GY$99,46,FALSE)</f>
        <v>9</v>
      </c>
      <c r="L63" s="47">
        <f>VLOOKUP($A63,'Orion Essential AR Data'!$E$2:$GY$99,49,FALSE)</f>
        <v>9</v>
      </c>
      <c r="M63" s="47">
        <f>VLOOKUP($A63,'Orion Essential AR Data'!$E$2:$GY$99,52,FALSE)</f>
        <v>9</v>
      </c>
      <c r="N63" s="47">
        <f>VLOOKUP($A63,'Orion Essential AR Data'!$E$2:$GY$99,55,FALSE)</f>
        <v>9</v>
      </c>
      <c r="O63" s="47">
        <f>VLOOKUP($A63,'Orion Essential AR Data'!$E$2:$GY$99,58,FALSE)</f>
        <v>10</v>
      </c>
      <c r="P63" s="47">
        <f>VLOOKUP($A63,'Orion Essential AR Data'!$E$2:$GY$99,61,FALSE)</f>
        <v>9</v>
      </c>
      <c r="Q63" s="47">
        <f>VLOOKUP($A63,'Orion Essential AR Data'!$E$2:$GY$99,64,FALSE)</f>
        <v>8</v>
      </c>
      <c r="R63" s="47">
        <f>VLOOKUP($A63,'Orion Essential AR Data'!$E$2:$GY$99,67,FALSE)</f>
        <v>9</v>
      </c>
      <c r="S63" s="47">
        <f>VLOOKUP($A63,'Orion Essential AR Data'!$E$2:$GY$99,70,FALSE)</f>
        <v>9</v>
      </c>
      <c r="T63" s="47">
        <f>VLOOKUP($A63,'Orion Essential AR Data'!$E$2:$GY$99,73,FALSE)</f>
        <v>10</v>
      </c>
      <c r="U63" s="47">
        <f>VLOOKUP($A63,'Orion Essential AR Data'!$E$2:$GY$99,76,FALSE)</f>
        <v>9</v>
      </c>
      <c r="V63" s="47">
        <f>VLOOKUP($A63,'Orion Essential AR Data'!$E$2:$GY$99,79,FALSE)</f>
        <v>10</v>
      </c>
      <c r="W63" s="47">
        <f>VLOOKUP($A63,'Orion Essential AR Data'!$E$2:$GY$99,82,FALSE)</f>
        <v>10</v>
      </c>
      <c r="X63" s="47">
        <f>VLOOKUP($A63,'Orion Essential AR Data'!$E$2:$GY$99,85,FALSE)</f>
        <v>10</v>
      </c>
      <c r="Y63" s="47">
        <f>VLOOKUP($A63,'Orion Essential AR Data'!$E$2:$GY$99,88,FALSE)</f>
        <v>9</v>
      </c>
      <c r="Z63" s="47">
        <f>VLOOKUP($A63,'Orion Essential AR Data'!$E$2:$GY$99,91,FALSE)</f>
        <v>8</v>
      </c>
      <c r="AA63" s="47">
        <f>VLOOKUP($A63,'Orion Essential AR Data'!$E$2:$GY$99,94,FALSE)</f>
        <v>8</v>
      </c>
      <c r="AB63" s="47">
        <f>VLOOKUP($A63,'Orion Essential AR Data'!$E$2:$GY$99,97,FALSE)</f>
        <v>10</v>
      </c>
      <c r="AC63" s="47">
        <f>VLOOKUP($A63,'Orion Essential AR Data'!$E$2:$GY$99,100,FALSE)</f>
        <v>9</v>
      </c>
      <c r="AD63" s="47">
        <f>VLOOKUP($A63,'Orion Essential AR Data'!$E$2:$GY$99,103,FALSE)</f>
        <v>8</v>
      </c>
      <c r="AE63" s="47">
        <f>VLOOKUP($A63,'Orion Essential AR Data'!$E$2:$GY$99,106,FALSE)</f>
        <v>8</v>
      </c>
      <c r="AF63" s="47">
        <f>VLOOKUP($A63,'Orion Essential AR Data'!$E$2:$GY$99,109,FALSE)</f>
        <v>10</v>
      </c>
      <c r="AG63" s="47">
        <f>VLOOKUP($A63,'Orion Essential AR Data'!$E$2:$GY$99,112,FALSE)</f>
        <v>10</v>
      </c>
      <c r="AH63" s="47">
        <f>VLOOKUP($A63,'Orion Essential AR Data'!$E$2:$GY$99,115,FALSE)</f>
        <v>10</v>
      </c>
      <c r="AI63" s="47">
        <f>VLOOKUP($A63,'Orion Essential AR Data'!$E$2:$GY$99,118,FALSE)</f>
        <v>10</v>
      </c>
      <c r="AJ63" s="47">
        <f>VLOOKUP($A63,'Orion Essential AR Data'!$E$2:$GY$99,121,FALSE)</f>
        <v>10</v>
      </c>
      <c r="AK63" s="47">
        <f>VLOOKUP($A63,'Orion Essential AR Data'!$E$2:$GY$99,124,FALSE)</f>
        <v>9</v>
      </c>
      <c r="AL63" s="47">
        <f>VLOOKUP($A63,'Orion Essential AR Data'!$E$2:$GY$99,127,FALSE)</f>
        <v>10</v>
      </c>
      <c r="AM63" s="47">
        <f>VLOOKUP($A63,'Orion Essential AR Data'!$E$2:$GY$99,130,FALSE)</f>
        <v>10</v>
      </c>
      <c r="AN63" s="47">
        <f>VLOOKUP($A63,'Orion Essential AR Data'!$E$2:$GY$99,133,FALSE)</f>
        <v>10</v>
      </c>
      <c r="AO63" s="47">
        <f>VLOOKUP($A63,'Orion Essential AR Data'!$E$2:$GY$99,136,FALSE)</f>
        <v>9</v>
      </c>
      <c r="AP63" s="47">
        <f>VLOOKUP($A63,'Orion Essential AR Data'!$E$2:$GY$99,139,FALSE)</f>
        <v>10</v>
      </c>
      <c r="AQ63" s="47">
        <f>VLOOKUP($A63,'Orion Essential AR Data'!$E$2:$GY$99,142,FALSE)</f>
        <v>10</v>
      </c>
      <c r="AR63" s="47">
        <f>VLOOKUP($A63,'Orion Essential AR Data'!$E$2:$GY$99,145,FALSE)</f>
        <v>9</v>
      </c>
      <c r="AS63" s="47">
        <f>VLOOKUP($A63,'Orion Essential AR Data'!$E$2:$GY$99,148,FALSE)</f>
        <v>9</v>
      </c>
      <c r="AT63" s="47">
        <f>VLOOKUP($A63,'Orion Essential AR Data'!$E$2:$GY$99,151,FALSE)</f>
        <v>10</v>
      </c>
      <c r="AU63" s="47">
        <f>VLOOKUP($A63,'Orion Essential AR Data'!$E$2:$GY$99,154,FALSE)</f>
        <v>9</v>
      </c>
      <c r="AV63" s="47">
        <f>VLOOKUP($A63,'Orion Essential AR Data'!$E$2:$GY$99,157,FALSE)</f>
        <v>9</v>
      </c>
      <c r="AW63" s="47">
        <f>VLOOKUP($A63,'Orion Essential AR Data'!$E$2:$GY$99,160,FALSE)</f>
        <v>10</v>
      </c>
      <c r="AX63" s="47">
        <f>VLOOKUP($A63,'Orion Essential AR Data'!$E$2:$GY$99,163,FALSE)</f>
        <v>9</v>
      </c>
      <c r="AY63" s="47">
        <f>VLOOKUP($A63,'Orion Essential AR Data'!$E$2:$GY$99,166,FALSE)</f>
        <v>10</v>
      </c>
      <c r="AZ63" s="47">
        <f>VLOOKUP($A63,'Orion Essential AR Data'!$E$2:$GY$99,169,FALSE)</f>
        <v>9</v>
      </c>
      <c r="BA63" s="47">
        <f>VLOOKUP($A63,'Orion Essential AR Data'!$E$2:$GY$99,172,FALSE)</f>
        <v>9</v>
      </c>
      <c r="BB63" s="47">
        <f>VLOOKUP($A63,'Orion Essential AR Data'!$E$2:$GY$99,175,FALSE)</f>
        <v>9</v>
      </c>
      <c r="BC63" s="47">
        <f>VLOOKUP($A63,'Orion Essential AR Data'!$E$2:$GY$99,178,FALSE)</f>
        <v>9</v>
      </c>
      <c r="BD63" s="47">
        <f>VLOOKUP($A63,'Orion Essential AR Data'!$E$2:$GY$99,181,FALSE)</f>
        <v>8</v>
      </c>
      <c r="BE63" s="47">
        <f>VLOOKUP($A63,'Orion Essential AR Data'!$E$2:$GY$99,184,FALSE)</f>
        <v>8</v>
      </c>
      <c r="BF63" s="47">
        <f>VLOOKUP($A63,'Orion Essential AR Data'!$E$2:$GY$99,187,FALSE)</f>
        <v>9</v>
      </c>
      <c r="BG63" s="47">
        <f>VLOOKUP($A63,'Orion Essential AR Data'!$E$2:$GY$99,190,FALSE)</f>
        <v>9</v>
      </c>
      <c r="BH63" s="47">
        <f>VLOOKUP($A63,'Orion Essential AR Data'!$E$2:$GY$99,193,FALSE)</f>
        <v>10</v>
      </c>
      <c r="BI63" s="47">
        <f>VLOOKUP($A63,'Orion Essential AR Data'!$E$2:$GY$99,196,FALSE)</f>
        <v>10</v>
      </c>
      <c r="BJ63" s="47">
        <f>VLOOKUP($A63,'Orion Essential AR Data'!$E$2:$GY$99,199,FALSE)</f>
        <v>10</v>
      </c>
      <c r="BK63" s="47">
        <f>VLOOKUP($A63,'Orion Essential AR Data'!$E$2:$GY$99,202,FALSE)</f>
        <v>9</v>
      </c>
      <c r="BL63" s="47">
        <f t="shared" si="0"/>
        <v>24</v>
      </c>
      <c r="BM63" s="47">
        <f t="shared" si="1"/>
        <v>28</v>
      </c>
      <c r="BN63" s="47">
        <f t="shared" si="2"/>
        <v>8</v>
      </c>
      <c r="BO63" s="47">
        <f t="shared" si="3"/>
        <v>0</v>
      </c>
      <c r="BP63" s="47">
        <f t="shared" si="4"/>
        <v>0</v>
      </c>
      <c r="BQ63" s="47">
        <f t="shared" si="5"/>
        <v>0</v>
      </c>
      <c r="BR63" s="47">
        <f t="shared" si="6"/>
        <v>0</v>
      </c>
      <c r="BS63" s="47">
        <f t="shared" si="7"/>
        <v>0</v>
      </c>
      <c r="BT63" s="47">
        <f t="shared" si="8"/>
        <v>0</v>
      </c>
      <c r="BU63" s="47">
        <f t="shared" si="9"/>
        <v>0</v>
      </c>
      <c r="BV63" s="47">
        <f t="shared" si="10"/>
        <v>0</v>
      </c>
      <c r="BW63" s="47">
        <f t="shared" si="11"/>
        <v>60</v>
      </c>
    </row>
    <row r="64" spans="1:75" x14ac:dyDescent="0.3">
      <c r="A64" s="47">
        <f>'Orion Essential AR Data'!E64</f>
        <v>175</v>
      </c>
      <c r="B64" s="47" t="str">
        <f>'Orion Essential AR Data'!A64</f>
        <v>Tujillo</v>
      </c>
      <c r="C64" s="47" t="str">
        <f>'Orion Essential AR Data'!B64</f>
        <v>Ali</v>
      </c>
      <c r="D64" s="47">
        <f>VLOOKUP($A64,'Orion Essential AR Data'!$E$2:$GY$99,25,FALSE)</f>
        <v>7</v>
      </c>
      <c r="E64" s="47">
        <f>VLOOKUP($A64,'Orion Essential AR Data'!$E$2:$GY$99,28,FALSE)</f>
        <v>10</v>
      </c>
      <c r="F64" s="47">
        <f>VLOOKUP($A64,'Orion Essential AR Data'!$E$2:$GY$99,31,FALSE)</f>
        <v>9</v>
      </c>
      <c r="G64" s="47">
        <f>VLOOKUP($A64,'Orion Essential AR Data'!$E$2:$GY$99,34,FALSE)</f>
        <v>10</v>
      </c>
      <c r="H64" s="47">
        <f>VLOOKUP($A64,'Orion Essential AR Data'!$E$2:$GY$99,37,FALSE)</f>
        <v>10</v>
      </c>
      <c r="I64" s="47">
        <f>VLOOKUP($A64,'Orion Essential AR Data'!$E$2:$GY$99,40,FALSE)</f>
        <v>8</v>
      </c>
      <c r="J64" s="47">
        <f>VLOOKUP($A64,'Orion Essential AR Data'!$E$2:$GY$99,43,FALSE)</f>
        <v>8</v>
      </c>
      <c r="K64" s="47">
        <f>VLOOKUP($A64,'Orion Essential AR Data'!$E$2:$GY$99,46,FALSE)</f>
        <v>8</v>
      </c>
      <c r="L64" s="47">
        <f>VLOOKUP($A64,'Orion Essential AR Data'!$E$2:$GY$99,49,FALSE)</f>
        <v>8</v>
      </c>
      <c r="M64" s="47">
        <f>VLOOKUP($A64,'Orion Essential AR Data'!$E$2:$GY$99,52,FALSE)</f>
        <v>9</v>
      </c>
      <c r="N64" s="47">
        <f>VLOOKUP($A64,'Orion Essential AR Data'!$E$2:$GY$99,55,FALSE)</f>
        <v>8</v>
      </c>
      <c r="O64" s="47">
        <f>VLOOKUP($A64,'Orion Essential AR Data'!$E$2:$GY$99,58,FALSE)</f>
        <v>10</v>
      </c>
      <c r="P64" s="47">
        <f>VLOOKUP($A64,'Orion Essential AR Data'!$E$2:$GY$99,61,FALSE)</f>
        <v>9</v>
      </c>
      <c r="Q64" s="47">
        <f>VLOOKUP($A64,'Orion Essential AR Data'!$E$2:$GY$99,64,FALSE)</f>
        <v>10</v>
      </c>
      <c r="R64" s="47">
        <f>VLOOKUP($A64,'Orion Essential AR Data'!$E$2:$GY$99,67,FALSE)</f>
        <v>9</v>
      </c>
      <c r="S64" s="47">
        <f>VLOOKUP($A64,'Orion Essential AR Data'!$E$2:$GY$99,70,FALSE)</f>
        <v>9</v>
      </c>
      <c r="T64" s="47">
        <f>VLOOKUP($A64,'Orion Essential AR Data'!$E$2:$GY$99,73,FALSE)</f>
        <v>10</v>
      </c>
      <c r="U64" s="47">
        <f>VLOOKUP($A64,'Orion Essential AR Data'!$E$2:$GY$99,76,FALSE)</f>
        <v>7</v>
      </c>
      <c r="V64" s="47">
        <f>VLOOKUP($A64,'Orion Essential AR Data'!$E$2:$GY$99,79,FALSE)</f>
        <v>9</v>
      </c>
      <c r="W64" s="47">
        <f>VLOOKUP($A64,'Orion Essential AR Data'!$E$2:$GY$99,82,FALSE)</f>
        <v>9</v>
      </c>
      <c r="X64" s="47">
        <f>VLOOKUP($A64,'Orion Essential AR Data'!$E$2:$GY$99,85,FALSE)</f>
        <v>9</v>
      </c>
      <c r="Y64" s="47">
        <f>VLOOKUP($A64,'Orion Essential AR Data'!$E$2:$GY$99,88,FALSE)</f>
        <v>10</v>
      </c>
      <c r="Z64" s="47">
        <f>VLOOKUP($A64,'Orion Essential AR Data'!$E$2:$GY$99,91,FALSE)</f>
        <v>9</v>
      </c>
      <c r="AA64" s="47">
        <f>VLOOKUP($A64,'Orion Essential AR Data'!$E$2:$GY$99,94,FALSE)</f>
        <v>7</v>
      </c>
      <c r="AB64" s="47">
        <f>VLOOKUP($A64,'Orion Essential AR Data'!$E$2:$GY$99,97,FALSE)</f>
        <v>9</v>
      </c>
      <c r="AC64" s="47">
        <f>VLOOKUP($A64,'Orion Essential AR Data'!$E$2:$GY$99,100,FALSE)</f>
        <v>9</v>
      </c>
      <c r="AD64" s="47">
        <f>VLOOKUP($A64,'Orion Essential AR Data'!$E$2:$GY$99,103,FALSE)</f>
        <v>9</v>
      </c>
      <c r="AE64" s="47">
        <f>VLOOKUP($A64,'Orion Essential AR Data'!$E$2:$GY$99,106,FALSE)</f>
        <v>9</v>
      </c>
      <c r="AF64" s="47">
        <f>VLOOKUP($A64,'Orion Essential AR Data'!$E$2:$GY$99,109,FALSE)</f>
        <v>9</v>
      </c>
      <c r="AG64" s="47">
        <f>VLOOKUP($A64,'Orion Essential AR Data'!$E$2:$GY$99,112,FALSE)</f>
        <v>9</v>
      </c>
      <c r="AH64" s="47">
        <f>VLOOKUP($A64,'Orion Essential AR Data'!$E$2:$GY$99,115,FALSE)</f>
        <v>9</v>
      </c>
      <c r="AI64" s="47">
        <f>VLOOKUP($A64,'Orion Essential AR Data'!$E$2:$GY$99,118,FALSE)</f>
        <v>9</v>
      </c>
      <c r="AJ64" s="47">
        <f>VLOOKUP($A64,'Orion Essential AR Data'!$E$2:$GY$99,121,FALSE)</f>
        <v>10</v>
      </c>
      <c r="AK64" s="47">
        <f>VLOOKUP($A64,'Orion Essential AR Data'!$E$2:$GY$99,124,FALSE)</f>
        <v>9</v>
      </c>
      <c r="AL64" s="47">
        <f>VLOOKUP($A64,'Orion Essential AR Data'!$E$2:$GY$99,127,FALSE)</f>
        <v>7</v>
      </c>
      <c r="AM64" s="47">
        <f>VLOOKUP($A64,'Orion Essential AR Data'!$E$2:$GY$99,130,FALSE)</f>
        <v>10</v>
      </c>
      <c r="AN64" s="47">
        <f>VLOOKUP($A64,'Orion Essential AR Data'!$E$2:$GY$99,133,FALSE)</f>
        <v>9</v>
      </c>
      <c r="AO64" s="47">
        <f>VLOOKUP($A64,'Orion Essential AR Data'!$E$2:$GY$99,136,FALSE)</f>
        <v>9</v>
      </c>
      <c r="AP64" s="47">
        <f>VLOOKUP($A64,'Orion Essential AR Data'!$E$2:$GY$99,139,FALSE)</f>
        <v>10</v>
      </c>
      <c r="AQ64" s="47">
        <f>VLOOKUP($A64,'Orion Essential AR Data'!$E$2:$GY$99,142,FALSE)</f>
        <v>9</v>
      </c>
      <c r="AR64" s="47">
        <f>VLOOKUP($A64,'Orion Essential AR Data'!$E$2:$GY$99,145,FALSE)</f>
        <v>10</v>
      </c>
      <c r="AS64" s="47">
        <f>VLOOKUP($A64,'Orion Essential AR Data'!$E$2:$GY$99,148,FALSE)</f>
        <v>9</v>
      </c>
      <c r="AT64" s="47">
        <f>VLOOKUP($A64,'Orion Essential AR Data'!$E$2:$GY$99,151,FALSE)</f>
        <v>7</v>
      </c>
      <c r="AU64" s="47">
        <f>VLOOKUP($A64,'Orion Essential AR Data'!$E$2:$GY$99,154,FALSE)</f>
        <v>8</v>
      </c>
      <c r="AV64" s="47">
        <f>VLOOKUP($A64,'Orion Essential AR Data'!$E$2:$GY$99,157,FALSE)</f>
        <v>9</v>
      </c>
      <c r="AW64" s="47">
        <f>VLOOKUP($A64,'Orion Essential AR Data'!$E$2:$GY$99,160,FALSE)</f>
        <v>10</v>
      </c>
      <c r="AX64" s="47">
        <f>VLOOKUP($A64,'Orion Essential AR Data'!$E$2:$GY$99,163,FALSE)</f>
        <v>8</v>
      </c>
      <c r="AY64" s="47">
        <f>VLOOKUP($A64,'Orion Essential AR Data'!$E$2:$GY$99,166,FALSE)</f>
        <v>9</v>
      </c>
      <c r="AZ64" s="47">
        <f>VLOOKUP($A64,'Orion Essential AR Data'!$E$2:$GY$99,169,FALSE)</f>
        <v>10</v>
      </c>
      <c r="BA64" s="47">
        <f>VLOOKUP($A64,'Orion Essential AR Data'!$E$2:$GY$99,172,FALSE)</f>
        <v>10</v>
      </c>
      <c r="BB64" s="47">
        <f>VLOOKUP($A64,'Orion Essential AR Data'!$E$2:$GY$99,175,FALSE)</f>
        <v>9</v>
      </c>
      <c r="BC64" s="47">
        <f>VLOOKUP($A64,'Orion Essential AR Data'!$E$2:$GY$99,178,FALSE)</f>
        <v>8</v>
      </c>
      <c r="BD64" s="47">
        <f>VLOOKUP($A64,'Orion Essential AR Data'!$E$2:$GY$99,181,FALSE)</f>
        <v>9</v>
      </c>
      <c r="BE64" s="47">
        <f>VLOOKUP($A64,'Orion Essential AR Data'!$E$2:$GY$99,184,FALSE)</f>
        <v>9</v>
      </c>
      <c r="BF64" s="47">
        <f>VLOOKUP($A64,'Orion Essential AR Data'!$E$2:$GY$99,187,FALSE)</f>
        <v>8</v>
      </c>
      <c r="BG64" s="47">
        <f>VLOOKUP($A64,'Orion Essential AR Data'!$E$2:$GY$99,190,FALSE)</f>
        <v>9</v>
      </c>
      <c r="BH64" s="47">
        <f>VLOOKUP($A64,'Orion Essential AR Data'!$E$2:$GY$99,193,FALSE)</f>
        <v>7</v>
      </c>
      <c r="BI64" s="47">
        <f>VLOOKUP($A64,'Orion Essential AR Data'!$E$2:$GY$99,196,FALSE)</f>
        <v>7</v>
      </c>
      <c r="BJ64" s="47">
        <f>VLOOKUP($A64,'Orion Essential AR Data'!$E$2:$GY$99,199,FALSE)</f>
        <v>10</v>
      </c>
      <c r="BK64" s="47">
        <f>VLOOKUP($A64,'Orion Essential AR Data'!$E$2:$GY$99,202,FALSE)</f>
        <v>10</v>
      </c>
      <c r="BL64" s="47">
        <f t="shared" si="0"/>
        <v>16</v>
      </c>
      <c r="BM64" s="47">
        <f t="shared" si="1"/>
        <v>28</v>
      </c>
      <c r="BN64" s="47">
        <f t="shared" si="2"/>
        <v>9</v>
      </c>
      <c r="BO64" s="47">
        <f t="shared" si="3"/>
        <v>7</v>
      </c>
      <c r="BP64" s="47">
        <f t="shared" si="4"/>
        <v>0</v>
      </c>
      <c r="BQ64" s="47">
        <f t="shared" si="5"/>
        <v>0</v>
      </c>
      <c r="BR64" s="47">
        <f t="shared" si="6"/>
        <v>0</v>
      </c>
      <c r="BS64" s="47">
        <f t="shared" si="7"/>
        <v>0</v>
      </c>
      <c r="BT64" s="47">
        <f t="shared" si="8"/>
        <v>0</v>
      </c>
      <c r="BU64" s="47">
        <f t="shared" si="9"/>
        <v>0</v>
      </c>
      <c r="BV64" s="47">
        <f t="shared" si="10"/>
        <v>0</v>
      </c>
      <c r="BW64" s="47">
        <f t="shared" si="11"/>
        <v>60</v>
      </c>
    </row>
    <row r="65" spans="1:75" x14ac:dyDescent="0.3">
      <c r="A65" s="47">
        <f>'Orion Essential AR Data'!E65</f>
        <v>176</v>
      </c>
      <c r="B65" s="47" t="str">
        <f>'Orion Essential AR Data'!A65</f>
        <v>Billand</v>
      </c>
      <c r="C65" s="47" t="str">
        <f>'Orion Essential AR Data'!B65</f>
        <v>Will</v>
      </c>
      <c r="D65" s="47">
        <f>VLOOKUP($A65,'Orion Essential AR Data'!$E$2:$GY$99,25,FALSE)</f>
        <v>0</v>
      </c>
      <c r="E65" s="47">
        <f>VLOOKUP($A65,'Orion Essential AR Data'!$E$2:$GY$99,28,FALSE)</f>
        <v>0</v>
      </c>
      <c r="F65" s="47">
        <f>VLOOKUP($A65,'Orion Essential AR Data'!$E$2:$GY$99,31,FALSE)</f>
        <v>0</v>
      </c>
      <c r="G65" s="47">
        <f>VLOOKUP($A65,'Orion Essential AR Data'!$E$2:$GY$99,34,FALSE)</f>
        <v>0</v>
      </c>
      <c r="H65" s="47">
        <f>VLOOKUP($A65,'Orion Essential AR Data'!$E$2:$GY$99,37,FALSE)</f>
        <v>0</v>
      </c>
      <c r="I65" s="47">
        <f>VLOOKUP($A65,'Orion Essential AR Data'!$E$2:$GY$99,40,FALSE)</f>
        <v>0</v>
      </c>
      <c r="J65" s="47">
        <f>VLOOKUP($A65,'Orion Essential AR Data'!$E$2:$GY$99,43,FALSE)</f>
        <v>0</v>
      </c>
      <c r="K65" s="47">
        <f>VLOOKUP($A65,'Orion Essential AR Data'!$E$2:$GY$99,46,FALSE)</f>
        <v>0</v>
      </c>
      <c r="L65" s="47">
        <f>VLOOKUP($A65,'Orion Essential AR Data'!$E$2:$GY$99,49,FALSE)</f>
        <v>0</v>
      </c>
      <c r="M65" s="47">
        <f>VLOOKUP($A65,'Orion Essential AR Data'!$E$2:$GY$99,52,FALSE)</f>
        <v>0</v>
      </c>
      <c r="N65" s="47">
        <f>VLOOKUP($A65,'Orion Essential AR Data'!$E$2:$GY$99,55,FALSE)</f>
        <v>0</v>
      </c>
      <c r="O65" s="47">
        <f>VLOOKUP($A65,'Orion Essential AR Data'!$E$2:$GY$99,58,FALSE)</f>
        <v>0</v>
      </c>
      <c r="P65" s="47">
        <f>VLOOKUP($A65,'Orion Essential AR Data'!$E$2:$GY$99,61,FALSE)</f>
        <v>0</v>
      </c>
      <c r="Q65" s="47">
        <f>VLOOKUP($A65,'Orion Essential AR Data'!$E$2:$GY$99,64,FALSE)</f>
        <v>0</v>
      </c>
      <c r="R65" s="47">
        <f>VLOOKUP($A65,'Orion Essential AR Data'!$E$2:$GY$99,67,FALSE)</f>
        <v>0</v>
      </c>
      <c r="S65" s="47">
        <f>VLOOKUP($A65,'Orion Essential AR Data'!$E$2:$GY$99,70,FALSE)</f>
        <v>0</v>
      </c>
      <c r="T65" s="47">
        <f>VLOOKUP($A65,'Orion Essential AR Data'!$E$2:$GY$99,73,FALSE)</f>
        <v>0</v>
      </c>
      <c r="U65" s="47">
        <f>VLOOKUP($A65,'Orion Essential AR Data'!$E$2:$GY$99,76,FALSE)</f>
        <v>0</v>
      </c>
      <c r="V65" s="47">
        <f>VLOOKUP($A65,'Orion Essential AR Data'!$E$2:$GY$99,79,FALSE)</f>
        <v>0</v>
      </c>
      <c r="W65" s="47">
        <f>VLOOKUP($A65,'Orion Essential AR Data'!$E$2:$GY$99,82,FALSE)</f>
        <v>0</v>
      </c>
      <c r="X65" s="47">
        <f>VLOOKUP($A65,'Orion Essential AR Data'!$E$2:$GY$99,85,FALSE)</f>
        <v>0</v>
      </c>
      <c r="Y65" s="47">
        <f>VLOOKUP($A65,'Orion Essential AR Data'!$E$2:$GY$99,88,FALSE)</f>
        <v>0</v>
      </c>
      <c r="Z65" s="47">
        <f>VLOOKUP($A65,'Orion Essential AR Data'!$E$2:$GY$99,91,FALSE)</f>
        <v>0</v>
      </c>
      <c r="AA65" s="47">
        <f>VLOOKUP($A65,'Orion Essential AR Data'!$E$2:$GY$99,94,FALSE)</f>
        <v>0</v>
      </c>
      <c r="AB65" s="47">
        <f>VLOOKUP($A65,'Orion Essential AR Data'!$E$2:$GY$99,97,FALSE)</f>
        <v>0</v>
      </c>
      <c r="AC65" s="47">
        <f>VLOOKUP($A65,'Orion Essential AR Data'!$E$2:$GY$99,100,FALSE)</f>
        <v>0</v>
      </c>
      <c r="AD65" s="47">
        <f>VLOOKUP($A65,'Orion Essential AR Data'!$E$2:$GY$99,103,FALSE)</f>
        <v>0</v>
      </c>
      <c r="AE65" s="47">
        <f>VLOOKUP($A65,'Orion Essential AR Data'!$E$2:$GY$99,106,FALSE)</f>
        <v>0</v>
      </c>
      <c r="AF65" s="47">
        <f>VLOOKUP($A65,'Orion Essential AR Data'!$E$2:$GY$99,109,FALSE)</f>
        <v>0</v>
      </c>
      <c r="AG65" s="47">
        <f>VLOOKUP($A65,'Orion Essential AR Data'!$E$2:$GY$99,112,FALSE)</f>
        <v>0</v>
      </c>
      <c r="AH65" s="47">
        <f>VLOOKUP($A65,'Orion Essential AR Data'!$E$2:$GY$99,115,FALSE)</f>
        <v>0</v>
      </c>
      <c r="AI65" s="47">
        <f>VLOOKUP($A65,'Orion Essential AR Data'!$E$2:$GY$99,118,FALSE)</f>
        <v>0</v>
      </c>
      <c r="AJ65" s="47">
        <f>VLOOKUP($A65,'Orion Essential AR Data'!$E$2:$GY$99,121,FALSE)</f>
        <v>0</v>
      </c>
      <c r="AK65" s="47">
        <f>VLOOKUP($A65,'Orion Essential AR Data'!$E$2:$GY$99,124,FALSE)</f>
        <v>0</v>
      </c>
      <c r="AL65" s="47">
        <f>VLOOKUP($A65,'Orion Essential AR Data'!$E$2:$GY$99,127,FALSE)</f>
        <v>0</v>
      </c>
      <c r="AM65" s="47">
        <f>VLOOKUP($A65,'Orion Essential AR Data'!$E$2:$GY$99,130,FALSE)</f>
        <v>0</v>
      </c>
      <c r="AN65" s="47">
        <f>VLOOKUP($A65,'Orion Essential AR Data'!$E$2:$GY$99,133,FALSE)</f>
        <v>0</v>
      </c>
      <c r="AO65" s="47">
        <f>VLOOKUP($A65,'Orion Essential AR Data'!$E$2:$GY$99,136,FALSE)</f>
        <v>0</v>
      </c>
      <c r="AP65" s="47">
        <f>VLOOKUP($A65,'Orion Essential AR Data'!$E$2:$GY$99,139,FALSE)</f>
        <v>0</v>
      </c>
      <c r="AQ65" s="47">
        <f>VLOOKUP($A65,'Orion Essential AR Data'!$E$2:$GY$99,142,FALSE)</f>
        <v>0</v>
      </c>
      <c r="AR65" s="47">
        <f>VLOOKUP($A65,'Orion Essential AR Data'!$E$2:$GY$99,145,FALSE)</f>
        <v>0</v>
      </c>
      <c r="AS65" s="47">
        <f>VLOOKUP($A65,'Orion Essential AR Data'!$E$2:$GY$99,148,FALSE)</f>
        <v>0</v>
      </c>
      <c r="AT65" s="47">
        <f>VLOOKUP($A65,'Orion Essential AR Data'!$E$2:$GY$99,151,FALSE)</f>
        <v>0</v>
      </c>
      <c r="AU65" s="47">
        <f>VLOOKUP($A65,'Orion Essential AR Data'!$E$2:$GY$99,154,FALSE)</f>
        <v>0</v>
      </c>
      <c r="AV65" s="47">
        <f>VLOOKUP($A65,'Orion Essential AR Data'!$E$2:$GY$99,157,FALSE)</f>
        <v>0</v>
      </c>
      <c r="AW65" s="47">
        <f>VLOOKUP($A65,'Orion Essential AR Data'!$E$2:$GY$99,160,FALSE)</f>
        <v>0</v>
      </c>
      <c r="AX65" s="47">
        <f>VLOOKUP($A65,'Orion Essential AR Data'!$E$2:$GY$99,163,FALSE)</f>
        <v>0</v>
      </c>
      <c r="AY65" s="47">
        <f>VLOOKUP($A65,'Orion Essential AR Data'!$E$2:$GY$99,166,FALSE)</f>
        <v>0</v>
      </c>
      <c r="AZ65" s="47">
        <f>VLOOKUP($A65,'Orion Essential AR Data'!$E$2:$GY$99,169,FALSE)</f>
        <v>0</v>
      </c>
      <c r="BA65" s="47">
        <f>VLOOKUP($A65,'Orion Essential AR Data'!$E$2:$GY$99,172,FALSE)</f>
        <v>0</v>
      </c>
      <c r="BB65" s="47">
        <f>VLOOKUP($A65,'Orion Essential AR Data'!$E$2:$GY$99,175,FALSE)</f>
        <v>0</v>
      </c>
      <c r="BC65" s="47">
        <f>VLOOKUP($A65,'Orion Essential AR Data'!$E$2:$GY$99,178,FALSE)</f>
        <v>0</v>
      </c>
      <c r="BD65" s="47">
        <f>VLOOKUP($A65,'Orion Essential AR Data'!$E$2:$GY$99,181,FALSE)</f>
        <v>0</v>
      </c>
      <c r="BE65" s="47">
        <f>VLOOKUP($A65,'Orion Essential AR Data'!$E$2:$GY$99,184,FALSE)</f>
        <v>0</v>
      </c>
      <c r="BF65" s="47">
        <f>VLOOKUP($A65,'Orion Essential AR Data'!$E$2:$GY$99,187,FALSE)</f>
        <v>0</v>
      </c>
      <c r="BG65" s="47">
        <f>VLOOKUP($A65,'Orion Essential AR Data'!$E$2:$GY$99,190,FALSE)</f>
        <v>0</v>
      </c>
      <c r="BH65" s="47">
        <f>VLOOKUP($A65,'Orion Essential AR Data'!$E$2:$GY$99,193,FALSE)</f>
        <v>0</v>
      </c>
      <c r="BI65" s="47">
        <f>VLOOKUP($A65,'Orion Essential AR Data'!$E$2:$GY$99,196,FALSE)</f>
        <v>0</v>
      </c>
      <c r="BJ65" s="47">
        <f>VLOOKUP($A65,'Orion Essential AR Data'!$E$2:$GY$99,199,FALSE)</f>
        <v>0</v>
      </c>
      <c r="BK65" s="47">
        <f>VLOOKUP($A65,'Orion Essential AR Data'!$E$2:$GY$99,202,FALSE)</f>
        <v>0</v>
      </c>
      <c r="BL65" s="47">
        <f t="shared" si="0"/>
        <v>0</v>
      </c>
      <c r="BM65" s="47">
        <f t="shared" si="1"/>
        <v>0</v>
      </c>
      <c r="BN65" s="47">
        <f t="shared" si="2"/>
        <v>0</v>
      </c>
      <c r="BO65" s="47">
        <f t="shared" si="3"/>
        <v>0</v>
      </c>
      <c r="BP65" s="47">
        <f t="shared" si="4"/>
        <v>0</v>
      </c>
      <c r="BQ65" s="47">
        <f t="shared" si="5"/>
        <v>0</v>
      </c>
      <c r="BR65" s="47">
        <f t="shared" si="6"/>
        <v>0</v>
      </c>
      <c r="BS65" s="47">
        <f t="shared" si="7"/>
        <v>0</v>
      </c>
      <c r="BT65" s="47">
        <f t="shared" si="8"/>
        <v>0</v>
      </c>
      <c r="BU65" s="47">
        <f t="shared" si="9"/>
        <v>0</v>
      </c>
      <c r="BV65" s="47">
        <f t="shared" si="10"/>
        <v>60</v>
      </c>
      <c r="BW65" s="47">
        <f t="shared" si="11"/>
        <v>60</v>
      </c>
    </row>
    <row r="66" spans="1:75" x14ac:dyDescent="0.3">
      <c r="A66" s="47">
        <f>'Orion Essential AR Data'!E66</f>
        <v>177</v>
      </c>
      <c r="B66" s="47" t="str">
        <f>'Orion Essential AR Data'!A66</f>
        <v>Moauro</v>
      </c>
      <c r="C66" s="47" t="str">
        <f>'Orion Essential AR Data'!B66</f>
        <v>Alex</v>
      </c>
      <c r="D66" s="47">
        <f>VLOOKUP($A66,'Orion Essential AR Data'!$E$2:$GY$99,25,FALSE)</f>
        <v>0</v>
      </c>
      <c r="E66" s="47">
        <f>VLOOKUP($A66,'Orion Essential AR Data'!$E$2:$GY$99,28,FALSE)</f>
        <v>0</v>
      </c>
      <c r="F66" s="47">
        <f>VLOOKUP($A66,'Orion Essential AR Data'!$E$2:$GY$99,31,FALSE)</f>
        <v>0</v>
      </c>
      <c r="G66" s="47">
        <f>VLOOKUP($A66,'Orion Essential AR Data'!$E$2:$GY$99,34,FALSE)</f>
        <v>0</v>
      </c>
      <c r="H66" s="47">
        <f>VLOOKUP($A66,'Orion Essential AR Data'!$E$2:$GY$99,37,FALSE)</f>
        <v>0</v>
      </c>
      <c r="I66" s="47">
        <f>VLOOKUP($A66,'Orion Essential AR Data'!$E$2:$GY$99,40,FALSE)</f>
        <v>0</v>
      </c>
      <c r="J66" s="47">
        <f>VLOOKUP($A66,'Orion Essential AR Data'!$E$2:$GY$99,43,FALSE)</f>
        <v>0</v>
      </c>
      <c r="K66" s="47">
        <f>VLOOKUP($A66,'Orion Essential AR Data'!$E$2:$GY$99,46,FALSE)</f>
        <v>0</v>
      </c>
      <c r="L66" s="47">
        <f>VLOOKUP($A66,'Orion Essential AR Data'!$E$2:$GY$99,49,FALSE)</f>
        <v>0</v>
      </c>
      <c r="M66" s="47">
        <f>VLOOKUP($A66,'Orion Essential AR Data'!$E$2:$GY$99,52,FALSE)</f>
        <v>0</v>
      </c>
      <c r="N66" s="47">
        <f>VLOOKUP($A66,'Orion Essential AR Data'!$E$2:$GY$99,55,FALSE)</f>
        <v>0</v>
      </c>
      <c r="O66" s="47">
        <f>VLOOKUP($A66,'Orion Essential AR Data'!$E$2:$GY$99,58,FALSE)</f>
        <v>0</v>
      </c>
      <c r="P66" s="47">
        <f>VLOOKUP($A66,'Orion Essential AR Data'!$E$2:$GY$99,61,FALSE)</f>
        <v>0</v>
      </c>
      <c r="Q66" s="47">
        <f>VLOOKUP($A66,'Orion Essential AR Data'!$E$2:$GY$99,64,FALSE)</f>
        <v>0</v>
      </c>
      <c r="R66" s="47">
        <f>VLOOKUP($A66,'Orion Essential AR Data'!$E$2:$GY$99,67,FALSE)</f>
        <v>0</v>
      </c>
      <c r="S66" s="47">
        <f>VLOOKUP($A66,'Orion Essential AR Data'!$E$2:$GY$99,70,FALSE)</f>
        <v>0</v>
      </c>
      <c r="T66" s="47">
        <f>VLOOKUP($A66,'Orion Essential AR Data'!$E$2:$GY$99,73,FALSE)</f>
        <v>0</v>
      </c>
      <c r="U66" s="47">
        <f>VLOOKUP($A66,'Orion Essential AR Data'!$E$2:$GY$99,76,FALSE)</f>
        <v>0</v>
      </c>
      <c r="V66" s="47">
        <f>VLOOKUP($A66,'Orion Essential AR Data'!$E$2:$GY$99,79,FALSE)</f>
        <v>0</v>
      </c>
      <c r="W66" s="47">
        <f>VLOOKUP($A66,'Orion Essential AR Data'!$E$2:$GY$99,82,FALSE)</f>
        <v>0</v>
      </c>
      <c r="X66" s="47">
        <f>VLOOKUP($A66,'Orion Essential AR Data'!$E$2:$GY$99,85,FALSE)</f>
        <v>0</v>
      </c>
      <c r="Y66" s="47">
        <f>VLOOKUP($A66,'Orion Essential AR Data'!$E$2:$GY$99,88,FALSE)</f>
        <v>0</v>
      </c>
      <c r="Z66" s="47">
        <f>VLOOKUP($A66,'Orion Essential AR Data'!$E$2:$GY$99,91,FALSE)</f>
        <v>0</v>
      </c>
      <c r="AA66" s="47">
        <f>VLOOKUP($A66,'Orion Essential AR Data'!$E$2:$GY$99,94,FALSE)</f>
        <v>0</v>
      </c>
      <c r="AB66" s="47">
        <f>VLOOKUP($A66,'Orion Essential AR Data'!$E$2:$GY$99,97,FALSE)</f>
        <v>0</v>
      </c>
      <c r="AC66" s="47">
        <f>VLOOKUP($A66,'Orion Essential AR Data'!$E$2:$GY$99,100,FALSE)</f>
        <v>0</v>
      </c>
      <c r="AD66" s="47">
        <f>VLOOKUP($A66,'Orion Essential AR Data'!$E$2:$GY$99,103,FALSE)</f>
        <v>0</v>
      </c>
      <c r="AE66" s="47">
        <f>VLOOKUP($A66,'Orion Essential AR Data'!$E$2:$GY$99,106,FALSE)</f>
        <v>0</v>
      </c>
      <c r="AF66" s="47">
        <f>VLOOKUP($A66,'Orion Essential AR Data'!$E$2:$GY$99,109,FALSE)</f>
        <v>0</v>
      </c>
      <c r="AG66" s="47">
        <f>VLOOKUP($A66,'Orion Essential AR Data'!$E$2:$GY$99,112,FALSE)</f>
        <v>0</v>
      </c>
      <c r="AH66" s="47">
        <f>VLOOKUP($A66,'Orion Essential AR Data'!$E$2:$GY$99,115,FALSE)</f>
        <v>0</v>
      </c>
      <c r="AI66" s="47">
        <f>VLOOKUP($A66,'Orion Essential AR Data'!$E$2:$GY$99,118,FALSE)</f>
        <v>0</v>
      </c>
      <c r="AJ66" s="47">
        <f>VLOOKUP($A66,'Orion Essential AR Data'!$E$2:$GY$99,121,FALSE)</f>
        <v>0</v>
      </c>
      <c r="AK66" s="47">
        <f>VLOOKUP($A66,'Orion Essential AR Data'!$E$2:$GY$99,124,FALSE)</f>
        <v>0</v>
      </c>
      <c r="AL66" s="47">
        <f>VLOOKUP($A66,'Orion Essential AR Data'!$E$2:$GY$99,127,FALSE)</f>
        <v>0</v>
      </c>
      <c r="AM66" s="47">
        <f>VLOOKUP($A66,'Orion Essential AR Data'!$E$2:$GY$99,130,FALSE)</f>
        <v>0</v>
      </c>
      <c r="AN66" s="47">
        <f>VLOOKUP($A66,'Orion Essential AR Data'!$E$2:$GY$99,133,FALSE)</f>
        <v>0</v>
      </c>
      <c r="AO66" s="47">
        <f>VLOOKUP($A66,'Orion Essential AR Data'!$E$2:$GY$99,136,FALSE)</f>
        <v>0</v>
      </c>
      <c r="AP66" s="47">
        <f>VLOOKUP($A66,'Orion Essential AR Data'!$E$2:$GY$99,139,FALSE)</f>
        <v>0</v>
      </c>
      <c r="AQ66" s="47">
        <f>VLOOKUP($A66,'Orion Essential AR Data'!$E$2:$GY$99,142,FALSE)</f>
        <v>0</v>
      </c>
      <c r="AR66" s="47">
        <f>VLOOKUP($A66,'Orion Essential AR Data'!$E$2:$GY$99,145,FALSE)</f>
        <v>0</v>
      </c>
      <c r="AS66" s="47">
        <f>VLOOKUP($A66,'Orion Essential AR Data'!$E$2:$GY$99,148,FALSE)</f>
        <v>0</v>
      </c>
      <c r="AT66" s="47">
        <f>VLOOKUP($A66,'Orion Essential AR Data'!$E$2:$GY$99,151,FALSE)</f>
        <v>0</v>
      </c>
      <c r="AU66" s="47">
        <f>VLOOKUP($A66,'Orion Essential AR Data'!$E$2:$GY$99,154,FALSE)</f>
        <v>0</v>
      </c>
      <c r="AV66" s="47">
        <f>VLOOKUP($A66,'Orion Essential AR Data'!$E$2:$GY$99,157,FALSE)</f>
        <v>0</v>
      </c>
      <c r="AW66" s="47">
        <f>VLOOKUP($A66,'Orion Essential AR Data'!$E$2:$GY$99,160,FALSE)</f>
        <v>0</v>
      </c>
      <c r="AX66" s="47">
        <f>VLOOKUP($A66,'Orion Essential AR Data'!$E$2:$GY$99,163,FALSE)</f>
        <v>0</v>
      </c>
      <c r="AY66" s="47">
        <f>VLOOKUP($A66,'Orion Essential AR Data'!$E$2:$GY$99,166,FALSE)</f>
        <v>0</v>
      </c>
      <c r="AZ66" s="47">
        <f>VLOOKUP($A66,'Orion Essential AR Data'!$E$2:$GY$99,169,FALSE)</f>
        <v>0</v>
      </c>
      <c r="BA66" s="47">
        <f>VLOOKUP($A66,'Orion Essential AR Data'!$E$2:$GY$99,172,FALSE)</f>
        <v>0</v>
      </c>
      <c r="BB66" s="47">
        <f>VLOOKUP($A66,'Orion Essential AR Data'!$E$2:$GY$99,175,FALSE)</f>
        <v>0</v>
      </c>
      <c r="BC66" s="47">
        <f>VLOOKUP($A66,'Orion Essential AR Data'!$E$2:$GY$99,178,FALSE)</f>
        <v>0</v>
      </c>
      <c r="BD66" s="47">
        <f>VLOOKUP($A66,'Orion Essential AR Data'!$E$2:$GY$99,181,FALSE)</f>
        <v>0</v>
      </c>
      <c r="BE66" s="47">
        <f>VLOOKUP($A66,'Orion Essential AR Data'!$E$2:$GY$99,184,FALSE)</f>
        <v>0</v>
      </c>
      <c r="BF66" s="47">
        <f>VLOOKUP($A66,'Orion Essential AR Data'!$E$2:$GY$99,187,FALSE)</f>
        <v>0</v>
      </c>
      <c r="BG66" s="47">
        <f>VLOOKUP($A66,'Orion Essential AR Data'!$E$2:$GY$99,190,FALSE)</f>
        <v>0</v>
      </c>
      <c r="BH66" s="47">
        <f>VLOOKUP($A66,'Orion Essential AR Data'!$E$2:$GY$99,193,FALSE)</f>
        <v>0</v>
      </c>
      <c r="BI66" s="47">
        <f>VLOOKUP($A66,'Orion Essential AR Data'!$E$2:$GY$99,196,FALSE)</f>
        <v>0</v>
      </c>
      <c r="BJ66" s="47">
        <f>VLOOKUP($A66,'Orion Essential AR Data'!$E$2:$GY$99,199,FALSE)</f>
        <v>0</v>
      </c>
      <c r="BK66" s="47">
        <f>VLOOKUP($A66,'Orion Essential AR Data'!$E$2:$GY$99,202,FALSE)</f>
        <v>0</v>
      </c>
      <c r="BL66" s="47">
        <f t="shared" si="0"/>
        <v>0</v>
      </c>
      <c r="BM66" s="47">
        <f t="shared" si="1"/>
        <v>0</v>
      </c>
      <c r="BN66" s="47">
        <f t="shared" si="2"/>
        <v>0</v>
      </c>
      <c r="BO66" s="47">
        <f t="shared" si="3"/>
        <v>0</v>
      </c>
      <c r="BP66" s="47">
        <f t="shared" si="4"/>
        <v>0</v>
      </c>
      <c r="BQ66" s="47">
        <f t="shared" si="5"/>
        <v>0</v>
      </c>
      <c r="BR66" s="47">
        <f t="shared" si="6"/>
        <v>0</v>
      </c>
      <c r="BS66" s="47">
        <f t="shared" si="7"/>
        <v>0</v>
      </c>
      <c r="BT66" s="47">
        <f t="shared" si="8"/>
        <v>0</v>
      </c>
      <c r="BU66" s="47">
        <f t="shared" si="9"/>
        <v>0</v>
      </c>
      <c r="BV66" s="47">
        <f t="shared" si="10"/>
        <v>60</v>
      </c>
      <c r="BW66" s="47">
        <f t="shared" si="11"/>
        <v>60</v>
      </c>
    </row>
    <row r="67" spans="1:75" x14ac:dyDescent="0.3">
      <c r="A67" s="47">
        <f>'Orion Essential AR Data'!E67</f>
        <v>174</v>
      </c>
      <c r="B67" s="47" t="str">
        <f>'Orion Essential AR Data'!A67</f>
        <v>Birch</v>
      </c>
      <c r="C67" s="47" t="str">
        <f>'Orion Essential AR Data'!B67</f>
        <v>Gabrielle</v>
      </c>
      <c r="D67" s="47">
        <f>VLOOKUP($A67,'Orion Essential AR Data'!$E$2:$GY$99,25,FALSE)</f>
        <v>8</v>
      </c>
      <c r="E67" s="47">
        <f>VLOOKUP($A67,'Orion Essential AR Data'!$E$2:$GY$99,28,FALSE)</f>
        <v>7</v>
      </c>
      <c r="F67" s="47">
        <f>VLOOKUP($A67,'Orion Essential AR Data'!$E$2:$GY$99,31,FALSE)</f>
        <v>9</v>
      </c>
      <c r="G67" s="47">
        <f>VLOOKUP($A67,'Orion Essential AR Data'!$E$2:$GY$99,34,FALSE)</f>
        <v>9</v>
      </c>
      <c r="H67" s="47">
        <f>VLOOKUP($A67,'Orion Essential AR Data'!$E$2:$GY$99,37,FALSE)</f>
        <v>8</v>
      </c>
      <c r="I67" s="47">
        <f>VLOOKUP($A67,'Orion Essential AR Data'!$E$2:$GY$99,40,FALSE)</f>
        <v>8</v>
      </c>
      <c r="J67" s="47">
        <f>VLOOKUP($A67,'Orion Essential AR Data'!$E$2:$GY$99,43,FALSE)</f>
        <v>10</v>
      </c>
      <c r="K67" s="47">
        <f>VLOOKUP($A67,'Orion Essential AR Data'!$E$2:$GY$99,46,FALSE)</f>
        <v>8</v>
      </c>
      <c r="L67" s="47">
        <f>VLOOKUP($A67,'Orion Essential AR Data'!$E$2:$GY$99,49,FALSE)</f>
        <v>10</v>
      </c>
      <c r="M67" s="47">
        <f>VLOOKUP($A67,'Orion Essential AR Data'!$E$2:$GY$99,52,FALSE)</f>
        <v>10</v>
      </c>
      <c r="N67" s="47">
        <f>VLOOKUP($A67,'Orion Essential AR Data'!$E$2:$GY$99,55,FALSE)</f>
        <v>10</v>
      </c>
      <c r="O67" s="47">
        <f>VLOOKUP($A67,'Orion Essential AR Data'!$E$2:$GY$99,58,FALSE)</f>
        <v>10</v>
      </c>
      <c r="P67" s="47">
        <f>VLOOKUP($A67,'Orion Essential AR Data'!$E$2:$GY$99,61,FALSE)</f>
        <v>8</v>
      </c>
      <c r="Q67" s="47">
        <f>VLOOKUP($A67,'Orion Essential AR Data'!$E$2:$GY$99,64,FALSE)</f>
        <v>9</v>
      </c>
      <c r="R67" s="47">
        <f>VLOOKUP($A67,'Orion Essential AR Data'!$E$2:$GY$99,67,FALSE)</f>
        <v>10</v>
      </c>
      <c r="S67" s="47">
        <f>VLOOKUP($A67,'Orion Essential AR Data'!$E$2:$GY$99,70,FALSE)</f>
        <v>9</v>
      </c>
      <c r="T67" s="47">
        <f>VLOOKUP($A67,'Orion Essential AR Data'!$E$2:$GY$99,73,FALSE)</f>
        <v>6</v>
      </c>
      <c r="U67" s="47">
        <f>VLOOKUP($A67,'Orion Essential AR Data'!$E$2:$GY$99,76,FALSE)</f>
        <v>9</v>
      </c>
      <c r="V67" s="47">
        <f>VLOOKUP($A67,'Orion Essential AR Data'!$E$2:$GY$99,79,FALSE)</f>
        <v>9</v>
      </c>
      <c r="W67" s="47">
        <f>VLOOKUP($A67,'Orion Essential AR Data'!$E$2:$GY$99,82,FALSE)</f>
        <v>9</v>
      </c>
      <c r="X67" s="47">
        <f>VLOOKUP($A67,'Orion Essential AR Data'!$E$2:$GY$99,85,FALSE)</f>
        <v>8</v>
      </c>
      <c r="Y67" s="47">
        <f>VLOOKUP($A67,'Orion Essential AR Data'!$E$2:$GY$99,88,FALSE)</f>
        <v>10</v>
      </c>
      <c r="Z67" s="47">
        <f>VLOOKUP($A67,'Orion Essential AR Data'!$E$2:$GY$99,91,FALSE)</f>
        <v>8</v>
      </c>
      <c r="AA67" s="47">
        <f>VLOOKUP($A67,'Orion Essential AR Data'!$E$2:$GY$99,94,FALSE)</f>
        <v>10</v>
      </c>
      <c r="AB67" s="47">
        <f>VLOOKUP($A67,'Orion Essential AR Data'!$E$2:$GY$99,97,FALSE)</f>
        <v>4</v>
      </c>
      <c r="AC67" s="47">
        <f>VLOOKUP($A67,'Orion Essential AR Data'!$E$2:$GY$99,100,FALSE)</f>
        <v>7</v>
      </c>
      <c r="AD67" s="47">
        <f>VLOOKUP($A67,'Orion Essential AR Data'!$E$2:$GY$99,103,FALSE)</f>
        <v>9</v>
      </c>
      <c r="AE67" s="47">
        <f>VLOOKUP($A67,'Orion Essential AR Data'!$E$2:$GY$99,106,FALSE)</f>
        <v>9</v>
      </c>
      <c r="AF67" s="47">
        <f>VLOOKUP($A67,'Orion Essential AR Data'!$E$2:$GY$99,109,FALSE)</f>
        <v>10</v>
      </c>
      <c r="AG67" s="47">
        <f>VLOOKUP($A67,'Orion Essential AR Data'!$E$2:$GY$99,112,FALSE)</f>
        <v>8</v>
      </c>
      <c r="AH67" s="47">
        <f>VLOOKUP($A67,'Orion Essential AR Data'!$E$2:$GY$99,115,FALSE)</f>
        <v>7</v>
      </c>
      <c r="AI67" s="47">
        <f>VLOOKUP($A67,'Orion Essential AR Data'!$E$2:$GY$99,118,FALSE)</f>
        <v>9</v>
      </c>
      <c r="AJ67" s="47">
        <f>VLOOKUP($A67,'Orion Essential AR Data'!$E$2:$GY$99,121,FALSE)</f>
        <v>9</v>
      </c>
      <c r="AK67" s="47">
        <f>VLOOKUP($A67,'Orion Essential AR Data'!$E$2:$GY$99,124,FALSE)</f>
        <v>8</v>
      </c>
      <c r="AL67" s="47">
        <f>VLOOKUP($A67,'Orion Essential AR Data'!$E$2:$GY$99,127,FALSE)</f>
        <v>9</v>
      </c>
      <c r="AM67" s="47">
        <f>VLOOKUP($A67,'Orion Essential AR Data'!$E$2:$GY$99,130,FALSE)</f>
        <v>9</v>
      </c>
      <c r="AN67" s="47">
        <f>VLOOKUP($A67,'Orion Essential AR Data'!$E$2:$GY$99,133,FALSE)</f>
        <v>9</v>
      </c>
      <c r="AO67" s="47">
        <f>VLOOKUP($A67,'Orion Essential AR Data'!$E$2:$GY$99,136,FALSE)</f>
        <v>6</v>
      </c>
      <c r="AP67" s="47">
        <f>VLOOKUP($A67,'Orion Essential AR Data'!$E$2:$GY$99,139,FALSE)</f>
        <v>10</v>
      </c>
      <c r="AQ67" s="47">
        <f>VLOOKUP($A67,'Orion Essential AR Data'!$E$2:$GY$99,142,FALSE)</f>
        <v>9</v>
      </c>
      <c r="AR67" s="47">
        <f>VLOOKUP($A67,'Orion Essential AR Data'!$E$2:$GY$99,145,FALSE)</f>
        <v>10</v>
      </c>
      <c r="AS67" s="47">
        <f>VLOOKUP($A67,'Orion Essential AR Data'!$E$2:$GY$99,148,FALSE)</f>
        <v>10</v>
      </c>
      <c r="AT67" s="47">
        <f>VLOOKUP($A67,'Orion Essential AR Data'!$E$2:$GY$99,151,FALSE)</f>
        <v>9</v>
      </c>
      <c r="AU67" s="47">
        <f>VLOOKUP($A67,'Orion Essential AR Data'!$E$2:$GY$99,154,FALSE)</f>
        <v>10</v>
      </c>
      <c r="AV67" s="47">
        <f>VLOOKUP($A67,'Orion Essential AR Data'!$E$2:$GY$99,157,FALSE)</f>
        <v>9</v>
      </c>
      <c r="AW67" s="47">
        <f>VLOOKUP($A67,'Orion Essential AR Data'!$E$2:$GY$99,160,FALSE)</f>
        <v>10</v>
      </c>
      <c r="AX67" s="47">
        <f>VLOOKUP($A67,'Orion Essential AR Data'!$E$2:$GY$99,163,FALSE)</f>
        <v>10</v>
      </c>
      <c r="AY67" s="47">
        <f>VLOOKUP($A67,'Orion Essential AR Data'!$E$2:$GY$99,166,FALSE)</f>
        <v>8</v>
      </c>
      <c r="AZ67" s="47">
        <f>VLOOKUP($A67,'Orion Essential AR Data'!$E$2:$GY$99,169,FALSE)</f>
        <v>7</v>
      </c>
      <c r="BA67" s="47">
        <f>VLOOKUP($A67,'Orion Essential AR Data'!$E$2:$GY$99,172,FALSE)</f>
        <v>9</v>
      </c>
      <c r="BB67" s="47">
        <f>VLOOKUP($A67,'Orion Essential AR Data'!$E$2:$GY$99,175,FALSE)</f>
        <v>9</v>
      </c>
      <c r="BC67" s="47">
        <f>VLOOKUP($A67,'Orion Essential AR Data'!$E$2:$GY$99,178,FALSE)</f>
        <v>7</v>
      </c>
      <c r="BD67" s="47">
        <f>VLOOKUP($A67,'Orion Essential AR Data'!$E$2:$GY$99,181,FALSE)</f>
        <v>8</v>
      </c>
      <c r="BE67" s="47">
        <f>VLOOKUP($A67,'Orion Essential AR Data'!$E$2:$GY$99,184,FALSE)</f>
        <v>8</v>
      </c>
      <c r="BF67" s="47">
        <f>VLOOKUP($A67,'Orion Essential AR Data'!$E$2:$GY$99,187,FALSE)</f>
        <v>9</v>
      </c>
      <c r="BG67" s="47">
        <f>VLOOKUP($A67,'Orion Essential AR Data'!$E$2:$GY$99,190,FALSE)</f>
        <v>8</v>
      </c>
      <c r="BH67" s="47">
        <f>VLOOKUP($A67,'Orion Essential AR Data'!$E$2:$GY$99,193,FALSE)</f>
        <v>8</v>
      </c>
      <c r="BI67" s="47">
        <f>VLOOKUP($A67,'Orion Essential AR Data'!$E$2:$GY$99,196,FALSE)</f>
        <v>10</v>
      </c>
      <c r="BJ67" s="47">
        <f>VLOOKUP($A67,'Orion Essential AR Data'!$E$2:$GY$99,199,FALSE)</f>
        <v>10</v>
      </c>
      <c r="BK67" s="47">
        <f>VLOOKUP($A67,'Orion Essential AR Data'!$E$2:$GY$99,202,FALSE)</f>
        <v>9</v>
      </c>
      <c r="BL67" s="47">
        <f t="shared" ref="BL67:BL70" si="13">COUNTIF($D67:$BK67,10)</f>
        <v>17</v>
      </c>
      <c r="BM67" s="47">
        <f t="shared" ref="BM67:BM70" si="14">COUNTIF($D67:$BK67,9)</f>
        <v>21</v>
      </c>
      <c r="BN67" s="47">
        <f t="shared" ref="BN67:BN70" si="15">COUNTIF($D67:$BK67,8)</f>
        <v>14</v>
      </c>
      <c r="BO67" s="47">
        <f t="shared" ref="BO67:BO70" si="16">COUNTIF($D67:$BK67,7)</f>
        <v>5</v>
      </c>
      <c r="BP67" s="47">
        <f t="shared" ref="BP67:BP70" si="17">COUNTIF($D67:$BK67,6)</f>
        <v>2</v>
      </c>
      <c r="BQ67" s="47">
        <f t="shared" ref="BQ67:BQ70" si="18">COUNTIF($D67:$BK67,5)</f>
        <v>0</v>
      </c>
      <c r="BR67" s="47">
        <f t="shared" ref="BR67:BR70" si="19">COUNTIF($D67:$BK67,4)</f>
        <v>1</v>
      </c>
      <c r="BS67" s="47">
        <f t="shared" ref="BS67:BS70" si="20">COUNTIF($D67:$BK67,3)</f>
        <v>0</v>
      </c>
      <c r="BT67" s="47">
        <f t="shared" ref="BT67:BT70" si="21">COUNTIF($D67:$BK67,2)</f>
        <v>0</v>
      </c>
      <c r="BU67" s="47">
        <f t="shared" ref="BU67:BU70" si="22">COUNTIF($D67:$BK67,1)</f>
        <v>0</v>
      </c>
      <c r="BV67" s="47">
        <f t="shared" ref="BV67:BV70" si="23">COUNTIF($D67:$BK67,0)</f>
        <v>0</v>
      </c>
      <c r="BW67" s="47">
        <f t="shared" ref="BW67:BW70" si="24">SUM(BL67:BV67)</f>
        <v>60</v>
      </c>
    </row>
    <row r="68" spans="1:75" x14ac:dyDescent="0.3">
      <c r="A68" s="47">
        <f>'Orion Essential AR Data'!E68</f>
        <v>178</v>
      </c>
      <c r="B68" s="47" t="str">
        <f>'Orion Essential AR Data'!A68</f>
        <v>Fiahlo</v>
      </c>
      <c r="C68" s="47" t="str">
        <f>'Orion Essential AR Data'!B68</f>
        <v>Andre</v>
      </c>
      <c r="D68" s="47">
        <f>VLOOKUP($A68,'Orion Essential AR Data'!$E$2:$GY$99,25,FALSE)</f>
        <v>3</v>
      </c>
      <c r="E68" s="47">
        <f>VLOOKUP($A68,'Orion Essential AR Data'!$E$2:$GY$99,28,FALSE)</f>
        <v>8</v>
      </c>
      <c r="F68" s="47">
        <f>VLOOKUP($A68,'Orion Essential AR Data'!$E$2:$GY$99,31,FALSE)</f>
        <v>7</v>
      </c>
      <c r="G68" s="47">
        <f>VLOOKUP($A68,'Orion Essential AR Data'!$E$2:$GY$99,34,FALSE)</f>
        <v>8</v>
      </c>
      <c r="H68" s="47">
        <f>VLOOKUP($A68,'Orion Essential AR Data'!$E$2:$GY$99,37,FALSE)</f>
        <v>8</v>
      </c>
      <c r="I68" s="47">
        <f>VLOOKUP($A68,'Orion Essential AR Data'!$E$2:$GY$99,40,FALSE)</f>
        <v>9</v>
      </c>
      <c r="J68" s="47">
        <f>VLOOKUP($A68,'Orion Essential AR Data'!$E$2:$GY$99,43,FALSE)</f>
        <v>5</v>
      </c>
      <c r="K68" s="47">
        <f>VLOOKUP($A68,'Orion Essential AR Data'!$E$2:$GY$99,46,FALSE)</f>
        <v>10</v>
      </c>
      <c r="L68" s="47">
        <f>VLOOKUP($A68,'Orion Essential AR Data'!$E$2:$GY$99,49,FALSE)</f>
        <v>6</v>
      </c>
      <c r="M68" s="47">
        <f>VLOOKUP($A68,'Orion Essential AR Data'!$E$2:$GY$99,52,FALSE)</f>
        <v>4</v>
      </c>
      <c r="N68" s="47">
        <f>VLOOKUP($A68,'Orion Essential AR Data'!$E$2:$GY$99,55,FALSE)</f>
        <v>3</v>
      </c>
      <c r="O68" s="47">
        <f>VLOOKUP($A68,'Orion Essential AR Data'!$E$2:$GY$99,58,FALSE)</f>
        <v>9</v>
      </c>
      <c r="P68" s="47">
        <f>VLOOKUP($A68,'Orion Essential AR Data'!$E$2:$GY$99,61,FALSE)</f>
        <v>7</v>
      </c>
      <c r="Q68" s="47">
        <f>VLOOKUP($A68,'Orion Essential AR Data'!$E$2:$GY$99,64,FALSE)</f>
        <v>10</v>
      </c>
      <c r="R68" s="47">
        <f>VLOOKUP($A68,'Orion Essential AR Data'!$E$2:$GY$99,67,FALSE)</f>
        <v>6</v>
      </c>
      <c r="S68" s="47">
        <f>VLOOKUP($A68,'Orion Essential AR Data'!$E$2:$GY$99,70,FALSE)</f>
        <v>3</v>
      </c>
      <c r="T68" s="47">
        <f>VLOOKUP($A68,'Orion Essential AR Data'!$E$2:$GY$99,73,FALSE)</f>
        <v>4</v>
      </c>
      <c r="U68" s="47">
        <f>VLOOKUP($A68,'Orion Essential AR Data'!$E$2:$GY$99,76,FALSE)</f>
        <v>9</v>
      </c>
      <c r="V68" s="47">
        <f>VLOOKUP($A68,'Orion Essential AR Data'!$E$2:$GY$99,79,FALSE)</f>
        <v>8</v>
      </c>
      <c r="W68" s="47">
        <f>VLOOKUP($A68,'Orion Essential AR Data'!$E$2:$GY$99,82,FALSE)</f>
        <v>9</v>
      </c>
      <c r="X68" s="47">
        <f>VLOOKUP($A68,'Orion Essential AR Data'!$E$2:$GY$99,85,FALSE)</f>
        <v>8</v>
      </c>
      <c r="Y68" s="47">
        <f>VLOOKUP($A68,'Orion Essential AR Data'!$E$2:$GY$99,88,FALSE)</f>
        <v>0</v>
      </c>
      <c r="Z68" s="47">
        <f>VLOOKUP($A68,'Orion Essential AR Data'!$E$2:$GY$99,91,FALSE)</f>
        <v>10</v>
      </c>
      <c r="AA68" s="47">
        <f>VLOOKUP($A68,'Orion Essential AR Data'!$E$2:$GY$99,94,FALSE)</f>
        <v>7</v>
      </c>
      <c r="AB68" s="47">
        <f>VLOOKUP($A68,'Orion Essential AR Data'!$E$2:$GY$99,97,FALSE)</f>
        <v>9</v>
      </c>
      <c r="AC68" s="47">
        <f>VLOOKUP($A68,'Orion Essential AR Data'!$E$2:$GY$99,100,FALSE)</f>
        <v>8</v>
      </c>
      <c r="AD68" s="47">
        <f>VLOOKUP($A68,'Orion Essential AR Data'!$E$2:$GY$99,103,FALSE)</f>
        <v>9</v>
      </c>
      <c r="AE68" s="47">
        <f>VLOOKUP($A68,'Orion Essential AR Data'!$E$2:$GY$99,106,FALSE)</f>
        <v>5</v>
      </c>
      <c r="AF68" s="47">
        <f>VLOOKUP($A68,'Orion Essential AR Data'!$E$2:$GY$99,109,FALSE)</f>
        <v>7</v>
      </c>
      <c r="AG68" s="47">
        <f>VLOOKUP($A68,'Orion Essential AR Data'!$E$2:$GY$99,112,FALSE)</f>
        <v>10</v>
      </c>
      <c r="AH68" s="47">
        <f>VLOOKUP($A68,'Orion Essential AR Data'!$E$2:$GY$99,115,FALSE)</f>
        <v>8</v>
      </c>
      <c r="AI68" s="47">
        <f>VLOOKUP($A68,'Orion Essential AR Data'!$E$2:$GY$99,118,FALSE)</f>
        <v>5</v>
      </c>
      <c r="AJ68" s="47">
        <f>VLOOKUP($A68,'Orion Essential AR Data'!$E$2:$GY$99,121,FALSE)</f>
        <v>7</v>
      </c>
      <c r="AK68" s="47">
        <f>VLOOKUP($A68,'Orion Essential AR Data'!$E$2:$GY$99,124,FALSE)</f>
        <v>5</v>
      </c>
      <c r="AL68" s="47">
        <f>VLOOKUP($A68,'Orion Essential AR Data'!$E$2:$GY$99,127,FALSE)</f>
        <v>8</v>
      </c>
      <c r="AM68" s="47">
        <f>VLOOKUP($A68,'Orion Essential AR Data'!$E$2:$GY$99,130,FALSE)</f>
        <v>8</v>
      </c>
      <c r="AN68" s="47">
        <f>VLOOKUP($A68,'Orion Essential AR Data'!$E$2:$GY$99,133,FALSE)</f>
        <v>9</v>
      </c>
      <c r="AO68" s="47">
        <f>VLOOKUP($A68,'Orion Essential AR Data'!$E$2:$GY$99,136,FALSE)</f>
        <v>5</v>
      </c>
      <c r="AP68" s="47">
        <f>VLOOKUP($A68,'Orion Essential AR Data'!$E$2:$GY$99,139,FALSE)</f>
        <v>9</v>
      </c>
      <c r="AQ68" s="47">
        <f>VLOOKUP($A68,'Orion Essential AR Data'!$E$2:$GY$99,142,FALSE)</f>
        <v>7</v>
      </c>
      <c r="AR68" s="47">
        <f>VLOOKUP($A68,'Orion Essential AR Data'!$E$2:$GY$99,145,FALSE)</f>
        <v>7</v>
      </c>
      <c r="AS68" s="47">
        <f>VLOOKUP($A68,'Orion Essential AR Data'!$E$2:$GY$99,148,FALSE)</f>
        <v>8</v>
      </c>
      <c r="AT68" s="47">
        <f>VLOOKUP($A68,'Orion Essential AR Data'!$E$2:$GY$99,151,FALSE)</f>
        <v>8</v>
      </c>
      <c r="AU68" s="47">
        <f>VLOOKUP($A68,'Orion Essential AR Data'!$E$2:$GY$99,154,FALSE)</f>
        <v>5</v>
      </c>
      <c r="AV68" s="47">
        <f>VLOOKUP($A68,'Orion Essential AR Data'!$E$2:$GY$99,157,FALSE)</f>
        <v>10</v>
      </c>
      <c r="AW68" s="47">
        <f>VLOOKUP($A68,'Orion Essential AR Data'!$E$2:$GY$99,160,FALSE)</f>
        <v>10</v>
      </c>
      <c r="AX68" s="47">
        <f>VLOOKUP($A68,'Orion Essential AR Data'!$E$2:$GY$99,163,FALSE)</f>
        <v>9</v>
      </c>
      <c r="AY68" s="47">
        <f>VLOOKUP($A68,'Orion Essential AR Data'!$E$2:$GY$99,166,FALSE)</f>
        <v>7</v>
      </c>
      <c r="AZ68" s="47">
        <f>VLOOKUP($A68,'Orion Essential AR Data'!$E$2:$GY$99,169,FALSE)</f>
        <v>9</v>
      </c>
      <c r="BA68" s="47">
        <f>VLOOKUP($A68,'Orion Essential AR Data'!$E$2:$GY$99,172,FALSE)</f>
        <v>6</v>
      </c>
      <c r="BB68" s="47">
        <f>VLOOKUP($A68,'Orion Essential AR Data'!$E$2:$GY$99,175,FALSE)</f>
        <v>6</v>
      </c>
      <c r="BC68" s="47">
        <f>VLOOKUP($A68,'Orion Essential AR Data'!$E$2:$GY$99,178,FALSE)</f>
        <v>6</v>
      </c>
      <c r="BD68" s="47">
        <f>VLOOKUP($A68,'Orion Essential AR Data'!$E$2:$GY$99,181,FALSE)</f>
        <v>8</v>
      </c>
      <c r="BE68" s="47">
        <f>VLOOKUP($A68,'Orion Essential AR Data'!$E$2:$GY$99,184,FALSE)</f>
        <v>8</v>
      </c>
      <c r="BF68" s="47">
        <f>VLOOKUP($A68,'Orion Essential AR Data'!$E$2:$GY$99,187,FALSE)</f>
        <v>7</v>
      </c>
      <c r="BG68" s="47">
        <f>VLOOKUP($A68,'Orion Essential AR Data'!$E$2:$GY$99,190,FALSE)</f>
        <v>10</v>
      </c>
      <c r="BH68" s="47">
        <f>VLOOKUP($A68,'Orion Essential AR Data'!$E$2:$GY$99,193,FALSE)</f>
        <v>9</v>
      </c>
      <c r="BI68" s="47">
        <f>VLOOKUP($A68,'Orion Essential AR Data'!$E$2:$GY$99,196,FALSE)</f>
        <v>8</v>
      </c>
      <c r="BJ68" s="47">
        <f>VLOOKUP($A68,'Orion Essential AR Data'!$E$2:$GY$99,199,FALSE)</f>
        <v>9</v>
      </c>
      <c r="BK68" s="47">
        <f>VLOOKUP($A68,'Orion Essential AR Data'!$E$2:$GY$99,202,FALSE)</f>
        <v>5</v>
      </c>
      <c r="BL68" s="47">
        <f t="shared" si="13"/>
        <v>7</v>
      </c>
      <c r="BM68" s="47">
        <f t="shared" si="14"/>
        <v>12</v>
      </c>
      <c r="BN68" s="47">
        <f t="shared" si="15"/>
        <v>14</v>
      </c>
      <c r="BO68" s="47">
        <f t="shared" si="16"/>
        <v>9</v>
      </c>
      <c r="BP68" s="47">
        <f t="shared" si="17"/>
        <v>5</v>
      </c>
      <c r="BQ68" s="47">
        <f t="shared" si="18"/>
        <v>7</v>
      </c>
      <c r="BR68" s="47">
        <f t="shared" si="19"/>
        <v>2</v>
      </c>
      <c r="BS68" s="47">
        <f t="shared" si="20"/>
        <v>3</v>
      </c>
      <c r="BT68" s="47">
        <f t="shared" si="21"/>
        <v>0</v>
      </c>
      <c r="BU68" s="47">
        <f t="shared" si="22"/>
        <v>0</v>
      </c>
      <c r="BV68" s="47">
        <f t="shared" si="23"/>
        <v>1</v>
      </c>
      <c r="BW68" s="47">
        <f t="shared" si="24"/>
        <v>60</v>
      </c>
    </row>
    <row r="69" spans="1:75" x14ac:dyDescent="0.3">
      <c r="A69" s="47">
        <f>'Orion Essential AR Data'!E69</f>
        <v>167</v>
      </c>
      <c r="B69" s="47" t="str">
        <f>'Orion Essential AR Data'!A69</f>
        <v>Milukas</v>
      </c>
      <c r="C69" s="47" t="str">
        <f>'Orion Essential AR Data'!B69</f>
        <v>Lauren</v>
      </c>
      <c r="D69" s="47">
        <f>VLOOKUP($A69,'Orion Essential AR Data'!$E$2:$GY$99,25,FALSE)</f>
        <v>0</v>
      </c>
      <c r="E69" s="47">
        <f>VLOOKUP($A69,'Orion Essential AR Data'!$E$2:$GY$99,28,FALSE)</f>
        <v>0</v>
      </c>
      <c r="F69" s="47">
        <f>VLOOKUP($A69,'Orion Essential AR Data'!$E$2:$GY$99,31,FALSE)</f>
        <v>0</v>
      </c>
      <c r="G69" s="47">
        <f>VLOOKUP($A69,'Orion Essential AR Data'!$E$2:$GY$99,34,FALSE)</f>
        <v>0</v>
      </c>
      <c r="H69" s="47">
        <f>VLOOKUP($A69,'Orion Essential AR Data'!$E$2:$GY$99,37,FALSE)</f>
        <v>0</v>
      </c>
      <c r="I69" s="47">
        <f>VLOOKUP($A69,'Orion Essential AR Data'!$E$2:$GY$99,40,FALSE)</f>
        <v>0</v>
      </c>
      <c r="J69" s="47">
        <f>VLOOKUP($A69,'Orion Essential AR Data'!$E$2:$GY$99,43,FALSE)</f>
        <v>0</v>
      </c>
      <c r="K69" s="47">
        <f>VLOOKUP($A69,'Orion Essential AR Data'!$E$2:$GY$99,46,FALSE)</f>
        <v>0</v>
      </c>
      <c r="L69" s="47">
        <f>VLOOKUP($A69,'Orion Essential AR Data'!$E$2:$GY$99,49,FALSE)</f>
        <v>0</v>
      </c>
      <c r="M69" s="47">
        <f>VLOOKUP($A69,'Orion Essential AR Data'!$E$2:$GY$99,52,FALSE)</f>
        <v>0</v>
      </c>
      <c r="N69" s="47">
        <f>VLOOKUP($A69,'Orion Essential AR Data'!$E$2:$GY$99,55,FALSE)</f>
        <v>0</v>
      </c>
      <c r="O69" s="47">
        <f>VLOOKUP($A69,'Orion Essential AR Data'!$E$2:$GY$99,58,FALSE)</f>
        <v>0</v>
      </c>
      <c r="P69" s="47">
        <f>VLOOKUP($A69,'Orion Essential AR Data'!$E$2:$GY$99,61,FALSE)</f>
        <v>0</v>
      </c>
      <c r="Q69" s="47">
        <f>VLOOKUP($A69,'Orion Essential AR Data'!$E$2:$GY$99,64,FALSE)</f>
        <v>0</v>
      </c>
      <c r="R69" s="47">
        <f>VLOOKUP($A69,'Orion Essential AR Data'!$E$2:$GY$99,67,FALSE)</f>
        <v>0</v>
      </c>
      <c r="S69" s="47">
        <f>VLOOKUP($A69,'Orion Essential AR Data'!$E$2:$GY$99,70,FALSE)</f>
        <v>0</v>
      </c>
      <c r="T69" s="47">
        <f>VLOOKUP($A69,'Orion Essential AR Data'!$E$2:$GY$99,73,FALSE)</f>
        <v>0</v>
      </c>
      <c r="U69" s="47">
        <f>VLOOKUP($A69,'Orion Essential AR Data'!$E$2:$GY$99,76,FALSE)</f>
        <v>0</v>
      </c>
      <c r="V69" s="47">
        <f>VLOOKUP($A69,'Orion Essential AR Data'!$E$2:$GY$99,79,FALSE)</f>
        <v>0</v>
      </c>
      <c r="W69" s="47">
        <f>VLOOKUP($A69,'Orion Essential AR Data'!$E$2:$GY$99,82,FALSE)</f>
        <v>0</v>
      </c>
      <c r="X69" s="47">
        <f>VLOOKUP($A69,'Orion Essential AR Data'!$E$2:$GY$99,85,FALSE)</f>
        <v>0</v>
      </c>
      <c r="Y69" s="47">
        <f>VLOOKUP($A69,'Orion Essential AR Data'!$E$2:$GY$99,88,FALSE)</f>
        <v>0</v>
      </c>
      <c r="Z69" s="47">
        <f>VLOOKUP($A69,'Orion Essential AR Data'!$E$2:$GY$99,91,FALSE)</f>
        <v>0</v>
      </c>
      <c r="AA69" s="47">
        <f>VLOOKUP($A69,'Orion Essential AR Data'!$E$2:$GY$99,94,FALSE)</f>
        <v>0</v>
      </c>
      <c r="AB69" s="47">
        <f>VLOOKUP($A69,'Orion Essential AR Data'!$E$2:$GY$99,97,FALSE)</f>
        <v>0</v>
      </c>
      <c r="AC69" s="47">
        <f>VLOOKUP($A69,'Orion Essential AR Data'!$E$2:$GY$99,100,FALSE)</f>
        <v>0</v>
      </c>
      <c r="AD69" s="47">
        <f>VLOOKUP($A69,'Orion Essential AR Data'!$E$2:$GY$99,103,FALSE)</f>
        <v>0</v>
      </c>
      <c r="AE69" s="47">
        <f>VLOOKUP($A69,'Orion Essential AR Data'!$E$2:$GY$99,106,FALSE)</f>
        <v>0</v>
      </c>
      <c r="AF69" s="47">
        <f>VLOOKUP($A69,'Orion Essential AR Data'!$E$2:$GY$99,109,FALSE)</f>
        <v>0</v>
      </c>
      <c r="AG69" s="47">
        <f>VLOOKUP($A69,'Orion Essential AR Data'!$E$2:$GY$99,112,FALSE)</f>
        <v>0</v>
      </c>
      <c r="AH69" s="47">
        <f>VLOOKUP($A69,'Orion Essential AR Data'!$E$2:$GY$99,115,FALSE)</f>
        <v>0</v>
      </c>
      <c r="AI69" s="47">
        <f>VLOOKUP($A69,'Orion Essential AR Data'!$E$2:$GY$99,118,FALSE)</f>
        <v>0</v>
      </c>
      <c r="AJ69" s="47">
        <f>VLOOKUP($A69,'Orion Essential AR Data'!$E$2:$GY$99,121,FALSE)</f>
        <v>0</v>
      </c>
      <c r="AK69" s="47">
        <f>VLOOKUP($A69,'Orion Essential AR Data'!$E$2:$GY$99,124,FALSE)</f>
        <v>0</v>
      </c>
      <c r="AL69" s="47">
        <f>VLOOKUP($A69,'Orion Essential AR Data'!$E$2:$GY$99,127,FALSE)</f>
        <v>0</v>
      </c>
      <c r="AM69" s="47">
        <f>VLOOKUP($A69,'Orion Essential AR Data'!$E$2:$GY$99,130,FALSE)</f>
        <v>0</v>
      </c>
      <c r="AN69" s="47">
        <f>VLOOKUP($A69,'Orion Essential AR Data'!$E$2:$GY$99,133,FALSE)</f>
        <v>0</v>
      </c>
      <c r="AO69" s="47">
        <f>VLOOKUP($A69,'Orion Essential AR Data'!$E$2:$GY$99,136,FALSE)</f>
        <v>0</v>
      </c>
      <c r="AP69" s="47">
        <f>VLOOKUP($A69,'Orion Essential AR Data'!$E$2:$GY$99,139,FALSE)</f>
        <v>0</v>
      </c>
      <c r="AQ69" s="47">
        <f>VLOOKUP($A69,'Orion Essential AR Data'!$E$2:$GY$99,142,FALSE)</f>
        <v>0</v>
      </c>
      <c r="AR69" s="47">
        <f>VLOOKUP($A69,'Orion Essential AR Data'!$E$2:$GY$99,145,FALSE)</f>
        <v>0</v>
      </c>
      <c r="AS69" s="47">
        <f>VLOOKUP($A69,'Orion Essential AR Data'!$E$2:$GY$99,148,FALSE)</f>
        <v>0</v>
      </c>
      <c r="AT69" s="47">
        <f>VLOOKUP($A69,'Orion Essential AR Data'!$E$2:$GY$99,151,FALSE)</f>
        <v>0</v>
      </c>
      <c r="AU69" s="47">
        <f>VLOOKUP($A69,'Orion Essential AR Data'!$E$2:$GY$99,154,FALSE)</f>
        <v>0</v>
      </c>
      <c r="AV69" s="47">
        <f>VLOOKUP($A69,'Orion Essential AR Data'!$E$2:$GY$99,157,FALSE)</f>
        <v>0</v>
      </c>
      <c r="AW69" s="47">
        <f>VLOOKUP($A69,'Orion Essential AR Data'!$E$2:$GY$99,160,FALSE)</f>
        <v>0</v>
      </c>
      <c r="AX69" s="47">
        <f>VLOOKUP($A69,'Orion Essential AR Data'!$E$2:$GY$99,163,FALSE)</f>
        <v>0</v>
      </c>
      <c r="AY69" s="47">
        <f>VLOOKUP($A69,'Orion Essential AR Data'!$E$2:$GY$99,166,FALSE)</f>
        <v>0</v>
      </c>
      <c r="AZ69" s="47">
        <f>VLOOKUP($A69,'Orion Essential AR Data'!$E$2:$GY$99,169,FALSE)</f>
        <v>0</v>
      </c>
      <c r="BA69" s="47">
        <f>VLOOKUP($A69,'Orion Essential AR Data'!$E$2:$GY$99,172,FALSE)</f>
        <v>0</v>
      </c>
      <c r="BB69" s="47">
        <f>VLOOKUP($A69,'Orion Essential AR Data'!$E$2:$GY$99,175,FALSE)</f>
        <v>0</v>
      </c>
      <c r="BC69" s="47">
        <f>VLOOKUP($A69,'Orion Essential AR Data'!$E$2:$GY$99,178,FALSE)</f>
        <v>0</v>
      </c>
      <c r="BD69" s="47">
        <f>VLOOKUP($A69,'Orion Essential AR Data'!$E$2:$GY$99,181,FALSE)</f>
        <v>0</v>
      </c>
      <c r="BE69" s="47">
        <f>VLOOKUP($A69,'Orion Essential AR Data'!$E$2:$GY$99,184,FALSE)</f>
        <v>0</v>
      </c>
      <c r="BF69" s="47">
        <f>VLOOKUP($A69,'Orion Essential AR Data'!$E$2:$GY$99,187,FALSE)</f>
        <v>0</v>
      </c>
      <c r="BG69" s="47">
        <f>VLOOKUP($A69,'Orion Essential AR Data'!$E$2:$GY$99,190,FALSE)</f>
        <v>0</v>
      </c>
      <c r="BH69" s="47">
        <f>VLOOKUP($A69,'Orion Essential AR Data'!$E$2:$GY$99,193,FALSE)</f>
        <v>0</v>
      </c>
      <c r="BI69" s="47">
        <f>VLOOKUP($A69,'Orion Essential AR Data'!$E$2:$GY$99,196,FALSE)</f>
        <v>0</v>
      </c>
      <c r="BJ69" s="47">
        <f>VLOOKUP($A69,'Orion Essential AR Data'!$E$2:$GY$99,199,FALSE)</f>
        <v>0</v>
      </c>
      <c r="BK69" s="47">
        <f>VLOOKUP($A69,'Orion Essential AR Data'!$E$2:$GY$99,202,FALSE)</f>
        <v>0</v>
      </c>
      <c r="BL69" s="47">
        <f t="shared" si="13"/>
        <v>0</v>
      </c>
      <c r="BM69" s="47">
        <f t="shared" si="14"/>
        <v>0</v>
      </c>
      <c r="BN69" s="47">
        <f t="shared" si="15"/>
        <v>0</v>
      </c>
      <c r="BO69" s="47">
        <f t="shared" si="16"/>
        <v>0</v>
      </c>
      <c r="BP69" s="47">
        <f t="shared" si="17"/>
        <v>0</v>
      </c>
      <c r="BQ69" s="47">
        <f t="shared" si="18"/>
        <v>0</v>
      </c>
      <c r="BR69" s="47">
        <f t="shared" si="19"/>
        <v>0</v>
      </c>
      <c r="BS69" s="47">
        <f t="shared" si="20"/>
        <v>0</v>
      </c>
      <c r="BT69" s="47">
        <f t="shared" si="21"/>
        <v>0</v>
      </c>
      <c r="BU69" s="47">
        <f t="shared" si="22"/>
        <v>0</v>
      </c>
      <c r="BV69" s="47">
        <f t="shared" si="23"/>
        <v>60</v>
      </c>
      <c r="BW69" s="47">
        <f t="shared" si="24"/>
        <v>60</v>
      </c>
    </row>
    <row r="70" spans="1:75" x14ac:dyDescent="0.3">
      <c r="A70" s="47">
        <f>'Orion Essential AR Data'!E70</f>
        <v>144</v>
      </c>
      <c r="B70" s="47" t="str">
        <f>'Orion Essential AR Data'!A70</f>
        <v>Kadooka</v>
      </c>
      <c r="C70" s="47" t="str">
        <f>'Orion Essential AR Data'!B70</f>
        <v>Lauren</v>
      </c>
      <c r="D70" s="47">
        <f>VLOOKUP($A70,'Orion Essential AR Data'!$E$2:$GY$99,25,FALSE)</f>
        <v>10</v>
      </c>
      <c r="E70" s="47">
        <f>VLOOKUP($A70,'Orion Essential AR Data'!$E$2:$GY$99,28,FALSE)</f>
        <v>10</v>
      </c>
      <c r="F70" s="47">
        <f>VLOOKUP($A70,'Orion Essential AR Data'!$E$2:$GY$99,31,FALSE)</f>
        <v>9</v>
      </c>
      <c r="G70" s="47">
        <f>VLOOKUP($A70,'Orion Essential AR Data'!$E$2:$GY$99,34,FALSE)</f>
        <v>10</v>
      </c>
      <c r="H70" s="47">
        <f>VLOOKUP($A70,'Orion Essential AR Data'!$E$2:$GY$99,37,FALSE)</f>
        <v>10</v>
      </c>
      <c r="I70" s="47">
        <f>VLOOKUP($A70,'Orion Essential AR Data'!$E$2:$GY$99,40,FALSE)</f>
        <v>10</v>
      </c>
      <c r="J70" s="47">
        <f>VLOOKUP($A70,'Orion Essential AR Data'!$E$2:$GY$99,43,FALSE)</f>
        <v>10</v>
      </c>
      <c r="K70" s="47">
        <f>VLOOKUP($A70,'Orion Essential AR Data'!$E$2:$GY$99,46,FALSE)</f>
        <v>9</v>
      </c>
      <c r="L70" s="47">
        <f>VLOOKUP($A70,'Orion Essential AR Data'!$E$2:$GY$99,49,FALSE)</f>
        <v>10</v>
      </c>
      <c r="M70" s="47">
        <f>VLOOKUP($A70,'Orion Essential AR Data'!$E$2:$GY$99,52,FALSE)</f>
        <v>10</v>
      </c>
      <c r="N70" s="47">
        <f>VLOOKUP($A70,'Orion Essential AR Data'!$E$2:$GY$99,55,FALSE)</f>
        <v>10</v>
      </c>
      <c r="O70" s="47">
        <f>VLOOKUP($A70,'Orion Essential AR Data'!$E$2:$GY$99,58,FALSE)</f>
        <v>10</v>
      </c>
      <c r="P70" s="47">
        <f>VLOOKUP($A70,'Orion Essential AR Data'!$E$2:$GY$99,61,FALSE)</f>
        <v>10</v>
      </c>
      <c r="Q70" s="47">
        <f>VLOOKUP($A70,'Orion Essential AR Data'!$E$2:$GY$99,64,FALSE)</f>
        <v>10</v>
      </c>
      <c r="R70" s="47">
        <f>VLOOKUP($A70,'Orion Essential AR Data'!$E$2:$GY$99,67,FALSE)</f>
        <v>10</v>
      </c>
      <c r="S70" s="47">
        <f>VLOOKUP($A70,'Orion Essential AR Data'!$E$2:$GY$99,70,FALSE)</f>
        <v>10</v>
      </c>
      <c r="T70" s="47">
        <f>VLOOKUP($A70,'Orion Essential AR Data'!$E$2:$GY$99,73,FALSE)</f>
        <v>9</v>
      </c>
      <c r="U70" s="47">
        <f>VLOOKUP($A70,'Orion Essential AR Data'!$E$2:$GY$99,76,FALSE)</f>
        <v>10</v>
      </c>
      <c r="V70" s="47">
        <f>VLOOKUP($A70,'Orion Essential AR Data'!$E$2:$GY$99,79,FALSE)</f>
        <v>10</v>
      </c>
      <c r="W70" s="47">
        <f>VLOOKUP($A70,'Orion Essential AR Data'!$E$2:$GY$99,82,FALSE)</f>
        <v>9</v>
      </c>
      <c r="X70" s="47">
        <f>VLOOKUP($A70,'Orion Essential AR Data'!$E$2:$GY$99,85,FALSE)</f>
        <v>9</v>
      </c>
      <c r="Y70" s="47">
        <f>VLOOKUP($A70,'Orion Essential AR Data'!$E$2:$GY$99,88,FALSE)</f>
        <v>9</v>
      </c>
      <c r="Z70" s="47">
        <f>VLOOKUP($A70,'Orion Essential AR Data'!$E$2:$GY$99,91,FALSE)</f>
        <v>10</v>
      </c>
      <c r="AA70" s="47">
        <f>VLOOKUP($A70,'Orion Essential AR Data'!$E$2:$GY$99,94,FALSE)</f>
        <v>10</v>
      </c>
      <c r="AB70" s="47">
        <f>VLOOKUP($A70,'Orion Essential AR Data'!$E$2:$GY$99,97,FALSE)</f>
        <v>9</v>
      </c>
      <c r="AC70" s="47">
        <f>VLOOKUP($A70,'Orion Essential AR Data'!$E$2:$GY$99,100,FALSE)</f>
        <v>9</v>
      </c>
      <c r="AD70" s="47">
        <f>VLOOKUP($A70,'Orion Essential AR Data'!$E$2:$GY$99,103,FALSE)</f>
        <v>10</v>
      </c>
      <c r="AE70" s="47">
        <f>VLOOKUP($A70,'Orion Essential AR Data'!$E$2:$GY$99,106,FALSE)</f>
        <v>10</v>
      </c>
      <c r="AF70" s="47">
        <f>VLOOKUP($A70,'Orion Essential AR Data'!$E$2:$GY$99,109,FALSE)</f>
        <v>10</v>
      </c>
      <c r="AG70" s="47">
        <f>VLOOKUP($A70,'Orion Essential AR Data'!$E$2:$GY$99,112,FALSE)</f>
        <v>10</v>
      </c>
      <c r="AH70" s="47">
        <f>VLOOKUP($A70,'Orion Essential AR Data'!$E$2:$GY$99,115,FALSE)</f>
        <v>10</v>
      </c>
      <c r="AI70" s="47">
        <f>VLOOKUP($A70,'Orion Essential AR Data'!$E$2:$GY$99,118,FALSE)</f>
        <v>10</v>
      </c>
      <c r="AJ70" s="47">
        <f>VLOOKUP($A70,'Orion Essential AR Data'!$E$2:$GY$99,121,FALSE)</f>
        <v>10</v>
      </c>
      <c r="AK70" s="47">
        <f>VLOOKUP($A70,'Orion Essential AR Data'!$E$2:$GY$99,124,FALSE)</f>
        <v>9</v>
      </c>
      <c r="AL70" s="47">
        <f>VLOOKUP($A70,'Orion Essential AR Data'!$E$2:$GY$99,127,FALSE)</f>
        <v>10</v>
      </c>
      <c r="AM70" s="47">
        <f>VLOOKUP($A70,'Orion Essential AR Data'!$E$2:$GY$99,130,FALSE)</f>
        <v>10</v>
      </c>
      <c r="AN70" s="47">
        <f>VLOOKUP($A70,'Orion Essential AR Data'!$E$2:$GY$99,133,FALSE)</f>
        <v>10</v>
      </c>
      <c r="AO70" s="47">
        <f>VLOOKUP($A70,'Orion Essential AR Data'!$E$2:$GY$99,136,FALSE)</f>
        <v>9</v>
      </c>
      <c r="AP70" s="47">
        <f>VLOOKUP($A70,'Orion Essential AR Data'!$E$2:$GY$99,139,FALSE)</f>
        <v>10</v>
      </c>
      <c r="AQ70" s="47">
        <f>VLOOKUP($A70,'Orion Essential AR Data'!$E$2:$GY$99,142,FALSE)</f>
        <v>10</v>
      </c>
      <c r="AR70" s="47">
        <f>VLOOKUP($A70,'Orion Essential AR Data'!$E$2:$GY$99,145,FALSE)</f>
        <v>10</v>
      </c>
      <c r="AS70" s="47">
        <f>VLOOKUP($A70,'Orion Essential AR Data'!$E$2:$GY$99,148,FALSE)</f>
        <v>10</v>
      </c>
      <c r="AT70" s="47">
        <f>VLOOKUP($A70,'Orion Essential AR Data'!$E$2:$GY$99,151,FALSE)</f>
        <v>10</v>
      </c>
      <c r="AU70" s="47">
        <f>VLOOKUP($A70,'Orion Essential AR Data'!$E$2:$GY$99,154,FALSE)</f>
        <v>10</v>
      </c>
      <c r="AV70" s="47">
        <f>VLOOKUP($A70,'Orion Essential AR Data'!$E$2:$GY$99,157,FALSE)</f>
        <v>10</v>
      </c>
      <c r="AW70" s="47">
        <f>VLOOKUP($A70,'Orion Essential AR Data'!$E$2:$GY$99,160,FALSE)</f>
        <v>10</v>
      </c>
      <c r="AX70" s="47">
        <f>VLOOKUP($A70,'Orion Essential AR Data'!$E$2:$GY$99,163,FALSE)</f>
        <v>10</v>
      </c>
      <c r="AY70" s="47">
        <f>VLOOKUP($A70,'Orion Essential AR Data'!$E$2:$GY$99,166,FALSE)</f>
        <v>10</v>
      </c>
      <c r="AZ70" s="47">
        <f>VLOOKUP($A70,'Orion Essential AR Data'!$E$2:$GY$99,169,FALSE)</f>
        <v>10</v>
      </c>
      <c r="BA70" s="47">
        <f>VLOOKUP($A70,'Orion Essential AR Data'!$E$2:$GY$99,172,FALSE)</f>
        <v>9</v>
      </c>
      <c r="BB70" s="47">
        <f>VLOOKUP($A70,'Orion Essential AR Data'!$E$2:$GY$99,175,FALSE)</f>
        <v>10</v>
      </c>
      <c r="BC70" s="47">
        <f>VLOOKUP($A70,'Orion Essential AR Data'!$E$2:$GY$99,178,FALSE)</f>
        <v>9</v>
      </c>
      <c r="BD70" s="47">
        <f>VLOOKUP($A70,'Orion Essential AR Data'!$E$2:$GY$99,181,FALSE)</f>
        <v>10</v>
      </c>
      <c r="BE70" s="47">
        <f>VLOOKUP($A70,'Orion Essential AR Data'!$E$2:$GY$99,184,FALSE)</f>
        <v>9</v>
      </c>
      <c r="BF70" s="47">
        <f>VLOOKUP($A70,'Orion Essential AR Data'!$E$2:$GY$99,187,FALSE)</f>
        <v>10</v>
      </c>
      <c r="BG70" s="47">
        <f>VLOOKUP($A70,'Orion Essential AR Data'!$E$2:$GY$99,190,FALSE)</f>
        <v>10</v>
      </c>
      <c r="BH70" s="47">
        <f>VLOOKUP($A70,'Orion Essential AR Data'!$E$2:$GY$99,193,FALSE)</f>
        <v>10</v>
      </c>
      <c r="BI70" s="47">
        <f>VLOOKUP($A70,'Orion Essential AR Data'!$E$2:$GY$99,196,FALSE)</f>
        <v>10</v>
      </c>
      <c r="BJ70" s="47">
        <f>VLOOKUP($A70,'Orion Essential AR Data'!$E$2:$GY$99,199,FALSE)</f>
        <v>9</v>
      </c>
      <c r="BK70" s="47">
        <f>VLOOKUP($A70,'Orion Essential AR Data'!$E$2:$GY$99,202,FALSE)</f>
        <v>10</v>
      </c>
      <c r="BL70" s="47">
        <f t="shared" si="13"/>
        <v>46</v>
      </c>
      <c r="BM70" s="47">
        <f t="shared" si="14"/>
        <v>14</v>
      </c>
      <c r="BN70" s="47">
        <f t="shared" si="15"/>
        <v>0</v>
      </c>
      <c r="BO70" s="47">
        <f t="shared" si="16"/>
        <v>0</v>
      </c>
      <c r="BP70" s="47">
        <f t="shared" si="17"/>
        <v>0</v>
      </c>
      <c r="BQ70" s="47">
        <f t="shared" si="18"/>
        <v>0</v>
      </c>
      <c r="BR70" s="47">
        <f t="shared" si="19"/>
        <v>0</v>
      </c>
      <c r="BS70" s="47">
        <f t="shared" si="20"/>
        <v>0</v>
      </c>
      <c r="BT70" s="47">
        <f t="shared" si="21"/>
        <v>0</v>
      </c>
      <c r="BU70" s="47">
        <f t="shared" si="22"/>
        <v>0</v>
      </c>
      <c r="BV70" s="47">
        <f t="shared" si="23"/>
        <v>0</v>
      </c>
      <c r="BW70" s="47">
        <f t="shared" si="24"/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T139"/>
  <sheetViews>
    <sheetView tabSelected="1" zoomScale="75" zoomScaleNormal="75" workbookViewId="0">
      <selection activeCell="AB14" sqref="AB14"/>
    </sheetView>
  </sheetViews>
  <sheetFormatPr defaultRowHeight="13.95" customHeight="1" x14ac:dyDescent="0.3"/>
  <cols>
    <col min="1" max="1" width="23.33203125" style="3" customWidth="1"/>
    <col min="2" max="2" width="23" style="2" customWidth="1"/>
    <col min="3" max="3" width="7.109375" style="2" customWidth="1"/>
    <col min="4" max="9" width="5.33203125" style="2" customWidth="1"/>
    <col min="10" max="10" width="6.5546875" style="2" customWidth="1"/>
    <col min="11" max="11" width="11" style="2" customWidth="1"/>
    <col min="12" max="18" width="5.33203125" style="2" customWidth="1"/>
    <col min="19" max="19" width="6.5546875" style="2" customWidth="1"/>
    <col min="20" max="20" width="11" style="2" customWidth="1"/>
    <col min="21" max="21" width="5.33203125" style="5" customWidth="1"/>
    <col min="22" max="27" width="5.33203125" style="2" customWidth="1"/>
    <col min="28" max="28" width="6.5546875" style="2" customWidth="1"/>
    <col min="29" max="29" width="11" style="2" customWidth="1"/>
    <col min="30" max="30" width="5.33203125" style="5" customWidth="1"/>
    <col min="31" max="36" width="5.33203125" style="2" customWidth="1"/>
    <col min="37" max="37" width="6.5546875" style="2" customWidth="1"/>
    <col min="38" max="38" width="11" style="2" customWidth="1"/>
    <col min="39" max="39" width="6" style="2" customWidth="1"/>
    <col min="40" max="40" width="5.6640625" style="5" customWidth="1"/>
    <col min="41" max="47" width="5.6640625" style="2" customWidth="1"/>
    <col min="48" max="48" width="11" style="2" customWidth="1"/>
    <col min="49" max="49" width="8.88671875" style="5" customWidth="1"/>
    <col min="50" max="61" width="5.6640625" style="5" hidden="1" customWidth="1"/>
    <col min="62" max="62" width="8.88671875" style="5" customWidth="1"/>
    <col min="63" max="257" width="8.88671875" style="5"/>
    <col min="258" max="258" width="19" style="5" customWidth="1"/>
    <col min="259" max="259" width="17.88671875" style="5" customWidth="1"/>
    <col min="260" max="260" width="7.109375" style="5" customWidth="1"/>
    <col min="261" max="261" width="6.109375" style="5" customWidth="1"/>
    <col min="262" max="262" width="5.44140625" style="5" customWidth="1"/>
    <col min="263" max="263" width="6.5546875" style="5" customWidth="1"/>
    <col min="264" max="266" width="5.109375" style="5" customWidth="1"/>
    <col min="267" max="267" width="6.5546875" style="5" customWidth="1"/>
    <col min="268" max="268" width="11" style="5" customWidth="1"/>
    <col min="269" max="269" width="9.109375" style="5" customWidth="1"/>
    <col min="270" max="270" width="8.88671875" style="5"/>
    <col min="271" max="271" width="6.33203125" style="5" customWidth="1"/>
    <col min="272" max="513" width="8.88671875" style="5"/>
    <col min="514" max="514" width="19" style="5" customWidth="1"/>
    <col min="515" max="515" width="17.88671875" style="5" customWidth="1"/>
    <col min="516" max="516" width="7.109375" style="5" customWidth="1"/>
    <col min="517" max="517" width="6.109375" style="5" customWidth="1"/>
    <col min="518" max="518" width="5.44140625" style="5" customWidth="1"/>
    <col min="519" max="519" width="6.5546875" style="5" customWidth="1"/>
    <col min="520" max="522" width="5.109375" style="5" customWidth="1"/>
    <col min="523" max="523" width="6.5546875" style="5" customWidth="1"/>
    <col min="524" max="524" width="11" style="5" customWidth="1"/>
    <col min="525" max="525" width="9.109375" style="5" customWidth="1"/>
    <col min="526" max="526" width="8.88671875" style="5"/>
    <col min="527" max="527" width="6.33203125" style="5" customWidth="1"/>
    <col min="528" max="769" width="8.88671875" style="5"/>
    <col min="770" max="770" width="19" style="5" customWidth="1"/>
    <col min="771" max="771" width="17.88671875" style="5" customWidth="1"/>
    <col min="772" max="772" width="7.109375" style="5" customWidth="1"/>
    <col min="773" max="773" width="6.109375" style="5" customWidth="1"/>
    <col min="774" max="774" width="5.44140625" style="5" customWidth="1"/>
    <col min="775" max="775" width="6.5546875" style="5" customWidth="1"/>
    <col min="776" max="778" width="5.109375" style="5" customWidth="1"/>
    <col min="779" max="779" width="6.5546875" style="5" customWidth="1"/>
    <col min="780" max="780" width="11" style="5" customWidth="1"/>
    <col min="781" max="781" width="9.109375" style="5" customWidth="1"/>
    <col min="782" max="782" width="8.88671875" style="5"/>
    <col min="783" max="783" width="6.33203125" style="5" customWidth="1"/>
    <col min="784" max="1025" width="8.88671875" style="5"/>
    <col min="1026" max="1026" width="19" style="5" customWidth="1"/>
    <col min="1027" max="1027" width="17.88671875" style="5" customWidth="1"/>
    <col min="1028" max="1028" width="7.109375" style="5" customWidth="1"/>
    <col min="1029" max="1029" width="6.109375" style="5" customWidth="1"/>
    <col min="1030" max="1030" width="5.44140625" style="5" customWidth="1"/>
    <col min="1031" max="1031" width="6.5546875" style="5" customWidth="1"/>
    <col min="1032" max="1034" width="5.109375" style="5" customWidth="1"/>
    <col min="1035" max="1035" width="6.5546875" style="5" customWidth="1"/>
    <col min="1036" max="1036" width="11" style="5" customWidth="1"/>
    <col min="1037" max="1037" width="9.109375" style="5" customWidth="1"/>
    <col min="1038" max="1038" width="8.88671875" style="5"/>
    <col min="1039" max="1039" width="6.33203125" style="5" customWidth="1"/>
    <col min="1040" max="1281" width="8.88671875" style="5"/>
    <col min="1282" max="1282" width="19" style="5" customWidth="1"/>
    <col min="1283" max="1283" width="17.88671875" style="5" customWidth="1"/>
    <col min="1284" max="1284" width="7.109375" style="5" customWidth="1"/>
    <col min="1285" max="1285" width="6.109375" style="5" customWidth="1"/>
    <col min="1286" max="1286" width="5.44140625" style="5" customWidth="1"/>
    <col min="1287" max="1287" width="6.5546875" style="5" customWidth="1"/>
    <col min="1288" max="1290" width="5.109375" style="5" customWidth="1"/>
    <col min="1291" max="1291" width="6.5546875" style="5" customWidth="1"/>
    <col min="1292" max="1292" width="11" style="5" customWidth="1"/>
    <col min="1293" max="1293" width="9.109375" style="5" customWidth="1"/>
    <col min="1294" max="1294" width="8.88671875" style="5"/>
    <col min="1295" max="1295" width="6.33203125" style="5" customWidth="1"/>
    <col min="1296" max="1537" width="8.88671875" style="5"/>
    <col min="1538" max="1538" width="19" style="5" customWidth="1"/>
    <col min="1539" max="1539" width="17.88671875" style="5" customWidth="1"/>
    <col min="1540" max="1540" width="7.109375" style="5" customWidth="1"/>
    <col min="1541" max="1541" width="6.109375" style="5" customWidth="1"/>
    <col min="1542" max="1542" width="5.44140625" style="5" customWidth="1"/>
    <col min="1543" max="1543" width="6.5546875" style="5" customWidth="1"/>
    <col min="1544" max="1546" width="5.109375" style="5" customWidth="1"/>
    <col min="1547" max="1547" width="6.5546875" style="5" customWidth="1"/>
    <col min="1548" max="1548" width="11" style="5" customWidth="1"/>
    <col min="1549" max="1549" width="9.109375" style="5" customWidth="1"/>
    <col min="1550" max="1550" width="8.88671875" style="5"/>
    <col min="1551" max="1551" width="6.33203125" style="5" customWidth="1"/>
    <col min="1552" max="1793" width="8.88671875" style="5"/>
    <col min="1794" max="1794" width="19" style="5" customWidth="1"/>
    <col min="1795" max="1795" width="17.88671875" style="5" customWidth="1"/>
    <col min="1796" max="1796" width="7.109375" style="5" customWidth="1"/>
    <col min="1797" max="1797" width="6.109375" style="5" customWidth="1"/>
    <col min="1798" max="1798" width="5.44140625" style="5" customWidth="1"/>
    <col min="1799" max="1799" width="6.5546875" style="5" customWidth="1"/>
    <col min="1800" max="1802" width="5.109375" style="5" customWidth="1"/>
    <col min="1803" max="1803" width="6.5546875" style="5" customWidth="1"/>
    <col min="1804" max="1804" width="11" style="5" customWidth="1"/>
    <col min="1805" max="1805" width="9.109375" style="5" customWidth="1"/>
    <col min="1806" max="1806" width="8.88671875" style="5"/>
    <col min="1807" max="1807" width="6.33203125" style="5" customWidth="1"/>
    <col min="1808" max="2049" width="8.88671875" style="5"/>
    <col min="2050" max="2050" width="19" style="5" customWidth="1"/>
    <col min="2051" max="2051" width="17.88671875" style="5" customWidth="1"/>
    <col min="2052" max="2052" width="7.109375" style="5" customWidth="1"/>
    <col min="2053" max="2053" width="6.109375" style="5" customWidth="1"/>
    <col min="2054" max="2054" width="5.44140625" style="5" customWidth="1"/>
    <col min="2055" max="2055" width="6.5546875" style="5" customWidth="1"/>
    <col min="2056" max="2058" width="5.109375" style="5" customWidth="1"/>
    <col min="2059" max="2059" width="6.5546875" style="5" customWidth="1"/>
    <col min="2060" max="2060" width="11" style="5" customWidth="1"/>
    <col min="2061" max="2061" width="9.109375" style="5" customWidth="1"/>
    <col min="2062" max="2062" width="8.88671875" style="5"/>
    <col min="2063" max="2063" width="6.33203125" style="5" customWidth="1"/>
    <col min="2064" max="2305" width="8.88671875" style="5"/>
    <col min="2306" max="2306" width="19" style="5" customWidth="1"/>
    <col min="2307" max="2307" width="17.88671875" style="5" customWidth="1"/>
    <col min="2308" max="2308" width="7.109375" style="5" customWidth="1"/>
    <col min="2309" max="2309" width="6.109375" style="5" customWidth="1"/>
    <col min="2310" max="2310" width="5.44140625" style="5" customWidth="1"/>
    <col min="2311" max="2311" width="6.5546875" style="5" customWidth="1"/>
    <col min="2312" max="2314" width="5.109375" style="5" customWidth="1"/>
    <col min="2315" max="2315" width="6.5546875" style="5" customWidth="1"/>
    <col min="2316" max="2316" width="11" style="5" customWidth="1"/>
    <col min="2317" max="2317" width="9.109375" style="5" customWidth="1"/>
    <col min="2318" max="2318" width="8.88671875" style="5"/>
    <col min="2319" max="2319" width="6.33203125" style="5" customWidth="1"/>
    <col min="2320" max="2561" width="8.88671875" style="5"/>
    <col min="2562" max="2562" width="19" style="5" customWidth="1"/>
    <col min="2563" max="2563" width="17.88671875" style="5" customWidth="1"/>
    <col min="2564" max="2564" width="7.109375" style="5" customWidth="1"/>
    <col min="2565" max="2565" width="6.109375" style="5" customWidth="1"/>
    <col min="2566" max="2566" width="5.44140625" style="5" customWidth="1"/>
    <col min="2567" max="2567" width="6.5546875" style="5" customWidth="1"/>
    <col min="2568" max="2570" width="5.109375" style="5" customWidth="1"/>
    <col min="2571" max="2571" width="6.5546875" style="5" customWidth="1"/>
    <col min="2572" max="2572" width="11" style="5" customWidth="1"/>
    <col min="2573" max="2573" width="9.109375" style="5" customWidth="1"/>
    <col min="2574" max="2574" width="8.88671875" style="5"/>
    <col min="2575" max="2575" width="6.33203125" style="5" customWidth="1"/>
    <col min="2576" max="2817" width="8.88671875" style="5"/>
    <col min="2818" max="2818" width="19" style="5" customWidth="1"/>
    <col min="2819" max="2819" width="17.88671875" style="5" customWidth="1"/>
    <col min="2820" max="2820" width="7.109375" style="5" customWidth="1"/>
    <col min="2821" max="2821" width="6.109375" style="5" customWidth="1"/>
    <col min="2822" max="2822" width="5.44140625" style="5" customWidth="1"/>
    <col min="2823" max="2823" width="6.5546875" style="5" customWidth="1"/>
    <col min="2824" max="2826" width="5.109375" style="5" customWidth="1"/>
    <col min="2827" max="2827" width="6.5546875" style="5" customWidth="1"/>
    <col min="2828" max="2828" width="11" style="5" customWidth="1"/>
    <col min="2829" max="2829" width="9.109375" style="5" customWidth="1"/>
    <col min="2830" max="2830" width="8.88671875" style="5"/>
    <col min="2831" max="2831" width="6.33203125" style="5" customWidth="1"/>
    <col min="2832" max="3073" width="8.88671875" style="5"/>
    <col min="3074" max="3074" width="19" style="5" customWidth="1"/>
    <col min="3075" max="3075" width="17.88671875" style="5" customWidth="1"/>
    <col min="3076" max="3076" width="7.109375" style="5" customWidth="1"/>
    <col min="3077" max="3077" width="6.109375" style="5" customWidth="1"/>
    <col min="3078" max="3078" width="5.44140625" style="5" customWidth="1"/>
    <col min="3079" max="3079" width="6.5546875" style="5" customWidth="1"/>
    <col min="3080" max="3082" width="5.109375" style="5" customWidth="1"/>
    <col min="3083" max="3083" width="6.5546875" style="5" customWidth="1"/>
    <col min="3084" max="3084" width="11" style="5" customWidth="1"/>
    <col min="3085" max="3085" width="9.109375" style="5" customWidth="1"/>
    <col min="3086" max="3086" width="8.88671875" style="5"/>
    <col min="3087" max="3087" width="6.33203125" style="5" customWidth="1"/>
    <col min="3088" max="3329" width="8.88671875" style="5"/>
    <col min="3330" max="3330" width="19" style="5" customWidth="1"/>
    <col min="3331" max="3331" width="17.88671875" style="5" customWidth="1"/>
    <col min="3332" max="3332" width="7.109375" style="5" customWidth="1"/>
    <col min="3333" max="3333" width="6.109375" style="5" customWidth="1"/>
    <col min="3334" max="3334" width="5.44140625" style="5" customWidth="1"/>
    <col min="3335" max="3335" width="6.5546875" style="5" customWidth="1"/>
    <col min="3336" max="3338" width="5.109375" style="5" customWidth="1"/>
    <col min="3339" max="3339" width="6.5546875" style="5" customWidth="1"/>
    <col min="3340" max="3340" width="11" style="5" customWidth="1"/>
    <col min="3341" max="3341" width="9.109375" style="5" customWidth="1"/>
    <col min="3342" max="3342" width="8.88671875" style="5"/>
    <col min="3343" max="3343" width="6.33203125" style="5" customWidth="1"/>
    <col min="3344" max="3585" width="8.88671875" style="5"/>
    <col min="3586" max="3586" width="19" style="5" customWidth="1"/>
    <col min="3587" max="3587" width="17.88671875" style="5" customWidth="1"/>
    <col min="3588" max="3588" width="7.109375" style="5" customWidth="1"/>
    <col min="3589" max="3589" width="6.109375" style="5" customWidth="1"/>
    <col min="3590" max="3590" width="5.44140625" style="5" customWidth="1"/>
    <col min="3591" max="3591" width="6.5546875" style="5" customWidth="1"/>
    <col min="3592" max="3594" width="5.109375" style="5" customWidth="1"/>
    <col min="3595" max="3595" width="6.5546875" style="5" customWidth="1"/>
    <col min="3596" max="3596" width="11" style="5" customWidth="1"/>
    <col min="3597" max="3597" width="9.109375" style="5" customWidth="1"/>
    <col min="3598" max="3598" width="8.88671875" style="5"/>
    <col min="3599" max="3599" width="6.33203125" style="5" customWidth="1"/>
    <col min="3600" max="3841" width="8.88671875" style="5"/>
    <col min="3842" max="3842" width="19" style="5" customWidth="1"/>
    <col min="3843" max="3843" width="17.88671875" style="5" customWidth="1"/>
    <col min="3844" max="3844" width="7.109375" style="5" customWidth="1"/>
    <col min="3845" max="3845" width="6.109375" style="5" customWidth="1"/>
    <col min="3846" max="3846" width="5.44140625" style="5" customWidth="1"/>
    <col min="3847" max="3847" width="6.5546875" style="5" customWidth="1"/>
    <col min="3848" max="3850" width="5.109375" style="5" customWidth="1"/>
    <col min="3851" max="3851" width="6.5546875" style="5" customWidth="1"/>
    <col min="3852" max="3852" width="11" style="5" customWidth="1"/>
    <col min="3853" max="3853" width="9.109375" style="5" customWidth="1"/>
    <col min="3854" max="3854" width="8.88671875" style="5"/>
    <col min="3855" max="3855" width="6.33203125" style="5" customWidth="1"/>
    <col min="3856" max="4097" width="8.88671875" style="5"/>
    <col min="4098" max="4098" width="19" style="5" customWidth="1"/>
    <col min="4099" max="4099" width="17.88671875" style="5" customWidth="1"/>
    <col min="4100" max="4100" width="7.109375" style="5" customWidth="1"/>
    <col min="4101" max="4101" width="6.109375" style="5" customWidth="1"/>
    <col min="4102" max="4102" width="5.44140625" style="5" customWidth="1"/>
    <col min="4103" max="4103" width="6.5546875" style="5" customWidth="1"/>
    <col min="4104" max="4106" width="5.109375" style="5" customWidth="1"/>
    <col min="4107" max="4107" width="6.5546875" style="5" customWidth="1"/>
    <col min="4108" max="4108" width="11" style="5" customWidth="1"/>
    <col min="4109" max="4109" width="9.109375" style="5" customWidth="1"/>
    <col min="4110" max="4110" width="8.88671875" style="5"/>
    <col min="4111" max="4111" width="6.33203125" style="5" customWidth="1"/>
    <col min="4112" max="4353" width="8.88671875" style="5"/>
    <col min="4354" max="4354" width="19" style="5" customWidth="1"/>
    <col min="4355" max="4355" width="17.88671875" style="5" customWidth="1"/>
    <col min="4356" max="4356" width="7.109375" style="5" customWidth="1"/>
    <col min="4357" max="4357" width="6.109375" style="5" customWidth="1"/>
    <col min="4358" max="4358" width="5.44140625" style="5" customWidth="1"/>
    <col min="4359" max="4359" width="6.5546875" style="5" customWidth="1"/>
    <col min="4360" max="4362" width="5.109375" style="5" customWidth="1"/>
    <col min="4363" max="4363" width="6.5546875" style="5" customWidth="1"/>
    <col min="4364" max="4364" width="11" style="5" customWidth="1"/>
    <col min="4365" max="4365" width="9.109375" style="5" customWidth="1"/>
    <col min="4366" max="4366" width="8.88671875" style="5"/>
    <col min="4367" max="4367" width="6.33203125" style="5" customWidth="1"/>
    <col min="4368" max="4609" width="8.88671875" style="5"/>
    <col min="4610" max="4610" width="19" style="5" customWidth="1"/>
    <col min="4611" max="4611" width="17.88671875" style="5" customWidth="1"/>
    <col min="4612" max="4612" width="7.109375" style="5" customWidth="1"/>
    <col min="4613" max="4613" width="6.109375" style="5" customWidth="1"/>
    <col min="4614" max="4614" width="5.44140625" style="5" customWidth="1"/>
    <col min="4615" max="4615" width="6.5546875" style="5" customWidth="1"/>
    <col min="4616" max="4618" width="5.109375" style="5" customWidth="1"/>
    <col min="4619" max="4619" width="6.5546875" style="5" customWidth="1"/>
    <col min="4620" max="4620" width="11" style="5" customWidth="1"/>
    <col min="4621" max="4621" width="9.109375" style="5" customWidth="1"/>
    <col min="4622" max="4622" width="8.88671875" style="5"/>
    <col min="4623" max="4623" width="6.33203125" style="5" customWidth="1"/>
    <col min="4624" max="4865" width="8.88671875" style="5"/>
    <col min="4866" max="4866" width="19" style="5" customWidth="1"/>
    <col min="4867" max="4867" width="17.88671875" style="5" customWidth="1"/>
    <col min="4868" max="4868" width="7.109375" style="5" customWidth="1"/>
    <col min="4869" max="4869" width="6.109375" style="5" customWidth="1"/>
    <col min="4870" max="4870" width="5.44140625" style="5" customWidth="1"/>
    <col min="4871" max="4871" width="6.5546875" style="5" customWidth="1"/>
    <col min="4872" max="4874" width="5.109375" style="5" customWidth="1"/>
    <col min="4875" max="4875" width="6.5546875" style="5" customWidth="1"/>
    <col min="4876" max="4876" width="11" style="5" customWidth="1"/>
    <col min="4877" max="4877" width="9.109375" style="5" customWidth="1"/>
    <col min="4878" max="4878" width="8.88671875" style="5"/>
    <col min="4879" max="4879" width="6.33203125" style="5" customWidth="1"/>
    <col min="4880" max="5121" width="8.88671875" style="5"/>
    <col min="5122" max="5122" width="19" style="5" customWidth="1"/>
    <col min="5123" max="5123" width="17.88671875" style="5" customWidth="1"/>
    <col min="5124" max="5124" width="7.109375" style="5" customWidth="1"/>
    <col min="5125" max="5125" width="6.109375" style="5" customWidth="1"/>
    <col min="5126" max="5126" width="5.44140625" style="5" customWidth="1"/>
    <col min="5127" max="5127" width="6.5546875" style="5" customWidth="1"/>
    <col min="5128" max="5130" width="5.109375" style="5" customWidth="1"/>
    <col min="5131" max="5131" width="6.5546875" style="5" customWidth="1"/>
    <col min="5132" max="5132" width="11" style="5" customWidth="1"/>
    <col min="5133" max="5133" width="9.109375" style="5" customWidth="1"/>
    <col min="5134" max="5134" width="8.88671875" style="5"/>
    <col min="5135" max="5135" width="6.33203125" style="5" customWidth="1"/>
    <col min="5136" max="5377" width="8.88671875" style="5"/>
    <col min="5378" max="5378" width="19" style="5" customWidth="1"/>
    <col min="5379" max="5379" width="17.88671875" style="5" customWidth="1"/>
    <col min="5380" max="5380" width="7.109375" style="5" customWidth="1"/>
    <col min="5381" max="5381" width="6.109375" style="5" customWidth="1"/>
    <col min="5382" max="5382" width="5.44140625" style="5" customWidth="1"/>
    <col min="5383" max="5383" width="6.5546875" style="5" customWidth="1"/>
    <col min="5384" max="5386" width="5.109375" style="5" customWidth="1"/>
    <col min="5387" max="5387" width="6.5546875" style="5" customWidth="1"/>
    <col min="5388" max="5388" width="11" style="5" customWidth="1"/>
    <col min="5389" max="5389" width="9.109375" style="5" customWidth="1"/>
    <col min="5390" max="5390" width="8.88671875" style="5"/>
    <col min="5391" max="5391" width="6.33203125" style="5" customWidth="1"/>
    <col min="5392" max="5633" width="8.88671875" style="5"/>
    <col min="5634" max="5634" width="19" style="5" customWidth="1"/>
    <col min="5635" max="5635" width="17.88671875" style="5" customWidth="1"/>
    <col min="5636" max="5636" width="7.109375" style="5" customWidth="1"/>
    <col min="5637" max="5637" width="6.109375" style="5" customWidth="1"/>
    <col min="5638" max="5638" width="5.44140625" style="5" customWidth="1"/>
    <col min="5639" max="5639" width="6.5546875" style="5" customWidth="1"/>
    <col min="5640" max="5642" width="5.109375" style="5" customWidth="1"/>
    <col min="5643" max="5643" width="6.5546875" style="5" customWidth="1"/>
    <col min="5644" max="5644" width="11" style="5" customWidth="1"/>
    <col min="5645" max="5645" width="9.109375" style="5" customWidth="1"/>
    <col min="5646" max="5646" width="8.88671875" style="5"/>
    <col min="5647" max="5647" width="6.33203125" style="5" customWidth="1"/>
    <col min="5648" max="5889" width="8.88671875" style="5"/>
    <col min="5890" max="5890" width="19" style="5" customWidth="1"/>
    <col min="5891" max="5891" width="17.88671875" style="5" customWidth="1"/>
    <col min="5892" max="5892" width="7.109375" style="5" customWidth="1"/>
    <col min="5893" max="5893" width="6.109375" style="5" customWidth="1"/>
    <col min="5894" max="5894" width="5.44140625" style="5" customWidth="1"/>
    <col min="5895" max="5895" width="6.5546875" style="5" customWidth="1"/>
    <col min="5896" max="5898" width="5.109375" style="5" customWidth="1"/>
    <col min="5899" max="5899" width="6.5546875" style="5" customWidth="1"/>
    <col min="5900" max="5900" width="11" style="5" customWidth="1"/>
    <col min="5901" max="5901" width="9.109375" style="5" customWidth="1"/>
    <col min="5902" max="5902" width="8.88671875" style="5"/>
    <col min="5903" max="5903" width="6.33203125" style="5" customWidth="1"/>
    <col min="5904" max="6145" width="8.88671875" style="5"/>
    <col min="6146" max="6146" width="19" style="5" customWidth="1"/>
    <col min="6147" max="6147" width="17.88671875" style="5" customWidth="1"/>
    <col min="6148" max="6148" width="7.109375" style="5" customWidth="1"/>
    <col min="6149" max="6149" width="6.109375" style="5" customWidth="1"/>
    <col min="6150" max="6150" width="5.44140625" style="5" customWidth="1"/>
    <col min="6151" max="6151" width="6.5546875" style="5" customWidth="1"/>
    <col min="6152" max="6154" width="5.109375" style="5" customWidth="1"/>
    <col min="6155" max="6155" width="6.5546875" style="5" customWidth="1"/>
    <col min="6156" max="6156" width="11" style="5" customWidth="1"/>
    <col min="6157" max="6157" width="9.109375" style="5" customWidth="1"/>
    <col min="6158" max="6158" width="8.88671875" style="5"/>
    <col min="6159" max="6159" width="6.33203125" style="5" customWidth="1"/>
    <col min="6160" max="6401" width="8.88671875" style="5"/>
    <col min="6402" max="6402" width="19" style="5" customWidth="1"/>
    <col min="6403" max="6403" width="17.88671875" style="5" customWidth="1"/>
    <col min="6404" max="6404" width="7.109375" style="5" customWidth="1"/>
    <col min="6405" max="6405" width="6.109375" style="5" customWidth="1"/>
    <col min="6406" max="6406" width="5.44140625" style="5" customWidth="1"/>
    <col min="6407" max="6407" width="6.5546875" style="5" customWidth="1"/>
    <col min="6408" max="6410" width="5.109375" style="5" customWidth="1"/>
    <col min="6411" max="6411" width="6.5546875" style="5" customWidth="1"/>
    <col min="6412" max="6412" width="11" style="5" customWidth="1"/>
    <col min="6413" max="6413" width="9.109375" style="5" customWidth="1"/>
    <col min="6414" max="6414" width="8.88671875" style="5"/>
    <col min="6415" max="6415" width="6.33203125" style="5" customWidth="1"/>
    <col min="6416" max="6657" width="8.88671875" style="5"/>
    <col min="6658" max="6658" width="19" style="5" customWidth="1"/>
    <col min="6659" max="6659" width="17.88671875" style="5" customWidth="1"/>
    <col min="6660" max="6660" width="7.109375" style="5" customWidth="1"/>
    <col min="6661" max="6661" width="6.109375" style="5" customWidth="1"/>
    <col min="6662" max="6662" width="5.44140625" style="5" customWidth="1"/>
    <col min="6663" max="6663" width="6.5546875" style="5" customWidth="1"/>
    <col min="6664" max="6666" width="5.109375" style="5" customWidth="1"/>
    <col min="6667" max="6667" width="6.5546875" style="5" customWidth="1"/>
    <col min="6668" max="6668" width="11" style="5" customWidth="1"/>
    <col min="6669" max="6669" width="9.109375" style="5" customWidth="1"/>
    <col min="6670" max="6670" width="8.88671875" style="5"/>
    <col min="6671" max="6671" width="6.33203125" style="5" customWidth="1"/>
    <col min="6672" max="6913" width="8.88671875" style="5"/>
    <col min="6914" max="6914" width="19" style="5" customWidth="1"/>
    <col min="6915" max="6915" width="17.88671875" style="5" customWidth="1"/>
    <col min="6916" max="6916" width="7.109375" style="5" customWidth="1"/>
    <col min="6917" max="6917" width="6.109375" style="5" customWidth="1"/>
    <col min="6918" max="6918" width="5.44140625" style="5" customWidth="1"/>
    <col min="6919" max="6919" width="6.5546875" style="5" customWidth="1"/>
    <col min="6920" max="6922" width="5.109375" style="5" customWidth="1"/>
    <col min="6923" max="6923" width="6.5546875" style="5" customWidth="1"/>
    <col min="6924" max="6924" width="11" style="5" customWidth="1"/>
    <col min="6925" max="6925" width="9.109375" style="5" customWidth="1"/>
    <col min="6926" max="6926" width="8.88671875" style="5"/>
    <col min="6927" max="6927" width="6.33203125" style="5" customWidth="1"/>
    <col min="6928" max="7169" width="8.88671875" style="5"/>
    <col min="7170" max="7170" width="19" style="5" customWidth="1"/>
    <col min="7171" max="7171" width="17.88671875" style="5" customWidth="1"/>
    <col min="7172" max="7172" width="7.109375" style="5" customWidth="1"/>
    <col min="7173" max="7173" width="6.109375" style="5" customWidth="1"/>
    <col min="7174" max="7174" width="5.44140625" style="5" customWidth="1"/>
    <col min="7175" max="7175" width="6.5546875" style="5" customWidth="1"/>
    <col min="7176" max="7178" width="5.109375" style="5" customWidth="1"/>
    <col min="7179" max="7179" width="6.5546875" style="5" customWidth="1"/>
    <col min="7180" max="7180" width="11" style="5" customWidth="1"/>
    <col min="7181" max="7181" width="9.109375" style="5" customWidth="1"/>
    <col min="7182" max="7182" width="8.88671875" style="5"/>
    <col min="7183" max="7183" width="6.33203125" style="5" customWidth="1"/>
    <col min="7184" max="7425" width="8.88671875" style="5"/>
    <col min="7426" max="7426" width="19" style="5" customWidth="1"/>
    <col min="7427" max="7427" width="17.88671875" style="5" customWidth="1"/>
    <col min="7428" max="7428" width="7.109375" style="5" customWidth="1"/>
    <col min="7429" max="7429" width="6.109375" style="5" customWidth="1"/>
    <col min="7430" max="7430" width="5.44140625" style="5" customWidth="1"/>
    <col min="7431" max="7431" width="6.5546875" style="5" customWidth="1"/>
    <col min="7432" max="7434" width="5.109375" style="5" customWidth="1"/>
    <col min="7435" max="7435" width="6.5546875" style="5" customWidth="1"/>
    <col min="7436" max="7436" width="11" style="5" customWidth="1"/>
    <col min="7437" max="7437" width="9.109375" style="5" customWidth="1"/>
    <col min="7438" max="7438" width="8.88671875" style="5"/>
    <col min="7439" max="7439" width="6.33203125" style="5" customWidth="1"/>
    <col min="7440" max="7681" width="8.88671875" style="5"/>
    <col min="7682" max="7682" width="19" style="5" customWidth="1"/>
    <col min="7683" max="7683" width="17.88671875" style="5" customWidth="1"/>
    <col min="7684" max="7684" width="7.109375" style="5" customWidth="1"/>
    <col min="7685" max="7685" width="6.109375" style="5" customWidth="1"/>
    <col min="7686" max="7686" width="5.44140625" style="5" customWidth="1"/>
    <col min="7687" max="7687" width="6.5546875" style="5" customWidth="1"/>
    <col min="7688" max="7690" width="5.109375" style="5" customWidth="1"/>
    <col min="7691" max="7691" width="6.5546875" style="5" customWidth="1"/>
    <col min="7692" max="7692" width="11" style="5" customWidth="1"/>
    <col min="7693" max="7693" width="9.109375" style="5" customWidth="1"/>
    <col min="7694" max="7694" width="8.88671875" style="5"/>
    <col min="7695" max="7695" width="6.33203125" style="5" customWidth="1"/>
    <col min="7696" max="7937" width="8.88671875" style="5"/>
    <col min="7938" max="7938" width="19" style="5" customWidth="1"/>
    <col min="7939" max="7939" width="17.88671875" style="5" customWidth="1"/>
    <col min="7940" max="7940" width="7.109375" style="5" customWidth="1"/>
    <col min="7941" max="7941" width="6.109375" style="5" customWidth="1"/>
    <col min="7942" max="7942" width="5.44140625" style="5" customWidth="1"/>
    <col min="7943" max="7943" width="6.5546875" style="5" customWidth="1"/>
    <col min="7944" max="7946" width="5.109375" style="5" customWidth="1"/>
    <col min="7947" max="7947" width="6.5546875" style="5" customWidth="1"/>
    <col min="7948" max="7948" width="11" style="5" customWidth="1"/>
    <col min="7949" max="7949" width="9.109375" style="5" customWidth="1"/>
    <col min="7950" max="7950" width="8.88671875" style="5"/>
    <col min="7951" max="7951" width="6.33203125" style="5" customWidth="1"/>
    <col min="7952" max="8193" width="8.88671875" style="5"/>
    <col min="8194" max="8194" width="19" style="5" customWidth="1"/>
    <col min="8195" max="8195" width="17.88671875" style="5" customWidth="1"/>
    <col min="8196" max="8196" width="7.109375" style="5" customWidth="1"/>
    <col min="8197" max="8197" width="6.109375" style="5" customWidth="1"/>
    <col min="8198" max="8198" width="5.44140625" style="5" customWidth="1"/>
    <col min="8199" max="8199" width="6.5546875" style="5" customWidth="1"/>
    <col min="8200" max="8202" width="5.109375" style="5" customWidth="1"/>
    <col min="8203" max="8203" width="6.5546875" style="5" customWidth="1"/>
    <col min="8204" max="8204" width="11" style="5" customWidth="1"/>
    <col min="8205" max="8205" width="9.109375" style="5" customWidth="1"/>
    <col min="8206" max="8206" width="8.88671875" style="5"/>
    <col min="8207" max="8207" width="6.33203125" style="5" customWidth="1"/>
    <col min="8208" max="8449" width="8.88671875" style="5"/>
    <col min="8450" max="8450" width="19" style="5" customWidth="1"/>
    <col min="8451" max="8451" width="17.88671875" style="5" customWidth="1"/>
    <col min="8452" max="8452" width="7.109375" style="5" customWidth="1"/>
    <col min="8453" max="8453" width="6.109375" style="5" customWidth="1"/>
    <col min="8454" max="8454" width="5.44140625" style="5" customWidth="1"/>
    <col min="8455" max="8455" width="6.5546875" style="5" customWidth="1"/>
    <col min="8456" max="8458" width="5.109375" style="5" customWidth="1"/>
    <col min="8459" max="8459" width="6.5546875" style="5" customWidth="1"/>
    <col min="8460" max="8460" width="11" style="5" customWidth="1"/>
    <col min="8461" max="8461" width="9.109375" style="5" customWidth="1"/>
    <col min="8462" max="8462" width="8.88671875" style="5"/>
    <col min="8463" max="8463" width="6.33203125" style="5" customWidth="1"/>
    <col min="8464" max="8705" width="8.88671875" style="5"/>
    <col min="8706" max="8706" width="19" style="5" customWidth="1"/>
    <col min="8707" max="8707" width="17.88671875" style="5" customWidth="1"/>
    <col min="8708" max="8708" width="7.109375" style="5" customWidth="1"/>
    <col min="8709" max="8709" width="6.109375" style="5" customWidth="1"/>
    <col min="8710" max="8710" width="5.44140625" style="5" customWidth="1"/>
    <col min="8711" max="8711" width="6.5546875" style="5" customWidth="1"/>
    <col min="8712" max="8714" width="5.109375" style="5" customWidth="1"/>
    <col min="8715" max="8715" width="6.5546875" style="5" customWidth="1"/>
    <col min="8716" max="8716" width="11" style="5" customWidth="1"/>
    <col min="8717" max="8717" width="9.109375" style="5" customWidth="1"/>
    <col min="8718" max="8718" width="8.88671875" style="5"/>
    <col min="8719" max="8719" width="6.33203125" style="5" customWidth="1"/>
    <col min="8720" max="8961" width="8.88671875" style="5"/>
    <col min="8962" max="8962" width="19" style="5" customWidth="1"/>
    <col min="8963" max="8963" width="17.88671875" style="5" customWidth="1"/>
    <col min="8964" max="8964" width="7.109375" style="5" customWidth="1"/>
    <col min="8965" max="8965" width="6.109375" style="5" customWidth="1"/>
    <col min="8966" max="8966" width="5.44140625" style="5" customWidth="1"/>
    <col min="8967" max="8967" width="6.5546875" style="5" customWidth="1"/>
    <col min="8968" max="8970" width="5.109375" style="5" customWidth="1"/>
    <col min="8971" max="8971" width="6.5546875" style="5" customWidth="1"/>
    <col min="8972" max="8972" width="11" style="5" customWidth="1"/>
    <col min="8973" max="8973" width="9.109375" style="5" customWidth="1"/>
    <col min="8974" max="8974" width="8.88671875" style="5"/>
    <col min="8975" max="8975" width="6.33203125" style="5" customWidth="1"/>
    <col min="8976" max="9217" width="8.88671875" style="5"/>
    <col min="9218" max="9218" width="19" style="5" customWidth="1"/>
    <col min="9219" max="9219" width="17.88671875" style="5" customWidth="1"/>
    <col min="9220" max="9220" width="7.109375" style="5" customWidth="1"/>
    <col min="9221" max="9221" width="6.109375" style="5" customWidth="1"/>
    <col min="9222" max="9222" width="5.44140625" style="5" customWidth="1"/>
    <col min="9223" max="9223" width="6.5546875" style="5" customWidth="1"/>
    <col min="9224" max="9226" width="5.109375" style="5" customWidth="1"/>
    <col min="9227" max="9227" width="6.5546875" style="5" customWidth="1"/>
    <col min="9228" max="9228" width="11" style="5" customWidth="1"/>
    <col min="9229" max="9229" width="9.109375" style="5" customWidth="1"/>
    <col min="9230" max="9230" width="8.88671875" style="5"/>
    <col min="9231" max="9231" width="6.33203125" style="5" customWidth="1"/>
    <col min="9232" max="9473" width="8.88671875" style="5"/>
    <col min="9474" max="9474" width="19" style="5" customWidth="1"/>
    <col min="9475" max="9475" width="17.88671875" style="5" customWidth="1"/>
    <col min="9476" max="9476" width="7.109375" style="5" customWidth="1"/>
    <col min="9477" max="9477" width="6.109375" style="5" customWidth="1"/>
    <col min="9478" max="9478" width="5.44140625" style="5" customWidth="1"/>
    <col min="9479" max="9479" width="6.5546875" style="5" customWidth="1"/>
    <col min="9480" max="9482" width="5.109375" style="5" customWidth="1"/>
    <col min="9483" max="9483" width="6.5546875" style="5" customWidth="1"/>
    <col min="9484" max="9484" width="11" style="5" customWidth="1"/>
    <col min="9485" max="9485" width="9.109375" style="5" customWidth="1"/>
    <col min="9486" max="9486" width="8.88671875" style="5"/>
    <col min="9487" max="9487" width="6.33203125" style="5" customWidth="1"/>
    <col min="9488" max="9729" width="8.88671875" style="5"/>
    <col min="9730" max="9730" width="19" style="5" customWidth="1"/>
    <col min="9731" max="9731" width="17.88671875" style="5" customWidth="1"/>
    <col min="9732" max="9732" width="7.109375" style="5" customWidth="1"/>
    <col min="9733" max="9733" width="6.109375" style="5" customWidth="1"/>
    <col min="9734" max="9734" width="5.44140625" style="5" customWidth="1"/>
    <col min="9735" max="9735" width="6.5546875" style="5" customWidth="1"/>
    <col min="9736" max="9738" width="5.109375" style="5" customWidth="1"/>
    <col min="9739" max="9739" width="6.5546875" style="5" customWidth="1"/>
    <col min="9740" max="9740" width="11" style="5" customWidth="1"/>
    <col min="9741" max="9741" width="9.109375" style="5" customWidth="1"/>
    <col min="9742" max="9742" width="8.88671875" style="5"/>
    <col min="9743" max="9743" width="6.33203125" style="5" customWidth="1"/>
    <col min="9744" max="9985" width="8.88671875" style="5"/>
    <col min="9986" max="9986" width="19" style="5" customWidth="1"/>
    <col min="9987" max="9987" width="17.88671875" style="5" customWidth="1"/>
    <col min="9988" max="9988" width="7.109375" style="5" customWidth="1"/>
    <col min="9989" max="9989" width="6.109375" style="5" customWidth="1"/>
    <col min="9990" max="9990" width="5.44140625" style="5" customWidth="1"/>
    <col min="9991" max="9991" width="6.5546875" style="5" customWidth="1"/>
    <col min="9992" max="9994" width="5.109375" style="5" customWidth="1"/>
    <col min="9995" max="9995" width="6.5546875" style="5" customWidth="1"/>
    <col min="9996" max="9996" width="11" style="5" customWidth="1"/>
    <col min="9997" max="9997" width="9.109375" style="5" customWidth="1"/>
    <col min="9998" max="9998" width="8.88671875" style="5"/>
    <col min="9999" max="9999" width="6.33203125" style="5" customWidth="1"/>
    <col min="10000" max="10241" width="8.88671875" style="5"/>
    <col min="10242" max="10242" width="19" style="5" customWidth="1"/>
    <col min="10243" max="10243" width="17.88671875" style="5" customWidth="1"/>
    <col min="10244" max="10244" width="7.109375" style="5" customWidth="1"/>
    <col min="10245" max="10245" width="6.109375" style="5" customWidth="1"/>
    <col min="10246" max="10246" width="5.44140625" style="5" customWidth="1"/>
    <col min="10247" max="10247" width="6.5546875" style="5" customWidth="1"/>
    <col min="10248" max="10250" width="5.109375" style="5" customWidth="1"/>
    <col min="10251" max="10251" width="6.5546875" style="5" customWidth="1"/>
    <col min="10252" max="10252" width="11" style="5" customWidth="1"/>
    <col min="10253" max="10253" width="9.109375" style="5" customWidth="1"/>
    <col min="10254" max="10254" width="8.88671875" style="5"/>
    <col min="10255" max="10255" width="6.33203125" style="5" customWidth="1"/>
    <col min="10256" max="10497" width="8.88671875" style="5"/>
    <col min="10498" max="10498" width="19" style="5" customWidth="1"/>
    <col min="10499" max="10499" width="17.88671875" style="5" customWidth="1"/>
    <col min="10500" max="10500" width="7.109375" style="5" customWidth="1"/>
    <col min="10501" max="10501" width="6.109375" style="5" customWidth="1"/>
    <col min="10502" max="10502" width="5.44140625" style="5" customWidth="1"/>
    <col min="10503" max="10503" width="6.5546875" style="5" customWidth="1"/>
    <col min="10504" max="10506" width="5.109375" style="5" customWidth="1"/>
    <col min="10507" max="10507" width="6.5546875" style="5" customWidth="1"/>
    <col min="10508" max="10508" width="11" style="5" customWidth="1"/>
    <col min="10509" max="10509" width="9.109375" style="5" customWidth="1"/>
    <col min="10510" max="10510" width="8.88671875" style="5"/>
    <col min="10511" max="10511" width="6.33203125" style="5" customWidth="1"/>
    <col min="10512" max="10753" width="8.88671875" style="5"/>
    <col min="10754" max="10754" width="19" style="5" customWidth="1"/>
    <col min="10755" max="10755" width="17.88671875" style="5" customWidth="1"/>
    <col min="10756" max="10756" width="7.109375" style="5" customWidth="1"/>
    <col min="10757" max="10757" width="6.109375" style="5" customWidth="1"/>
    <col min="10758" max="10758" width="5.44140625" style="5" customWidth="1"/>
    <col min="10759" max="10759" width="6.5546875" style="5" customWidth="1"/>
    <col min="10760" max="10762" width="5.109375" style="5" customWidth="1"/>
    <col min="10763" max="10763" width="6.5546875" style="5" customWidth="1"/>
    <col min="10764" max="10764" width="11" style="5" customWidth="1"/>
    <col min="10765" max="10765" width="9.109375" style="5" customWidth="1"/>
    <col min="10766" max="10766" width="8.88671875" style="5"/>
    <col min="10767" max="10767" width="6.33203125" style="5" customWidth="1"/>
    <col min="10768" max="11009" width="8.88671875" style="5"/>
    <col min="11010" max="11010" width="19" style="5" customWidth="1"/>
    <col min="11011" max="11011" width="17.88671875" style="5" customWidth="1"/>
    <col min="11012" max="11012" width="7.109375" style="5" customWidth="1"/>
    <col min="11013" max="11013" width="6.109375" style="5" customWidth="1"/>
    <col min="11014" max="11014" width="5.44140625" style="5" customWidth="1"/>
    <col min="11015" max="11015" width="6.5546875" style="5" customWidth="1"/>
    <col min="11016" max="11018" width="5.109375" style="5" customWidth="1"/>
    <col min="11019" max="11019" width="6.5546875" style="5" customWidth="1"/>
    <col min="11020" max="11020" width="11" style="5" customWidth="1"/>
    <col min="11021" max="11021" width="9.109375" style="5" customWidth="1"/>
    <col min="11022" max="11022" width="8.88671875" style="5"/>
    <col min="11023" max="11023" width="6.33203125" style="5" customWidth="1"/>
    <col min="11024" max="11265" width="8.88671875" style="5"/>
    <col min="11266" max="11266" width="19" style="5" customWidth="1"/>
    <col min="11267" max="11267" width="17.88671875" style="5" customWidth="1"/>
    <col min="11268" max="11268" width="7.109375" style="5" customWidth="1"/>
    <col min="11269" max="11269" width="6.109375" style="5" customWidth="1"/>
    <col min="11270" max="11270" width="5.44140625" style="5" customWidth="1"/>
    <col min="11271" max="11271" width="6.5546875" style="5" customWidth="1"/>
    <col min="11272" max="11274" width="5.109375" style="5" customWidth="1"/>
    <col min="11275" max="11275" width="6.5546875" style="5" customWidth="1"/>
    <col min="11276" max="11276" width="11" style="5" customWidth="1"/>
    <col min="11277" max="11277" width="9.109375" style="5" customWidth="1"/>
    <col min="11278" max="11278" width="8.88671875" style="5"/>
    <col min="11279" max="11279" width="6.33203125" style="5" customWidth="1"/>
    <col min="11280" max="11521" width="8.88671875" style="5"/>
    <col min="11522" max="11522" width="19" style="5" customWidth="1"/>
    <col min="11523" max="11523" width="17.88671875" style="5" customWidth="1"/>
    <col min="11524" max="11524" width="7.109375" style="5" customWidth="1"/>
    <col min="11525" max="11525" width="6.109375" style="5" customWidth="1"/>
    <col min="11526" max="11526" width="5.44140625" style="5" customWidth="1"/>
    <col min="11527" max="11527" width="6.5546875" style="5" customWidth="1"/>
    <col min="11528" max="11530" width="5.109375" style="5" customWidth="1"/>
    <col min="11531" max="11531" width="6.5546875" style="5" customWidth="1"/>
    <col min="11532" max="11532" width="11" style="5" customWidth="1"/>
    <col min="11533" max="11533" width="9.109375" style="5" customWidth="1"/>
    <col min="11534" max="11534" width="8.88671875" style="5"/>
    <col min="11535" max="11535" width="6.33203125" style="5" customWidth="1"/>
    <col min="11536" max="11777" width="8.88671875" style="5"/>
    <col min="11778" max="11778" width="19" style="5" customWidth="1"/>
    <col min="11779" max="11779" width="17.88671875" style="5" customWidth="1"/>
    <col min="11780" max="11780" width="7.109375" style="5" customWidth="1"/>
    <col min="11781" max="11781" width="6.109375" style="5" customWidth="1"/>
    <col min="11782" max="11782" width="5.44140625" style="5" customWidth="1"/>
    <col min="11783" max="11783" width="6.5546875" style="5" customWidth="1"/>
    <col min="11784" max="11786" width="5.109375" style="5" customWidth="1"/>
    <col min="11787" max="11787" width="6.5546875" style="5" customWidth="1"/>
    <col min="11788" max="11788" width="11" style="5" customWidth="1"/>
    <col min="11789" max="11789" width="9.109375" style="5" customWidth="1"/>
    <col min="11790" max="11790" width="8.88671875" style="5"/>
    <col min="11791" max="11791" width="6.33203125" style="5" customWidth="1"/>
    <col min="11792" max="12033" width="8.88671875" style="5"/>
    <col min="12034" max="12034" width="19" style="5" customWidth="1"/>
    <col min="12035" max="12035" width="17.88671875" style="5" customWidth="1"/>
    <col min="12036" max="12036" width="7.109375" style="5" customWidth="1"/>
    <col min="12037" max="12037" width="6.109375" style="5" customWidth="1"/>
    <col min="12038" max="12038" width="5.44140625" style="5" customWidth="1"/>
    <col min="12039" max="12039" width="6.5546875" style="5" customWidth="1"/>
    <col min="12040" max="12042" width="5.109375" style="5" customWidth="1"/>
    <col min="12043" max="12043" width="6.5546875" style="5" customWidth="1"/>
    <col min="12044" max="12044" width="11" style="5" customWidth="1"/>
    <col min="12045" max="12045" width="9.109375" style="5" customWidth="1"/>
    <col min="12046" max="12046" width="8.88671875" style="5"/>
    <col min="12047" max="12047" width="6.33203125" style="5" customWidth="1"/>
    <col min="12048" max="12289" width="8.88671875" style="5"/>
    <col min="12290" max="12290" width="19" style="5" customWidth="1"/>
    <col min="12291" max="12291" width="17.88671875" style="5" customWidth="1"/>
    <col min="12292" max="12292" width="7.109375" style="5" customWidth="1"/>
    <col min="12293" max="12293" width="6.109375" style="5" customWidth="1"/>
    <col min="12294" max="12294" width="5.44140625" style="5" customWidth="1"/>
    <col min="12295" max="12295" width="6.5546875" style="5" customWidth="1"/>
    <col min="12296" max="12298" width="5.109375" style="5" customWidth="1"/>
    <col min="12299" max="12299" width="6.5546875" style="5" customWidth="1"/>
    <col min="12300" max="12300" width="11" style="5" customWidth="1"/>
    <col min="12301" max="12301" width="9.109375" style="5" customWidth="1"/>
    <col min="12302" max="12302" width="8.88671875" style="5"/>
    <col min="12303" max="12303" width="6.33203125" style="5" customWidth="1"/>
    <col min="12304" max="12545" width="8.88671875" style="5"/>
    <col min="12546" max="12546" width="19" style="5" customWidth="1"/>
    <col min="12547" max="12547" width="17.88671875" style="5" customWidth="1"/>
    <col min="12548" max="12548" width="7.109375" style="5" customWidth="1"/>
    <col min="12549" max="12549" width="6.109375" style="5" customWidth="1"/>
    <col min="12550" max="12550" width="5.44140625" style="5" customWidth="1"/>
    <col min="12551" max="12551" width="6.5546875" style="5" customWidth="1"/>
    <col min="12552" max="12554" width="5.109375" style="5" customWidth="1"/>
    <col min="12555" max="12555" width="6.5546875" style="5" customWidth="1"/>
    <col min="12556" max="12556" width="11" style="5" customWidth="1"/>
    <col min="12557" max="12557" width="9.109375" style="5" customWidth="1"/>
    <col min="12558" max="12558" width="8.88671875" style="5"/>
    <col min="12559" max="12559" width="6.33203125" style="5" customWidth="1"/>
    <col min="12560" max="12801" width="8.88671875" style="5"/>
    <col min="12802" max="12802" width="19" style="5" customWidth="1"/>
    <col min="12803" max="12803" width="17.88671875" style="5" customWidth="1"/>
    <col min="12804" max="12804" width="7.109375" style="5" customWidth="1"/>
    <col min="12805" max="12805" width="6.109375" style="5" customWidth="1"/>
    <col min="12806" max="12806" width="5.44140625" style="5" customWidth="1"/>
    <col min="12807" max="12807" width="6.5546875" style="5" customWidth="1"/>
    <col min="12808" max="12810" width="5.109375" style="5" customWidth="1"/>
    <col min="12811" max="12811" width="6.5546875" style="5" customWidth="1"/>
    <col min="12812" max="12812" width="11" style="5" customWidth="1"/>
    <col min="12813" max="12813" width="9.109375" style="5" customWidth="1"/>
    <col min="12814" max="12814" width="8.88671875" style="5"/>
    <col min="12815" max="12815" width="6.33203125" style="5" customWidth="1"/>
    <col min="12816" max="13057" width="8.88671875" style="5"/>
    <col min="13058" max="13058" width="19" style="5" customWidth="1"/>
    <col min="13059" max="13059" width="17.88671875" style="5" customWidth="1"/>
    <col min="13060" max="13060" width="7.109375" style="5" customWidth="1"/>
    <col min="13061" max="13061" width="6.109375" style="5" customWidth="1"/>
    <col min="13062" max="13062" width="5.44140625" style="5" customWidth="1"/>
    <col min="13063" max="13063" width="6.5546875" style="5" customWidth="1"/>
    <col min="13064" max="13066" width="5.109375" style="5" customWidth="1"/>
    <col min="13067" max="13067" width="6.5546875" style="5" customWidth="1"/>
    <col min="13068" max="13068" width="11" style="5" customWidth="1"/>
    <col min="13069" max="13069" width="9.109375" style="5" customWidth="1"/>
    <col min="13070" max="13070" width="8.88671875" style="5"/>
    <col min="13071" max="13071" width="6.33203125" style="5" customWidth="1"/>
    <col min="13072" max="13313" width="8.88671875" style="5"/>
    <col min="13314" max="13314" width="19" style="5" customWidth="1"/>
    <col min="13315" max="13315" width="17.88671875" style="5" customWidth="1"/>
    <col min="13316" max="13316" width="7.109375" style="5" customWidth="1"/>
    <col min="13317" max="13317" width="6.109375" style="5" customWidth="1"/>
    <col min="13318" max="13318" width="5.44140625" style="5" customWidth="1"/>
    <col min="13319" max="13319" width="6.5546875" style="5" customWidth="1"/>
    <col min="13320" max="13322" width="5.109375" style="5" customWidth="1"/>
    <col min="13323" max="13323" width="6.5546875" style="5" customWidth="1"/>
    <col min="13324" max="13324" width="11" style="5" customWidth="1"/>
    <col min="13325" max="13325" width="9.109375" style="5" customWidth="1"/>
    <col min="13326" max="13326" width="8.88671875" style="5"/>
    <col min="13327" max="13327" width="6.33203125" style="5" customWidth="1"/>
    <col min="13328" max="13569" width="8.88671875" style="5"/>
    <col min="13570" max="13570" width="19" style="5" customWidth="1"/>
    <col min="13571" max="13571" width="17.88671875" style="5" customWidth="1"/>
    <col min="13572" max="13572" width="7.109375" style="5" customWidth="1"/>
    <col min="13573" max="13573" width="6.109375" style="5" customWidth="1"/>
    <col min="13574" max="13574" width="5.44140625" style="5" customWidth="1"/>
    <col min="13575" max="13575" width="6.5546875" style="5" customWidth="1"/>
    <col min="13576" max="13578" width="5.109375" style="5" customWidth="1"/>
    <col min="13579" max="13579" width="6.5546875" style="5" customWidth="1"/>
    <col min="13580" max="13580" width="11" style="5" customWidth="1"/>
    <col min="13581" max="13581" width="9.109375" style="5" customWidth="1"/>
    <col min="13582" max="13582" width="8.88671875" style="5"/>
    <col min="13583" max="13583" width="6.33203125" style="5" customWidth="1"/>
    <col min="13584" max="13825" width="8.88671875" style="5"/>
    <col min="13826" max="13826" width="19" style="5" customWidth="1"/>
    <col min="13827" max="13827" width="17.88671875" style="5" customWidth="1"/>
    <col min="13828" max="13828" width="7.109375" style="5" customWidth="1"/>
    <col min="13829" max="13829" width="6.109375" style="5" customWidth="1"/>
    <col min="13830" max="13830" width="5.44140625" style="5" customWidth="1"/>
    <col min="13831" max="13831" width="6.5546875" style="5" customWidth="1"/>
    <col min="13832" max="13834" width="5.109375" style="5" customWidth="1"/>
    <col min="13835" max="13835" width="6.5546875" style="5" customWidth="1"/>
    <col min="13836" max="13836" width="11" style="5" customWidth="1"/>
    <col min="13837" max="13837" width="9.109375" style="5" customWidth="1"/>
    <col min="13838" max="13838" width="8.88671875" style="5"/>
    <col min="13839" max="13839" width="6.33203125" style="5" customWidth="1"/>
    <col min="13840" max="14081" width="8.88671875" style="5"/>
    <col min="14082" max="14082" width="19" style="5" customWidth="1"/>
    <col min="14083" max="14083" width="17.88671875" style="5" customWidth="1"/>
    <col min="14084" max="14084" width="7.109375" style="5" customWidth="1"/>
    <col min="14085" max="14085" width="6.109375" style="5" customWidth="1"/>
    <col min="14086" max="14086" width="5.44140625" style="5" customWidth="1"/>
    <col min="14087" max="14087" width="6.5546875" style="5" customWidth="1"/>
    <col min="14088" max="14090" width="5.109375" style="5" customWidth="1"/>
    <col min="14091" max="14091" width="6.5546875" style="5" customWidth="1"/>
    <col min="14092" max="14092" width="11" style="5" customWidth="1"/>
    <col min="14093" max="14093" width="9.109375" style="5" customWidth="1"/>
    <col min="14094" max="14094" width="8.88671875" style="5"/>
    <col min="14095" max="14095" width="6.33203125" style="5" customWidth="1"/>
    <col min="14096" max="14337" width="8.88671875" style="5"/>
    <col min="14338" max="14338" width="19" style="5" customWidth="1"/>
    <col min="14339" max="14339" width="17.88671875" style="5" customWidth="1"/>
    <col min="14340" max="14340" width="7.109375" style="5" customWidth="1"/>
    <col min="14341" max="14341" width="6.109375" style="5" customWidth="1"/>
    <col min="14342" max="14342" width="5.44140625" style="5" customWidth="1"/>
    <col min="14343" max="14343" width="6.5546875" style="5" customWidth="1"/>
    <col min="14344" max="14346" width="5.109375" style="5" customWidth="1"/>
    <col min="14347" max="14347" width="6.5546875" style="5" customWidth="1"/>
    <col min="14348" max="14348" width="11" style="5" customWidth="1"/>
    <col min="14349" max="14349" width="9.109375" style="5" customWidth="1"/>
    <col min="14350" max="14350" width="8.88671875" style="5"/>
    <col min="14351" max="14351" width="6.33203125" style="5" customWidth="1"/>
    <col min="14352" max="14593" width="8.88671875" style="5"/>
    <col min="14594" max="14594" width="19" style="5" customWidth="1"/>
    <col min="14595" max="14595" width="17.88671875" style="5" customWidth="1"/>
    <col min="14596" max="14596" width="7.109375" style="5" customWidth="1"/>
    <col min="14597" max="14597" width="6.109375" style="5" customWidth="1"/>
    <col min="14598" max="14598" width="5.44140625" style="5" customWidth="1"/>
    <col min="14599" max="14599" width="6.5546875" style="5" customWidth="1"/>
    <col min="14600" max="14602" width="5.109375" style="5" customWidth="1"/>
    <col min="14603" max="14603" width="6.5546875" style="5" customWidth="1"/>
    <col min="14604" max="14604" width="11" style="5" customWidth="1"/>
    <col min="14605" max="14605" width="9.109375" style="5" customWidth="1"/>
    <col min="14606" max="14606" width="8.88671875" style="5"/>
    <col min="14607" max="14607" width="6.33203125" style="5" customWidth="1"/>
    <col min="14608" max="14849" width="8.88671875" style="5"/>
    <col min="14850" max="14850" width="19" style="5" customWidth="1"/>
    <col min="14851" max="14851" width="17.88671875" style="5" customWidth="1"/>
    <col min="14852" max="14852" width="7.109375" style="5" customWidth="1"/>
    <col min="14853" max="14853" width="6.109375" style="5" customWidth="1"/>
    <col min="14854" max="14854" width="5.44140625" style="5" customWidth="1"/>
    <col min="14855" max="14855" width="6.5546875" style="5" customWidth="1"/>
    <col min="14856" max="14858" width="5.109375" style="5" customWidth="1"/>
    <col min="14859" max="14859" width="6.5546875" style="5" customWidth="1"/>
    <col min="14860" max="14860" width="11" style="5" customWidth="1"/>
    <col min="14861" max="14861" width="9.109375" style="5" customWidth="1"/>
    <col min="14862" max="14862" width="8.88671875" style="5"/>
    <col min="14863" max="14863" width="6.33203125" style="5" customWidth="1"/>
    <col min="14864" max="15105" width="8.88671875" style="5"/>
    <col min="15106" max="15106" width="19" style="5" customWidth="1"/>
    <col min="15107" max="15107" width="17.88671875" style="5" customWidth="1"/>
    <col min="15108" max="15108" width="7.109375" style="5" customWidth="1"/>
    <col min="15109" max="15109" width="6.109375" style="5" customWidth="1"/>
    <col min="15110" max="15110" width="5.44140625" style="5" customWidth="1"/>
    <col min="15111" max="15111" width="6.5546875" style="5" customWidth="1"/>
    <col min="15112" max="15114" width="5.109375" style="5" customWidth="1"/>
    <col min="15115" max="15115" width="6.5546875" style="5" customWidth="1"/>
    <col min="15116" max="15116" width="11" style="5" customWidth="1"/>
    <col min="15117" max="15117" width="9.109375" style="5" customWidth="1"/>
    <col min="15118" max="15118" width="8.88671875" style="5"/>
    <col min="15119" max="15119" width="6.33203125" style="5" customWidth="1"/>
    <col min="15120" max="15361" width="8.88671875" style="5"/>
    <col min="15362" max="15362" width="19" style="5" customWidth="1"/>
    <col min="15363" max="15363" width="17.88671875" style="5" customWidth="1"/>
    <col min="15364" max="15364" width="7.109375" style="5" customWidth="1"/>
    <col min="15365" max="15365" width="6.109375" style="5" customWidth="1"/>
    <col min="15366" max="15366" width="5.44140625" style="5" customWidth="1"/>
    <col min="15367" max="15367" width="6.5546875" style="5" customWidth="1"/>
    <col min="15368" max="15370" width="5.109375" style="5" customWidth="1"/>
    <col min="15371" max="15371" width="6.5546875" style="5" customWidth="1"/>
    <col min="15372" max="15372" width="11" style="5" customWidth="1"/>
    <col min="15373" max="15373" width="9.109375" style="5" customWidth="1"/>
    <col min="15374" max="15374" width="8.88671875" style="5"/>
    <col min="15375" max="15375" width="6.33203125" style="5" customWidth="1"/>
    <col min="15376" max="15617" width="8.88671875" style="5"/>
    <col min="15618" max="15618" width="19" style="5" customWidth="1"/>
    <col min="15619" max="15619" width="17.88671875" style="5" customWidth="1"/>
    <col min="15620" max="15620" width="7.109375" style="5" customWidth="1"/>
    <col min="15621" max="15621" width="6.109375" style="5" customWidth="1"/>
    <col min="15622" max="15622" width="5.44140625" style="5" customWidth="1"/>
    <col min="15623" max="15623" width="6.5546875" style="5" customWidth="1"/>
    <col min="15624" max="15626" width="5.109375" style="5" customWidth="1"/>
    <col min="15627" max="15627" width="6.5546875" style="5" customWidth="1"/>
    <col min="15628" max="15628" width="11" style="5" customWidth="1"/>
    <col min="15629" max="15629" width="9.109375" style="5" customWidth="1"/>
    <col min="15630" max="15630" width="8.88671875" style="5"/>
    <col min="15631" max="15631" width="6.33203125" style="5" customWidth="1"/>
    <col min="15632" max="15873" width="8.88671875" style="5"/>
    <col min="15874" max="15874" width="19" style="5" customWidth="1"/>
    <col min="15875" max="15875" width="17.88671875" style="5" customWidth="1"/>
    <col min="15876" max="15876" width="7.109375" style="5" customWidth="1"/>
    <col min="15877" max="15877" width="6.109375" style="5" customWidth="1"/>
    <col min="15878" max="15878" width="5.44140625" style="5" customWidth="1"/>
    <col min="15879" max="15879" width="6.5546875" style="5" customWidth="1"/>
    <col min="15880" max="15882" width="5.109375" style="5" customWidth="1"/>
    <col min="15883" max="15883" width="6.5546875" style="5" customWidth="1"/>
    <col min="15884" max="15884" width="11" style="5" customWidth="1"/>
    <col min="15885" max="15885" width="9.109375" style="5" customWidth="1"/>
    <col min="15886" max="15886" width="8.88671875" style="5"/>
    <col min="15887" max="15887" width="6.33203125" style="5" customWidth="1"/>
    <col min="15888" max="16129" width="8.88671875" style="5"/>
    <col min="16130" max="16130" width="19" style="5" customWidth="1"/>
    <col min="16131" max="16131" width="17.88671875" style="5" customWidth="1"/>
    <col min="16132" max="16132" width="7.109375" style="5" customWidth="1"/>
    <col min="16133" max="16133" width="6.109375" style="5" customWidth="1"/>
    <col min="16134" max="16134" width="5.44140625" style="5" customWidth="1"/>
    <col min="16135" max="16135" width="6.5546875" style="5" customWidth="1"/>
    <col min="16136" max="16138" width="5.109375" style="5" customWidth="1"/>
    <col min="16139" max="16139" width="6.5546875" style="5" customWidth="1"/>
    <col min="16140" max="16140" width="11" style="5" customWidth="1"/>
    <col min="16141" max="16141" width="9.109375" style="5" customWidth="1"/>
    <col min="16142" max="16142" width="8.88671875" style="5"/>
    <col min="16143" max="16143" width="6.33203125" style="5" customWidth="1"/>
    <col min="16144" max="16384" width="8.88671875" style="5"/>
  </cols>
  <sheetData>
    <row r="1" spans="1:69" s="18" customFormat="1" ht="13.95" customHeight="1" x14ac:dyDescent="0.3">
      <c r="A1" s="90" t="s">
        <v>53</v>
      </c>
      <c r="B1" s="90"/>
      <c r="C1" s="79"/>
      <c r="D1" s="90" t="s">
        <v>40</v>
      </c>
      <c r="E1" s="90"/>
      <c r="F1" s="90"/>
      <c r="G1" s="90"/>
      <c r="H1" s="90"/>
      <c r="I1" s="90"/>
      <c r="J1" s="90"/>
      <c r="K1" s="90"/>
      <c r="L1" s="11"/>
      <c r="M1" s="90" t="s">
        <v>41</v>
      </c>
      <c r="N1" s="90"/>
      <c r="O1" s="90"/>
      <c r="P1" s="90"/>
      <c r="Q1" s="90"/>
      <c r="R1" s="90"/>
      <c r="S1" s="90"/>
      <c r="T1" s="90"/>
      <c r="V1" s="90" t="s">
        <v>42</v>
      </c>
      <c r="W1" s="90"/>
      <c r="X1" s="90"/>
      <c r="Y1" s="90"/>
      <c r="Z1" s="90"/>
      <c r="AA1" s="90"/>
      <c r="AB1" s="90"/>
      <c r="AC1" s="90"/>
      <c r="AE1" s="90" t="s">
        <v>43</v>
      </c>
      <c r="AF1" s="90"/>
      <c r="AG1" s="90"/>
      <c r="AH1" s="90"/>
      <c r="AI1" s="90"/>
      <c r="AJ1" s="90"/>
      <c r="AK1" s="90"/>
      <c r="AL1" s="90"/>
      <c r="AM1" s="79"/>
      <c r="AO1" s="90" t="s">
        <v>45</v>
      </c>
      <c r="AP1" s="90"/>
      <c r="AQ1" s="90"/>
      <c r="AR1" s="90"/>
      <c r="AS1" s="90"/>
      <c r="AT1" s="90"/>
      <c r="AU1" s="90"/>
      <c r="AV1" s="90"/>
    </row>
    <row r="2" spans="1:69" s="18" customFormat="1" ht="13.95" customHeight="1" x14ac:dyDescent="0.3">
      <c r="A2" s="29"/>
      <c r="B2" s="11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</row>
    <row r="3" spans="1:69" ht="13.95" customHeight="1" x14ac:dyDescent="0.3">
      <c r="A3" s="29" t="s">
        <v>47</v>
      </c>
      <c r="B3" s="11" t="s">
        <v>1</v>
      </c>
      <c r="C3" s="79" t="s">
        <v>2</v>
      </c>
      <c r="D3" s="21" t="s">
        <v>19</v>
      </c>
      <c r="E3" s="21" t="s">
        <v>20</v>
      </c>
      <c r="F3" s="21" t="s">
        <v>21</v>
      </c>
      <c r="G3" s="21" t="s">
        <v>22</v>
      </c>
      <c r="H3" s="21" t="s">
        <v>23</v>
      </c>
      <c r="I3" s="21" t="s">
        <v>24</v>
      </c>
      <c r="J3" s="21" t="s">
        <v>25</v>
      </c>
      <c r="K3" s="11" t="s">
        <v>26</v>
      </c>
      <c r="M3" s="31" t="s">
        <v>19</v>
      </c>
      <c r="N3" s="31" t="s">
        <v>20</v>
      </c>
      <c r="O3" s="31" t="s">
        <v>21</v>
      </c>
      <c r="P3" s="31" t="s">
        <v>22</v>
      </c>
      <c r="Q3" s="31" t="s">
        <v>23</v>
      </c>
      <c r="R3" s="31" t="s">
        <v>24</v>
      </c>
      <c r="S3" s="31" t="s">
        <v>25</v>
      </c>
      <c r="T3" s="31" t="s">
        <v>26</v>
      </c>
      <c r="V3" s="31" t="s">
        <v>19</v>
      </c>
      <c r="W3" s="31" t="s">
        <v>20</v>
      </c>
      <c r="X3" s="31" t="s">
        <v>21</v>
      </c>
      <c r="Y3" s="31" t="s">
        <v>22</v>
      </c>
      <c r="Z3" s="31" t="s">
        <v>23</v>
      </c>
      <c r="AA3" s="31" t="s">
        <v>24</v>
      </c>
      <c r="AB3" s="31" t="s">
        <v>25</v>
      </c>
      <c r="AC3" s="31" t="s">
        <v>26</v>
      </c>
      <c r="AE3" s="31" t="s">
        <v>19</v>
      </c>
      <c r="AF3" s="31" t="s">
        <v>20</v>
      </c>
      <c r="AG3" s="31" t="s">
        <v>21</v>
      </c>
      <c r="AH3" s="31" t="s">
        <v>22</v>
      </c>
      <c r="AI3" s="31" t="s">
        <v>23</v>
      </c>
      <c r="AJ3" s="31" t="s">
        <v>24</v>
      </c>
      <c r="AK3" s="31" t="s">
        <v>25</v>
      </c>
      <c r="AL3" s="31" t="s">
        <v>26</v>
      </c>
      <c r="AM3" s="79"/>
      <c r="AO3" s="31" t="s">
        <v>19</v>
      </c>
      <c r="AP3" s="31" t="s">
        <v>20</v>
      </c>
      <c r="AQ3" s="31" t="s">
        <v>21</v>
      </c>
      <c r="AR3" s="31" t="s">
        <v>22</v>
      </c>
      <c r="AS3" s="31" t="s">
        <v>23</v>
      </c>
      <c r="AT3" s="31" t="s">
        <v>24</v>
      </c>
      <c r="AU3" s="31" t="s">
        <v>25</v>
      </c>
      <c r="AV3" s="31" t="s">
        <v>26</v>
      </c>
      <c r="AX3" s="79" t="s">
        <v>589</v>
      </c>
      <c r="AY3" s="5">
        <v>10</v>
      </c>
      <c r="AZ3" s="5">
        <v>9</v>
      </c>
      <c r="BA3" s="5">
        <v>8</v>
      </c>
      <c r="BB3" s="5">
        <v>7</v>
      </c>
      <c r="BC3" s="5">
        <v>6</v>
      </c>
      <c r="BD3" s="5">
        <v>5</v>
      </c>
      <c r="BE3" s="5">
        <v>4</v>
      </c>
      <c r="BF3" s="5">
        <v>3</v>
      </c>
      <c r="BG3" s="5">
        <v>2</v>
      </c>
      <c r="BH3" s="5">
        <v>1</v>
      </c>
      <c r="BI3" s="5">
        <v>0</v>
      </c>
    </row>
    <row r="4" spans="1:69" ht="13.95" customHeight="1" x14ac:dyDescent="0.3">
      <c r="B4" s="9" t="s">
        <v>64</v>
      </c>
      <c r="C4" s="2" t="s">
        <v>17</v>
      </c>
      <c r="D4" s="34"/>
      <c r="E4" s="34"/>
      <c r="F4" s="34"/>
      <c r="G4" s="34"/>
      <c r="H4" s="34"/>
      <c r="I4" s="34"/>
      <c r="J4" s="42">
        <f t="shared" ref="J4:J12" si="0">SUM(D4:I4)</f>
        <v>0</v>
      </c>
      <c r="K4" s="33">
        <f>SUM(J4:J8)-MIN(J4:J8)</f>
        <v>0</v>
      </c>
      <c r="M4" s="23"/>
      <c r="N4" s="23"/>
      <c r="O4" s="23"/>
      <c r="P4" s="23"/>
      <c r="Q4" s="23"/>
      <c r="R4" s="23"/>
      <c r="S4" s="23">
        <f t="shared" ref="S4:S12" si="1">SUM(M4:R4)</f>
        <v>0</v>
      </c>
      <c r="T4" s="63">
        <f>SUM(S4:S8)-MIN(S4:S8)</f>
        <v>0</v>
      </c>
      <c r="AB4" s="2">
        <f t="shared" ref="AB4:AB12" si="2">SUM(V4:AA4)</f>
        <v>0</v>
      </c>
      <c r="AC4" s="7">
        <f>SUM(AB4:AB8)-MIN(AB4:AB8)</f>
        <v>0</v>
      </c>
      <c r="AE4" s="59">
        <v>83</v>
      </c>
      <c r="AF4" s="59">
        <v>84</v>
      </c>
      <c r="AG4" s="59">
        <v>80</v>
      </c>
      <c r="AH4" s="59">
        <v>90</v>
      </c>
      <c r="AI4" s="59">
        <v>91</v>
      </c>
      <c r="AJ4" s="59">
        <v>91</v>
      </c>
      <c r="AK4" s="42">
        <f t="shared" ref="AK4:AK12" si="3">SUM(AE4:AJ4)</f>
        <v>519</v>
      </c>
      <c r="AL4" s="81">
        <f>SUM(AK4,AK7,AK8,AK10,AK11)-MIN(AK4,AK7,AK8,AK10,AK11)</f>
        <v>2053</v>
      </c>
      <c r="AM4" s="7"/>
      <c r="AN4" s="1">
        <v>173</v>
      </c>
      <c r="AO4" s="2">
        <f>VLOOKUP(AN4,'Orion Essential AR Data'!$E$2:$IP$99,229,FALSE)</f>
        <v>91</v>
      </c>
      <c r="AP4" s="2">
        <f>VLOOKUP(AN4,'Orion Essential AR Data'!$E$2:$IP$99,232,FALSE)</f>
        <v>93</v>
      </c>
      <c r="AQ4" s="2">
        <f>VLOOKUP(AN4,'Orion Essential AR Data'!$E$2:$IP$99,235,FALSE)</f>
        <v>90</v>
      </c>
      <c r="AR4" s="2">
        <f>VLOOKUP(AN4,'Orion Essential AR Data'!$E$2:$IP$99,238,FALSE)</f>
        <v>98</v>
      </c>
      <c r="AS4" s="2">
        <f>VLOOKUP(AN4,'Orion Essential AR Data'!$E$2:$IP$99,241,FALSE)</f>
        <v>93</v>
      </c>
      <c r="AT4" s="2">
        <f>VLOOKUP(AN4,'Orion Essential AR Data'!$E$2:$IP$99,244,FALSE)</f>
        <v>91</v>
      </c>
      <c r="AU4" s="42">
        <f t="shared" ref="AU4:AU9" si="4">SUM(AO4:AT4)</f>
        <v>556</v>
      </c>
      <c r="AV4" s="87">
        <f>SUM(AU4,AU7,AU8,AU11,AU13)-MIN(AU4,AU7,AU8,AU11,AU13)</f>
        <v>2155</v>
      </c>
      <c r="AX4">
        <f>VLOOKUP(AN4,'Orion Essential AR Data'!$E$2:$HC$99,207,FALSE)</f>
        <v>20</v>
      </c>
      <c r="AY4">
        <f>VLOOKUP(AN4,'Air Rifle Shot Count Data'!$A$2:$BW$70,64,FALSE)</f>
        <v>24</v>
      </c>
      <c r="AZ4" s="47">
        <f>VLOOKUP(AN4,'Air Rifle Shot Count Data'!$A$2:$BW$70,65,FALSE)</f>
        <v>28</v>
      </c>
      <c r="BA4" s="47">
        <f>VLOOKUP(AN4,'Air Rifle Shot Count Data'!$A$2:$BW$70,66,FALSE)</f>
        <v>8</v>
      </c>
      <c r="BB4" s="47">
        <f>VLOOKUP(AN4,'Air Rifle Shot Count Data'!$A$2:$BW$70,67,FALSE)</f>
        <v>0</v>
      </c>
      <c r="BC4" s="47">
        <f>VLOOKUP(AN4,'Air Rifle Shot Count Data'!$A$2:$BW$70,68,FALSE)</f>
        <v>0</v>
      </c>
      <c r="BD4" s="47">
        <f>VLOOKUP(AN4,'Air Rifle Shot Count Data'!$A$2:$BW$70,69,FALSE)</f>
        <v>0</v>
      </c>
      <c r="BE4" s="47">
        <f>VLOOKUP(AN4,'Air Rifle Shot Count Data'!$A$2:$BW$70,70,FALSE)</f>
        <v>0</v>
      </c>
      <c r="BF4" s="47">
        <f>VLOOKUP(AN4,'Air Rifle Shot Count Data'!$A$2:$BW$70,71,FALSE)</f>
        <v>0</v>
      </c>
      <c r="BG4" s="47">
        <f>VLOOKUP(AN4,'Air Rifle Shot Count Data'!$A$2:$BW$70,72,FALSE)</f>
        <v>0</v>
      </c>
      <c r="BH4" s="47">
        <f>VLOOKUP(AN4,'Air Rifle Shot Count Data'!$A$2:$BW$70,73,FALSE)</f>
        <v>0</v>
      </c>
      <c r="BI4" s="47">
        <f>VLOOKUP(AN4,'Air Rifle Shot Count Data'!$A$2:$BW$70,74,FALSE)</f>
        <v>0</v>
      </c>
      <c r="BK4" s="47"/>
      <c r="BL4" s="47"/>
      <c r="BM4" s="47"/>
      <c r="BN4" s="47"/>
      <c r="BO4" s="47"/>
      <c r="BP4" s="47"/>
      <c r="BQ4" s="47"/>
    </row>
    <row r="5" spans="1:69" ht="13.95" customHeight="1" x14ac:dyDescent="0.3">
      <c r="B5" s="9" t="s">
        <v>148</v>
      </c>
      <c r="C5" s="2" t="s">
        <v>17</v>
      </c>
      <c r="D5" s="34"/>
      <c r="E5" s="34"/>
      <c r="F5" s="34"/>
      <c r="G5" s="34"/>
      <c r="H5" s="34"/>
      <c r="I5" s="34"/>
      <c r="J5" s="42">
        <f t="shared" ref="J5:J10" si="5">SUM(D5:I5)</f>
        <v>0</v>
      </c>
      <c r="M5" s="23"/>
      <c r="N5" s="23"/>
      <c r="O5" s="23"/>
      <c r="P5" s="23"/>
      <c r="Q5" s="23"/>
      <c r="R5" s="23"/>
      <c r="S5" s="23">
        <f t="shared" si="1"/>
        <v>0</v>
      </c>
      <c r="T5" s="23"/>
      <c r="AB5" s="2">
        <f t="shared" si="2"/>
        <v>0</v>
      </c>
      <c r="AE5" s="5"/>
      <c r="AF5" s="5"/>
      <c r="AG5" s="5"/>
      <c r="AH5" s="5"/>
      <c r="AI5" s="5"/>
      <c r="AJ5" s="5"/>
      <c r="AK5" s="2">
        <f t="shared" si="3"/>
        <v>0</v>
      </c>
      <c r="AN5" s="1"/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7">
        <v>0</v>
      </c>
      <c r="AX5" s="47" t="e">
        <f>VLOOKUP(AN5,'Orion Essential AR Data'!$E$2:$HC$99,207,FALSE)</f>
        <v>#N/A</v>
      </c>
      <c r="AY5" s="47" t="e">
        <f>VLOOKUP(AN5,'Air Rifle Shot Count Data'!$A$2:$BW$70,64,FALSE)</f>
        <v>#N/A</v>
      </c>
      <c r="AZ5" s="47" t="e">
        <f>VLOOKUP(AN5,'Air Rifle Shot Count Data'!$A$2:$BW$70,65,FALSE)</f>
        <v>#N/A</v>
      </c>
      <c r="BA5" s="47" t="e">
        <f>VLOOKUP(AN5,'Air Rifle Shot Count Data'!$A$2:$BW$70,66,FALSE)</f>
        <v>#N/A</v>
      </c>
      <c r="BB5" s="47" t="e">
        <f>VLOOKUP(AN5,'Air Rifle Shot Count Data'!$A$2:$BW$70,67,FALSE)</f>
        <v>#N/A</v>
      </c>
      <c r="BC5" s="47" t="e">
        <f>VLOOKUP(AN5,'Air Rifle Shot Count Data'!$A$2:$BW$70,68,FALSE)</f>
        <v>#N/A</v>
      </c>
      <c r="BD5" s="47" t="e">
        <f>VLOOKUP(AN5,'Air Rifle Shot Count Data'!$A$2:$BW$70,69,FALSE)</f>
        <v>#N/A</v>
      </c>
      <c r="BE5" s="47" t="e">
        <f>VLOOKUP(AN5,'Air Rifle Shot Count Data'!$A$2:$BW$70,70,FALSE)</f>
        <v>#N/A</v>
      </c>
      <c r="BF5" s="47" t="e">
        <f>VLOOKUP(AN5,'Air Rifle Shot Count Data'!$A$2:$BW$70,71,FALSE)</f>
        <v>#N/A</v>
      </c>
      <c r="BG5" s="47" t="e">
        <f>VLOOKUP(AN5,'Air Rifle Shot Count Data'!$A$2:$BW$70,72,FALSE)</f>
        <v>#N/A</v>
      </c>
      <c r="BH5" s="47" t="e">
        <f>VLOOKUP(AN5,'Air Rifle Shot Count Data'!$A$2:$BW$70,73,FALSE)</f>
        <v>#N/A</v>
      </c>
      <c r="BI5" s="47" t="e">
        <f>VLOOKUP(AN5,'Air Rifle Shot Count Data'!$A$2:$BW$70,74,FALSE)</f>
        <v>#N/A</v>
      </c>
    </row>
    <row r="6" spans="1:69" ht="13.95" customHeight="1" x14ac:dyDescent="0.3">
      <c r="B6" s="9" t="s">
        <v>149</v>
      </c>
      <c r="C6" s="2" t="s">
        <v>17</v>
      </c>
      <c r="D6" s="34"/>
      <c r="E6" s="34"/>
      <c r="F6" s="34"/>
      <c r="G6" s="34"/>
      <c r="H6" s="34"/>
      <c r="I6" s="34"/>
      <c r="J6" s="42">
        <f t="shared" si="5"/>
        <v>0</v>
      </c>
      <c r="M6" s="23"/>
      <c r="N6" s="23"/>
      <c r="O6" s="23"/>
      <c r="P6" s="23"/>
      <c r="Q6" s="23"/>
      <c r="R6" s="23"/>
      <c r="S6" s="23">
        <f t="shared" si="1"/>
        <v>0</v>
      </c>
      <c r="T6" s="23"/>
      <c r="AB6" s="2">
        <f t="shared" si="2"/>
        <v>0</v>
      </c>
      <c r="AE6" s="5"/>
      <c r="AF6" s="5"/>
      <c r="AG6" s="5"/>
      <c r="AH6" s="5"/>
      <c r="AI6" s="5"/>
      <c r="AJ6" s="5"/>
      <c r="AK6" s="2">
        <f t="shared" si="3"/>
        <v>0</v>
      </c>
      <c r="AN6" s="1"/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7">
        <v>0</v>
      </c>
      <c r="AX6" s="47" t="e">
        <f>VLOOKUP(AN6,'Orion Essential AR Data'!$E$2:$HC$99,207,FALSE)</f>
        <v>#N/A</v>
      </c>
      <c r="AY6" s="47" t="e">
        <f>VLOOKUP(AN6,'Air Rifle Shot Count Data'!$A$2:$BW$70,64,FALSE)</f>
        <v>#N/A</v>
      </c>
      <c r="AZ6" s="47" t="e">
        <f>VLOOKUP(AN6,'Air Rifle Shot Count Data'!$A$2:$BW$70,65,FALSE)</f>
        <v>#N/A</v>
      </c>
      <c r="BA6" s="47" t="e">
        <f>VLOOKUP(AN6,'Air Rifle Shot Count Data'!$A$2:$BW$70,66,FALSE)</f>
        <v>#N/A</v>
      </c>
      <c r="BB6" s="47" t="e">
        <f>VLOOKUP(AN6,'Air Rifle Shot Count Data'!$A$2:$BW$70,67,FALSE)</f>
        <v>#N/A</v>
      </c>
      <c r="BC6" s="47" t="e">
        <f>VLOOKUP(AN6,'Air Rifle Shot Count Data'!$A$2:$BW$70,68,FALSE)</f>
        <v>#N/A</v>
      </c>
      <c r="BD6" s="47" t="e">
        <f>VLOOKUP(AN6,'Air Rifle Shot Count Data'!$A$2:$BW$70,69,FALSE)</f>
        <v>#N/A</v>
      </c>
      <c r="BE6" s="47" t="e">
        <f>VLOOKUP(AN6,'Air Rifle Shot Count Data'!$A$2:$BW$70,70,FALSE)</f>
        <v>#N/A</v>
      </c>
      <c r="BF6" s="47" t="e">
        <f>VLOOKUP(AN6,'Air Rifle Shot Count Data'!$A$2:$BW$70,71,FALSE)</f>
        <v>#N/A</v>
      </c>
      <c r="BG6" s="47" t="e">
        <f>VLOOKUP(AN6,'Air Rifle Shot Count Data'!$A$2:$BW$70,72,FALSE)</f>
        <v>#N/A</v>
      </c>
      <c r="BH6" s="47" t="e">
        <f>VLOOKUP(AN6,'Air Rifle Shot Count Data'!$A$2:$BW$70,73,FALSE)</f>
        <v>#N/A</v>
      </c>
      <c r="BI6" s="47" t="e">
        <f>VLOOKUP(AN6,'Air Rifle Shot Count Data'!$A$2:$BW$70,74,FALSE)</f>
        <v>#N/A</v>
      </c>
    </row>
    <row r="7" spans="1:69" ht="13.95" customHeight="1" x14ac:dyDescent="0.3">
      <c r="B7" s="9" t="s">
        <v>63</v>
      </c>
      <c r="C7" s="2" t="s">
        <v>17</v>
      </c>
      <c r="D7" s="34"/>
      <c r="E7" s="34"/>
      <c r="F7" s="34"/>
      <c r="G7" s="34"/>
      <c r="H7" s="34"/>
      <c r="I7" s="34"/>
      <c r="J7" s="42">
        <f t="shared" si="5"/>
        <v>0</v>
      </c>
      <c r="M7" s="23"/>
      <c r="N7" s="23"/>
      <c r="O7" s="23"/>
      <c r="P7" s="23"/>
      <c r="Q7" s="23"/>
      <c r="R7" s="23"/>
      <c r="S7" s="23">
        <f t="shared" si="1"/>
        <v>0</v>
      </c>
      <c r="T7" s="23"/>
      <c r="AB7" s="2">
        <f t="shared" si="2"/>
        <v>0</v>
      </c>
      <c r="AE7" s="59">
        <v>84</v>
      </c>
      <c r="AF7" s="59">
        <v>87</v>
      </c>
      <c r="AG7" s="59">
        <v>89</v>
      </c>
      <c r="AH7" s="59">
        <v>91</v>
      </c>
      <c r="AI7" s="59">
        <v>88</v>
      </c>
      <c r="AJ7" s="59">
        <v>85</v>
      </c>
      <c r="AK7" s="42">
        <f t="shared" si="3"/>
        <v>524</v>
      </c>
      <c r="AN7" s="1">
        <v>168</v>
      </c>
      <c r="AO7" s="2">
        <f>VLOOKUP(AN7,'Orion Essential AR Data'!$E$2:$IP$99,229,FALSE)</f>
        <v>92</v>
      </c>
      <c r="AP7" s="2">
        <f>VLOOKUP(AN7,'Orion Essential AR Data'!$E$2:$IP$99,232,FALSE)</f>
        <v>89</v>
      </c>
      <c r="AQ7" s="2">
        <f>VLOOKUP(AN7,'Orion Essential AR Data'!$E$2:$IP$99,235,FALSE)</f>
        <v>89</v>
      </c>
      <c r="AR7" s="2">
        <f>VLOOKUP(AN7,'Orion Essential AR Data'!$E$2:$IP$99,238,FALSE)</f>
        <v>92</v>
      </c>
      <c r="AS7" s="2">
        <f>VLOOKUP(AN7,'Orion Essential AR Data'!$E$2:$IP$99,241,FALSE)</f>
        <v>89</v>
      </c>
      <c r="AT7" s="2">
        <f>VLOOKUP(AN7,'Orion Essential AR Data'!$E$2:$IP$99,244,FALSE)</f>
        <v>93</v>
      </c>
      <c r="AU7" s="42">
        <f t="shared" si="4"/>
        <v>544</v>
      </c>
      <c r="AX7" s="47">
        <f>VLOOKUP(AN7,'Orion Essential AR Data'!$E$2:$HC$99,207,FALSE)</f>
        <v>13</v>
      </c>
      <c r="AY7" s="47">
        <f>VLOOKUP(AN7,'Air Rifle Shot Count Data'!$A$2:$BW$70,64,FALSE)</f>
        <v>20</v>
      </c>
      <c r="AZ7" s="47">
        <f>VLOOKUP(AN7,'Air Rifle Shot Count Data'!$A$2:$BW$70,65,FALSE)</f>
        <v>27</v>
      </c>
      <c r="BA7" s="47">
        <f>VLOOKUP(AN7,'Air Rifle Shot Count Data'!$A$2:$BW$70,66,FALSE)</f>
        <v>10</v>
      </c>
      <c r="BB7" s="47">
        <f>VLOOKUP(AN7,'Air Rifle Shot Count Data'!$A$2:$BW$70,67,FALSE)</f>
        <v>3</v>
      </c>
      <c r="BC7" s="47">
        <f>VLOOKUP(AN7,'Air Rifle Shot Count Data'!$A$2:$BW$70,68,FALSE)</f>
        <v>0</v>
      </c>
      <c r="BD7" s="47">
        <f>VLOOKUP(AN7,'Air Rifle Shot Count Data'!$A$2:$BW$70,69,FALSE)</f>
        <v>0</v>
      </c>
      <c r="BE7" s="47">
        <f>VLOOKUP(AN7,'Air Rifle Shot Count Data'!$A$2:$BW$70,70,FALSE)</f>
        <v>0</v>
      </c>
      <c r="BF7" s="47">
        <f>VLOOKUP(AN7,'Air Rifle Shot Count Data'!$A$2:$BW$70,71,FALSE)</f>
        <v>0</v>
      </c>
      <c r="BG7" s="47">
        <f>VLOOKUP(AN7,'Air Rifle Shot Count Data'!$A$2:$BW$70,72,FALSE)</f>
        <v>0</v>
      </c>
      <c r="BH7" s="47">
        <f>VLOOKUP(AN7,'Air Rifle Shot Count Data'!$A$2:$BW$70,73,FALSE)</f>
        <v>0</v>
      </c>
      <c r="BI7" s="47">
        <f>VLOOKUP(AN7,'Air Rifle Shot Count Data'!$A$2:$BW$70,74,FALSE)</f>
        <v>0</v>
      </c>
      <c r="BK7" s="47"/>
      <c r="BL7" s="47"/>
      <c r="BM7" s="47"/>
      <c r="BN7" s="47"/>
      <c r="BO7" s="47"/>
      <c r="BP7" s="47"/>
      <c r="BQ7" s="47"/>
    </row>
    <row r="8" spans="1:69" ht="13.95" customHeight="1" x14ac:dyDescent="0.3">
      <c r="B8" s="9" t="s">
        <v>99</v>
      </c>
      <c r="C8" s="2" t="s">
        <v>17</v>
      </c>
      <c r="D8" s="34"/>
      <c r="E8" s="34"/>
      <c r="F8" s="34"/>
      <c r="G8" s="34"/>
      <c r="H8" s="34"/>
      <c r="I8" s="34"/>
      <c r="J8" s="42">
        <f t="shared" si="5"/>
        <v>0</v>
      </c>
      <c r="M8" s="23"/>
      <c r="N8" s="23"/>
      <c r="O8" s="23"/>
      <c r="P8" s="23"/>
      <c r="Q8" s="23"/>
      <c r="R8" s="23"/>
      <c r="S8" s="23">
        <f t="shared" si="1"/>
        <v>0</v>
      </c>
      <c r="T8" s="23"/>
      <c r="AB8" s="2">
        <f t="shared" si="2"/>
        <v>0</v>
      </c>
      <c r="AE8" s="59">
        <v>85</v>
      </c>
      <c r="AF8" s="59">
        <v>81</v>
      </c>
      <c r="AG8" s="59">
        <v>80</v>
      </c>
      <c r="AH8" s="59">
        <v>88</v>
      </c>
      <c r="AI8" s="59">
        <v>91</v>
      </c>
      <c r="AJ8" s="59">
        <v>89</v>
      </c>
      <c r="AK8" s="42">
        <f t="shared" si="3"/>
        <v>514</v>
      </c>
      <c r="AN8" s="1">
        <v>175</v>
      </c>
      <c r="AO8" s="2">
        <f>VLOOKUP(AN8,'Orion Essential AR Data'!$E$2:$IP$99,229,FALSE)</f>
        <v>87</v>
      </c>
      <c r="AP8" s="2">
        <f>VLOOKUP(AN8,'Orion Essential AR Data'!$E$2:$IP$99,232,FALSE)</f>
        <v>90</v>
      </c>
      <c r="AQ8" s="2">
        <f>VLOOKUP(AN8,'Orion Essential AR Data'!$E$2:$IP$99,235,FALSE)</f>
        <v>89</v>
      </c>
      <c r="AR8" s="2">
        <f>VLOOKUP(AN8,'Orion Essential AR Data'!$E$2:$IP$99,238,FALSE)</f>
        <v>91</v>
      </c>
      <c r="AS8" s="2">
        <f>VLOOKUP(AN8,'Orion Essential AR Data'!$E$2:$IP$99,241,FALSE)</f>
        <v>90</v>
      </c>
      <c r="AT8" s="2">
        <f>VLOOKUP(AN8,'Orion Essential AR Data'!$E$2:$IP$99,244,FALSE)</f>
        <v>86</v>
      </c>
      <c r="AU8" s="42">
        <f t="shared" si="4"/>
        <v>533</v>
      </c>
      <c r="AX8" s="47">
        <f>VLOOKUP(AN8,'Orion Essential AR Data'!$E$2:$HC$99,207,FALSE)</f>
        <v>11</v>
      </c>
      <c r="AY8" s="47">
        <f>VLOOKUP(AN8,'Air Rifle Shot Count Data'!$A$2:$BW$70,64,FALSE)</f>
        <v>16</v>
      </c>
      <c r="AZ8" s="47">
        <f>VLOOKUP(AN8,'Air Rifle Shot Count Data'!$A$2:$BW$70,65,FALSE)</f>
        <v>28</v>
      </c>
      <c r="BA8" s="47">
        <f>VLOOKUP(AN8,'Air Rifle Shot Count Data'!$A$2:$BW$70,66,FALSE)</f>
        <v>9</v>
      </c>
      <c r="BB8" s="47">
        <f>VLOOKUP(AN8,'Air Rifle Shot Count Data'!$A$2:$BW$70,67,FALSE)</f>
        <v>7</v>
      </c>
      <c r="BC8" s="47">
        <f>VLOOKUP(AN8,'Air Rifle Shot Count Data'!$A$2:$BW$70,68,FALSE)</f>
        <v>0</v>
      </c>
      <c r="BD8" s="47">
        <f>VLOOKUP(AN8,'Air Rifle Shot Count Data'!$A$2:$BW$70,69,FALSE)</f>
        <v>0</v>
      </c>
      <c r="BE8" s="47">
        <f>VLOOKUP(AN8,'Air Rifle Shot Count Data'!$A$2:$BW$70,70,FALSE)</f>
        <v>0</v>
      </c>
      <c r="BF8" s="47">
        <f>VLOOKUP(AN8,'Air Rifle Shot Count Data'!$A$2:$BW$70,71,FALSE)</f>
        <v>0</v>
      </c>
      <c r="BG8" s="47">
        <f>VLOOKUP(AN8,'Air Rifle Shot Count Data'!$A$2:$BW$70,72,FALSE)</f>
        <v>0</v>
      </c>
      <c r="BH8" s="47">
        <f>VLOOKUP(AN8,'Air Rifle Shot Count Data'!$A$2:$BW$70,73,FALSE)</f>
        <v>0</v>
      </c>
      <c r="BI8" s="47">
        <f>VLOOKUP(AN8,'Air Rifle Shot Count Data'!$A$2:$BW$70,74,FALSE)</f>
        <v>0</v>
      </c>
      <c r="BK8" s="47"/>
      <c r="BL8" s="47"/>
      <c r="BM8" s="47"/>
      <c r="BN8" s="47"/>
      <c r="BO8" s="47"/>
      <c r="BP8" s="47"/>
      <c r="BQ8" s="47"/>
    </row>
    <row r="9" spans="1:69" ht="13.95" customHeight="1" x14ac:dyDescent="0.3">
      <c r="B9" s="9" t="s">
        <v>150</v>
      </c>
      <c r="C9" s="2" t="s">
        <v>17</v>
      </c>
      <c r="D9" s="34"/>
      <c r="E9" s="34"/>
      <c r="F9" s="34"/>
      <c r="G9" s="34"/>
      <c r="H9" s="34"/>
      <c r="I9" s="34"/>
      <c r="J9" s="2">
        <f t="shared" si="5"/>
        <v>0</v>
      </c>
      <c r="M9" s="23"/>
      <c r="N9" s="23"/>
      <c r="O9" s="23"/>
      <c r="P9" s="23"/>
      <c r="Q9" s="23"/>
      <c r="R9" s="23"/>
      <c r="S9" s="23">
        <f t="shared" si="1"/>
        <v>0</v>
      </c>
      <c r="T9" s="23"/>
      <c r="AB9" s="2">
        <f t="shared" si="2"/>
        <v>0</v>
      </c>
      <c r="AE9" s="59">
        <v>57</v>
      </c>
      <c r="AF9" s="59">
        <v>62</v>
      </c>
      <c r="AG9" s="59">
        <v>49</v>
      </c>
      <c r="AH9" s="59">
        <v>54</v>
      </c>
      <c r="AI9" s="59">
        <v>67</v>
      </c>
      <c r="AJ9" s="59">
        <v>54</v>
      </c>
      <c r="AK9" s="2">
        <f t="shared" si="3"/>
        <v>343</v>
      </c>
      <c r="AN9" s="1">
        <v>176</v>
      </c>
      <c r="AO9" s="2">
        <f>VLOOKUP(AN9,'Orion Essential AR Data'!$E$2:$IP$99,229,FALSE)</f>
        <v>0</v>
      </c>
      <c r="AP9" s="2">
        <f>VLOOKUP(AN9,'Orion Essential AR Data'!$E$2:$IP$99,232,FALSE)</f>
        <v>0</v>
      </c>
      <c r="AQ9" s="2">
        <f>VLOOKUP(AN9,'Orion Essential AR Data'!$E$2:$IP$99,235,FALSE)</f>
        <v>0</v>
      </c>
      <c r="AR9" s="2">
        <f>VLOOKUP(AN9,'Orion Essential AR Data'!$E$2:$IP$99,238,FALSE)</f>
        <v>0</v>
      </c>
      <c r="AS9" s="2">
        <f>VLOOKUP(AN9,'Orion Essential AR Data'!$E$2:$IP$99,241,FALSE)</f>
        <v>0</v>
      </c>
      <c r="AT9" s="2">
        <f>VLOOKUP(AN9,'Orion Essential AR Data'!$E$2:$IP$99,244,FALSE)</f>
        <v>0</v>
      </c>
      <c r="AU9" s="2">
        <f t="shared" si="4"/>
        <v>0</v>
      </c>
      <c r="AX9" s="47">
        <f>VLOOKUP(AN9,'Orion Essential AR Data'!$E$2:$HC$99,207,FALSE)</f>
        <v>0</v>
      </c>
      <c r="AY9" s="47">
        <f>VLOOKUP(AN9,'Air Rifle Shot Count Data'!$A$2:$BW$70,64,FALSE)</f>
        <v>0</v>
      </c>
      <c r="AZ9" s="47">
        <f>VLOOKUP(AN9,'Air Rifle Shot Count Data'!$A$2:$BW$70,65,FALSE)</f>
        <v>0</v>
      </c>
      <c r="BA9" s="47">
        <f>VLOOKUP(AN9,'Air Rifle Shot Count Data'!$A$2:$BW$70,66,FALSE)</f>
        <v>0</v>
      </c>
      <c r="BB9" s="47">
        <f>VLOOKUP(AN9,'Air Rifle Shot Count Data'!$A$2:$BW$70,67,FALSE)</f>
        <v>0</v>
      </c>
      <c r="BC9" s="47">
        <f>VLOOKUP(AN9,'Air Rifle Shot Count Data'!$A$2:$BW$70,68,FALSE)</f>
        <v>0</v>
      </c>
      <c r="BD9" s="47">
        <f>VLOOKUP(AN9,'Air Rifle Shot Count Data'!$A$2:$BW$70,69,FALSE)</f>
        <v>0</v>
      </c>
      <c r="BE9" s="47">
        <f>VLOOKUP(AN9,'Air Rifle Shot Count Data'!$A$2:$BW$70,70,FALSE)</f>
        <v>0</v>
      </c>
      <c r="BF9" s="47">
        <f>VLOOKUP(AN9,'Air Rifle Shot Count Data'!$A$2:$BW$70,71,FALSE)</f>
        <v>0</v>
      </c>
      <c r="BG9" s="47">
        <f>VLOOKUP(AN9,'Air Rifle Shot Count Data'!$A$2:$BW$70,72,FALSE)</f>
        <v>0</v>
      </c>
      <c r="BH9" s="47">
        <f>VLOOKUP(AN9,'Air Rifle Shot Count Data'!$A$2:$BW$70,73,FALSE)</f>
        <v>0</v>
      </c>
      <c r="BI9" s="47">
        <f>VLOOKUP(AN9,'Air Rifle Shot Count Data'!$A$2:$BW$70,74,FALSE)</f>
        <v>60</v>
      </c>
      <c r="BK9" s="47"/>
      <c r="BL9" s="47"/>
      <c r="BM9" s="47"/>
      <c r="BN9" s="47"/>
      <c r="BO9" s="47"/>
      <c r="BP9" s="47"/>
      <c r="BQ9" s="47"/>
    </row>
    <row r="10" spans="1:69" ht="13.95" customHeight="1" x14ac:dyDescent="0.3">
      <c r="B10" s="9" t="s">
        <v>151</v>
      </c>
      <c r="C10" s="2" t="s">
        <v>17</v>
      </c>
      <c r="D10" s="34"/>
      <c r="E10" s="34"/>
      <c r="F10" s="34"/>
      <c r="G10" s="34"/>
      <c r="H10" s="34"/>
      <c r="I10" s="34"/>
      <c r="J10" s="2">
        <f t="shared" si="5"/>
        <v>0</v>
      </c>
      <c r="M10" s="23"/>
      <c r="N10" s="23"/>
      <c r="O10" s="23"/>
      <c r="P10" s="23"/>
      <c r="Q10" s="23"/>
      <c r="R10" s="23"/>
      <c r="S10" s="23">
        <f t="shared" si="1"/>
        <v>0</v>
      </c>
      <c r="T10" s="23"/>
      <c r="AB10" s="2">
        <f t="shared" si="2"/>
        <v>0</v>
      </c>
      <c r="AE10" s="59">
        <v>84</v>
      </c>
      <c r="AF10" s="59">
        <v>58</v>
      </c>
      <c r="AG10" s="59">
        <v>64</v>
      </c>
      <c r="AH10" s="59">
        <v>61</v>
      </c>
      <c r="AI10" s="59">
        <v>59</v>
      </c>
      <c r="AJ10" s="59">
        <v>72</v>
      </c>
      <c r="AK10" s="42">
        <f t="shared" si="3"/>
        <v>398</v>
      </c>
      <c r="AN10" s="1"/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7">
        <v>0</v>
      </c>
      <c r="AX10" s="47" t="e">
        <f>VLOOKUP(AN10,'Orion Essential AR Data'!$E$2:$HC$99,207,FALSE)</f>
        <v>#N/A</v>
      </c>
      <c r="AY10" s="47" t="e">
        <f>VLOOKUP(AN10,'Air Rifle Shot Count Data'!$A$2:$BW$70,64,FALSE)</f>
        <v>#N/A</v>
      </c>
      <c r="AZ10" s="47" t="e">
        <f>VLOOKUP(AN10,'Air Rifle Shot Count Data'!$A$2:$BW$70,65,FALSE)</f>
        <v>#N/A</v>
      </c>
      <c r="BA10" s="47" t="e">
        <f>VLOOKUP(AN10,'Air Rifle Shot Count Data'!$A$2:$BW$70,66,FALSE)</f>
        <v>#N/A</v>
      </c>
      <c r="BB10" s="47" t="e">
        <f>VLOOKUP(AN10,'Air Rifle Shot Count Data'!$A$2:$BW$70,67,FALSE)</f>
        <v>#N/A</v>
      </c>
      <c r="BC10" s="47" t="e">
        <f>VLOOKUP(AN10,'Air Rifle Shot Count Data'!$A$2:$BW$70,68,FALSE)</f>
        <v>#N/A</v>
      </c>
      <c r="BD10" s="47" t="e">
        <f>VLOOKUP(AN10,'Air Rifle Shot Count Data'!$A$2:$BW$70,69,FALSE)</f>
        <v>#N/A</v>
      </c>
      <c r="BE10" s="47" t="e">
        <f>VLOOKUP(AN10,'Air Rifle Shot Count Data'!$A$2:$BW$70,70,FALSE)</f>
        <v>#N/A</v>
      </c>
      <c r="BF10" s="47" t="e">
        <f>VLOOKUP(AN10,'Air Rifle Shot Count Data'!$A$2:$BW$70,71,FALSE)</f>
        <v>#N/A</v>
      </c>
      <c r="BG10" s="47" t="e">
        <f>VLOOKUP(AN10,'Air Rifle Shot Count Data'!$A$2:$BW$70,72,FALSE)</f>
        <v>#N/A</v>
      </c>
      <c r="BH10" s="47" t="e">
        <f>VLOOKUP(AN10,'Air Rifle Shot Count Data'!$A$2:$BW$70,73,FALSE)</f>
        <v>#N/A</v>
      </c>
      <c r="BI10" s="47" t="e">
        <f>VLOOKUP(AN10,'Air Rifle Shot Count Data'!$A$2:$BW$70,74,FALSE)</f>
        <v>#N/A</v>
      </c>
      <c r="BK10" s="47"/>
      <c r="BL10" s="47"/>
      <c r="BM10" s="47"/>
      <c r="BN10" s="47"/>
      <c r="BO10" s="47"/>
      <c r="BP10" s="47"/>
      <c r="BQ10" s="47"/>
    </row>
    <row r="11" spans="1:69" ht="13.95" customHeight="1" x14ac:dyDescent="0.3">
      <c r="B11" s="9" t="s">
        <v>604</v>
      </c>
      <c r="C11" s="2" t="s">
        <v>17</v>
      </c>
      <c r="D11" s="34"/>
      <c r="E11" s="34"/>
      <c r="F11" s="34"/>
      <c r="G11" s="34"/>
      <c r="H11" s="34"/>
      <c r="I11" s="34"/>
      <c r="J11" s="2">
        <f t="shared" si="0"/>
        <v>0</v>
      </c>
      <c r="M11" s="23"/>
      <c r="N11" s="23"/>
      <c r="O11" s="23"/>
      <c r="P11" s="23"/>
      <c r="Q11" s="23"/>
      <c r="R11" s="23"/>
      <c r="S11" s="23">
        <f t="shared" si="1"/>
        <v>0</v>
      </c>
      <c r="T11" s="23"/>
      <c r="AB11" s="2">
        <f t="shared" si="2"/>
        <v>0</v>
      </c>
      <c r="AE11" s="59">
        <v>84</v>
      </c>
      <c r="AF11" s="59">
        <v>84</v>
      </c>
      <c r="AG11" s="59">
        <v>82</v>
      </c>
      <c r="AH11" s="59">
        <v>78</v>
      </c>
      <c r="AI11" s="59">
        <v>81</v>
      </c>
      <c r="AJ11" s="59">
        <v>87</v>
      </c>
      <c r="AK11" s="42">
        <f t="shared" si="3"/>
        <v>496</v>
      </c>
      <c r="AN11" s="1">
        <v>174</v>
      </c>
      <c r="AO11" s="2">
        <f>VLOOKUP(AN11,'Orion Essential AR Data'!$E$2:$IP$99,229,FALSE)</f>
        <v>87</v>
      </c>
      <c r="AP11" s="2">
        <f>VLOOKUP(AN11,'Orion Essential AR Data'!$E$2:$IP$99,232,FALSE)</f>
        <v>89</v>
      </c>
      <c r="AQ11" s="2">
        <f>VLOOKUP(AN11,'Orion Essential AR Data'!$E$2:$IP$99,235,FALSE)</f>
        <v>83</v>
      </c>
      <c r="AR11" s="2">
        <f>VLOOKUP(AN11,'Orion Essential AR Data'!$E$2:$IP$99,238,FALSE)</f>
        <v>85</v>
      </c>
      <c r="AS11" s="2">
        <f>VLOOKUP(AN11,'Orion Essential AR Data'!$E$2:$IP$99,241,FALSE)</f>
        <v>92</v>
      </c>
      <c r="AT11" s="2">
        <f>VLOOKUP(AN11,'Orion Essential AR Data'!$E$2:$IP$99,244,FALSE)</f>
        <v>86</v>
      </c>
      <c r="AU11" s="42">
        <f t="shared" ref="AU11:AU12" si="6">SUM(AO11:AT11)</f>
        <v>522</v>
      </c>
      <c r="AX11" s="47">
        <f>VLOOKUP(AN11,'Orion Essential AR Data'!$E$2:$HC$99,207,FALSE)</f>
        <v>12</v>
      </c>
      <c r="AY11" s="47">
        <f>VLOOKUP(AN11,'Air Rifle Shot Count Data'!$A$2:$BW$70,64,FALSE)</f>
        <v>17</v>
      </c>
      <c r="AZ11" s="47">
        <f>VLOOKUP(AN11,'Air Rifle Shot Count Data'!$A$2:$BW$70,65,FALSE)</f>
        <v>21</v>
      </c>
      <c r="BA11" s="47">
        <f>VLOOKUP(AN11,'Air Rifle Shot Count Data'!$A$2:$BW$70,66,FALSE)</f>
        <v>14</v>
      </c>
      <c r="BB11" s="47">
        <f>VLOOKUP(AN11,'Air Rifle Shot Count Data'!$A$2:$BW$70,67,FALSE)</f>
        <v>5</v>
      </c>
      <c r="BC11" s="47">
        <f>VLOOKUP(AN11,'Air Rifle Shot Count Data'!$A$2:$BW$70,68,FALSE)</f>
        <v>2</v>
      </c>
      <c r="BD11" s="47">
        <f>VLOOKUP(AN11,'Air Rifle Shot Count Data'!$A$2:$BW$70,69,FALSE)</f>
        <v>0</v>
      </c>
      <c r="BE11" s="47">
        <f>VLOOKUP(AN11,'Air Rifle Shot Count Data'!$A$2:$BW$70,70,FALSE)</f>
        <v>1</v>
      </c>
      <c r="BF11" s="47">
        <f>VLOOKUP(AN11,'Air Rifle Shot Count Data'!$A$2:$BW$70,71,FALSE)</f>
        <v>0</v>
      </c>
      <c r="BG11" s="47">
        <f>VLOOKUP(AN11,'Air Rifle Shot Count Data'!$A$2:$BW$70,72,FALSE)</f>
        <v>0</v>
      </c>
      <c r="BH11" s="47">
        <f>VLOOKUP(AN11,'Air Rifle Shot Count Data'!$A$2:$BW$70,73,FALSE)</f>
        <v>0</v>
      </c>
      <c r="BI11" s="47">
        <f>VLOOKUP(AN11,'Air Rifle Shot Count Data'!$A$2:$BW$70,74,FALSE)</f>
        <v>0</v>
      </c>
      <c r="BK11" s="47"/>
      <c r="BL11" s="47"/>
      <c r="BM11" s="47"/>
      <c r="BN11" s="47"/>
      <c r="BO11" s="47"/>
      <c r="BP11" s="47"/>
      <c r="BQ11" s="47"/>
    </row>
    <row r="12" spans="1:69" ht="13.95" customHeight="1" x14ac:dyDescent="0.3">
      <c r="B12" s="9" t="s">
        <v>605</v>
      </c>
      <c r="C12" s="2" t="s">
        <v>17</v>
      </c>
      <c r="D12" s="34"/>
      <c r="E12" s="34"/>
      <c r="F12" s="34"/>
      <c r="G12" s="34"/>
      <c r="H12" s="34"/>
      <c r="I12" s="34"/>
      <c r="J12" s="2">
        <f t="shared" si="0"/>
        <v>0</v>
      </c>
      <c r="M12" s="23"/>
      <c r="N12" s="23"/>
      <c r="O12" s="23"/>
      <c r="P12" s="23"/>
      <c r="Q12" s="23"/>
      <c r="R12" s="23"/>
      <c r="S12" s="23">
        <f t="shared" si="1"/>
        <v>0</v>
      </c>
      <c r="T12" s="23"/>
      <c r="AB12" s="2">
        <f t="shared" si="2"/>
        <v>0</v>
      </c>
      <c r="AE12" s="59">
        <v>61</v>
      </c>
      <c r="AF12" s="59">
        <v>65</v>
      </c>
      <c r="AG12" s="59">
        <v>66</v>
      </c>
      <c r="AH12" s="59">
        <v>55</v>
      </c>
      <c r="AI12" s="59">
        <v>66</v>
      </c>
      <c r="AJ12" s="59">
        <v>31</v>
      </c>
      <c r="AK12" s="2">
        <f t="shared" si="3"/>
        <v>344</v>
      </c>
      <c r="AN12" s="1">
        <v>167</v>
      </c>
      <c r="AO12" s="2">
        <f>VLOOKUP(AN12,'Orion Essential AR Data'!$E$2:$IP$99,229,FALSE)</f>
        <v>0</v>
      </c>
      <c r="AP12" s="2">
        <f>VLOOKUP(AN12,'Orion Essential AR Data'!$E$2:$IP$99,232,FALSE)</f>
        <v>0</v>
      </c>
      <c r="AQ12" s="2">
        <f>VLOOKUP(AN12,'Orion Essential AR Data'!$E$2:$IP$99,235,FALSE)</f>
        <v>0</v>
      </c>
      <c r="AR12" s="2">
        <f>VLOOKUP(AN12,'Orion Essential AR Data'!$E$2:$IP$99,238,FALSE)</f>
        <v>0</v>
      </c>
      <c r="AS12" s="2">
        <f>VLOOKUP(AN12,'Orion Essential AR Data'!$E$2:$IP$99,241,FALSE)</f>
        <v>0</v>
      </c>
      <c r="AT12" s="2">
        <f>VLOOKUP(AN12,'Orion Essential AR Data'!$E$2:$IP$99,244,FALSE)</f>
        <v>0</v>
      </c>
      <c r="AU12" s="2">
        <f t="shared" si="6"/>
        <v>0</v>
      </c>
      <c r="AX12" s="47">
        <f>VLOOKUP(AN12,'Orion Essential AR Data'!$E$2:$HC$99,207,FALSE)</f>
        <v>0</v>
      </c>
      <c r="AY12" s="47">
        <f>VLOOKUP(AN12,'Air Rifle Shot Count Data'!$A$2:$BW$70,64,FALSE)</f>
        <v>0</v>
      </c>
      <c r="AZ12" s="47">
        <f>VLOOKUP(AN12,'Air Rifle Shot Count Data'!$A$2:$BW$70,65,FALSE)</f>
        <v>0</v>
      </c>
      <c r="BA12" s="47">
        <f>VLOOKUP(AN12,'Air Rifle Shot Count Data'!$A$2:$BW$70,66,FALSE)</f>
        <v>0</v>
      </c>
      <c r="BB12" s="47">
        <f>VLOOKUP(AN12,'Air Rifle Shot Count Data'!$A$2:$BW$70,67,FALSE)</f>
        <v>0</v>
      </c>
      <c r="BC12" s="47">
        <f>VLOOKUP(AN12,'Air Rifle Shot Count Data'!$A$2:$BW$70,68,FALSE)</f>
        <v>0</v>
      </c>
      <c r="BD12" s="47">
        <f>VLOOKUP(AN12,'Air Rifle Shot Count Data'!$A$2:$BW$70,69,FALSE)</f>
        <v>0</v>
      </c>
      <c r="BE12" s="47">
        <f>VLOOKUP(AN12,'Air Rifle Shot Count Data'!$A$2:$BW$70,70,FALSE)</f>
        <v>0</v>
      </c>
      <c r="BF12" s="47">
        <f>VLOOKUP(AN12,'Air Rifle Shot Count Data'!$A$2:$BW$70,71,FALSE)</f>
        <v>0</v>
      </c>
      <c r="BG12" s="47">
        <f>VLOOKUP(AN12,'Air Rifle Shot Count Data'!$A$2:$BW$70,72,FALSE)</f>
        <v>0</v>
      </c>
      <c r="BH12" s="47">
        <f>VLOOKUP(AN12,'Air Rifle Shot Count Data'!$A$2:$BW$70,73,FALSE)</f>
        <v>0</v>
      </c>
      <c r="BI12" s="47">
        <f>VLOOKUP(AN12,'Air Rifle Shot Count Data'!$A$2:$BW$70,74,FALSE)</f>
        <v>60</v>
      </c>
      <c r="BK12" s="47"/>
      <c r="BL12" s="47"/>
      <c r="BM12" s="47"/>
      <c r="BN12" s="47"/>
      <c r="BO12" s="47"/>
      <c r="BP12" s="47"/>
      <c r="BQ12" s="47"/>
    </row>
    <row r="13" spans="1:69" ht="13.95" customHeight="1" x14ac:dyDescent="0.3">
      <c r="B13" s="9" t="s">
        <v>607</v>
      </c>
      <c r="C13" s="2" t="s">
        <v>17</v>
      </c>
      <c r="D13" s="1"/>
      <c r="E13" s="1"/>
      <c r="F13" s="1"/>
      <c r="G13" s="1"/>
      <c r="H13" s="1"/>
      <c r="I13" s="1"/>
      <c r="J13" s="2">
        <f t="shared" ref="J13" si="7">SUM(D13:I13)</f>
        <v>0</v>
      </c>
      <c r="M13" s="23"/>
      <c r="N13" s="23"/>
      <c r="O13" s="23"/>
      <c r="P13" s="23"/>
      <c r="Q13" s="23"/>
      <c r="R13" s="23"/>
      <c r="S13" s="23">
        <f t="shared" ref="S13" si="8">SUM(M13:R13)</f>
        <v>0</v>
      </c>
      <c r="T13" s="23"/>
      <c r="AB13" s="2">
        <f t="shared" ref="AB13" si="9">SUM(V13:AA13)</f>
        <v>0</v>
      </c>
      <c r="AC13" s="1"/>
      <c r="AD13" s="1"/>
      <c r="AE13" s="1"/>
      <c r="AF13" s="1"/>
      <c r="AG13" s="1"/>
      <c r="AH13" s="1"/>
      <c r="AI13" s="1"/>
      <c r="AJ13" s="1"/>
      <c r="AK13" s="13"/>
      <c r="AL13" s="1"/>
      <c r="AM13" s="1"/>
      <c r="AN13" s="1">
        <v>178</v>
      </c>
      <c r="AO13" s="2">
        <f>VLOOKUP(AN13,'Orion Essential AR Data'!$E$2:$IP$99,229,FALSE)</f>
        <v>68</v>
      </c>
      <c r="AP13" s="2">
        <f>VLOOKUP(AN13,'Orion Essential AR Data'!$E$2:$IP$99,232,FALSE)</f>
        <v>68</v>
      </c>
      <c r="AQ13" s="2">
        <f>VLOOKUP(AN13,'Orion Essential AR Data'!$E$2:$IP$99,235,FALSE)</f>
        <v>73</v>
      </c>
      <c r="AR13" s="2">
        <f>VLOOKUP(AN13,'Orion Essential AR Data'!$E$2:$IP$99,238,FALSE)</f>
        <v>71</v>
      </c>
      <c r="AS13" s="2">
        <f>VLOOKUP(AN13,'Orion Essential AR Data'!$E$2:$IP$99,241,FALSE)</f>
        <v>79</v>
      </c>
      <c r="AT13" s="2">
        <f>VLOOKUP(AN13,'Orion Essential AR Data'!$E$2:$IP$99,244,FALSE)</f>
        <v>76</v>
      </c>
      <c r="AU13" s="42">
        <f t="shared" ref="AU13" si="10">SUM(AO13:AT13)</f>
        <v>435</v>
      </c>
      <c r="AX13" s="47">
        <f>VLOOKUP(AN13,'Orion Essential AR Data'!$E$2:$HC$99,207,FALSE)</f>
        <v>6</v>
      </c>
      <c r="AY13" s="47">
        <f>VLOOKUP(AN13,'Air Rifle Shot Count Data'!$A$2:$BW$70,64,FALSE)</f>
        <v>7</v>
      </c>
      <c r="AZ13" s="47">
        <f>VLOOKUP(AN13,'Air Rifle Shot Count Data'!$A$2:$BW$70,65,FALSE)</f>
        <v>12</v>
      </c>
      <c r="BA13" s="47">
        <f>VLOOKUP(AN13,'Air Rifle Shot Count Data'!$A$2:$BW$70,66,FALSE)</f>
        <v>14</v>
      </c>
      <c r="BB13" s="47">
        <f>VLOOKUP(AN13,'Air Rifle Shot Count Data'!$A$2:$BW$70,67,FALSE)</f>
        <v>9</v>
      </c>
      <c r="BC13" s="47">
        <f>VLOOKUP(AN13,'Air Rifle Shot Count Data'!$A$2:$BW$70,68,FALSE)</f>
        <v>5</v>
      </c>
      <c r="BD13" s="47">
        <f>VLOOKUP(AN13,'Air Rifle Shot Count Data'!$A$2:$BW$70,69,FALSE)</f>
        <v>7</v>
      </c>
      <c r="BE13" s="47">
        <f>VLOOKUP(AN13,'Air Rifle Shot Count Data'!$A$2:$BW$70,70,FALSE)</f>
        <v>2</v>
      </c>
      <c r="BF13" s="47">
        <f>VLOOKUP(AN13,'Air Rifle Shot Count Data'!$A$2:$BW$70,71,FALSE)</f>
        <v>3</v>
      </c>
      <c r="BG13" s="47">
        <f>VLOOKUP(AN13,'Air Rifle Shot Count Data'!$A$2:$BW$70,72,FALSE)</f>
        <v>0</v>
      </c>
      <c r="BH13" s="47">
        <f>VLOOKUP(AN13,'Air Rifle Shot Count Data'!$A$2:$BW$70,73,FALSE)</f>
        <v>0</v>
      </c>
      <c r="BI13" s="47">
        <f>VLOOKUP(AN13,'Air Rifle Shot Count Data'!$A$2:$BW$70,74,FALSE)</f>
        <v>1</v>
      </c>
      <c r="BK13" s="47"/>
      <c r="BL13" s="47"/>
      <c r="BM13" s="47"/>
      <c r="BN13" s="47"/>
      <c r="BO13" s="47"/>
      <c r="BP13" s="47"/>
      <c r="BQ13" s="47"/>
    </row>
    <row r="14" spans="1:69" ht="13.95" customHeight="1" x14ac:dyDescent="0.3">
      <c r="A14" s="29"/>
    </row>
    <row r="15" spans="1:69" ht="13.95" customHeight="1" x14ac:dyDescent="0.3">
      <c r="A15" s="29" t="s">
        <v>51</v>
      </c>
      <c r="B15" s="11" t="s">
        <v>1</v>
      </c>
      <c r="C15" s="79" t="s">
        <v>2</v>
      </c>
      <c r="D15" s="21" t="s">
        <v>19</v>
      </c>
      <c r="E15" s="21" t="s">
        <v>20</v>
      </c>
      <c r="F15" s="21" t="s">
        <v>21</v>
      </c>
      <c r="G15" s="21" t="s">
        <v>22</v>
      </c>
      <c r="H15" s="21" t="s">
        <v>23</v>
      </c>
      <c r="I15" s="21" t="s">
        <v>24</v>
      </c>
      <c r="J15" s="21" t="s">
        <v>25</v>
      </c>
      <c r="K15" s="11" t="s">
        <v>26</v>
      </c>
      <c r="M15" s="31" t="s">
        <v>19</v>
      </c>
      <c r="N15" s="31" t="s">
        <v>20</v>
      </c>
      <c r="O15" s="31" t="s">
        <v>21</v>
      </c>
      <c r="P15" s="31" t="s">
        <v>22</v>
      </c>
      <c r="Q15" s="31" t="s">
        <v>23</v>
      </c>
      <c r="R15" s="31" t="s">
        <v>24</v>
      </c>
      <c r="S15" s="31" t="s">
        <v>25</v>
      </c>
      <c r="T15" s="31" t="s">
        <v>26</v>
      </c>
      <c r="V15" s="31" t="s">
        <v>19</v>
      </c>
      <c r="W15" s="31" t="s">
        <v>20</v>
      </c>
      <c r="X15" s="31" t="s">
        <v>21</v>
      </c>
      <c r="Y15" s="31" t="s">
        <v>22</v>
      </c>
      <c r="Z15" s="31" t="s">
        <v>23</v>
      </c>
      <c r="AA15" s="31" t="s">
        <v>24</v>
      </c>
      <c r="AB15" s="31" t="s">
        <v>25</v>
      </c>
      <c r="AC15" s="31" t="s">
        <v>26</v>
      </c>
      <c r="AE15" s="31" t="s">
        <v>19</v>
      </c>
      <c r="AF15" s="31" t="s">
        <v>20</v>
      </c>
      <c r="AG15" s="31" t="s">
        <v>21</v>
      </c>
      <c r="AH15" s="31" t="s">
        <v>22</v>
      </c>
      <c r="AI15" s="31" t="s">
        <v>23</v>
      </c>
      <c r="AJ15" s="31" t="s">
        <v>24</v>
      </c>
      <c r="AK15" s="31" t="s">
        <v>25</v>
      </c>
      <c r="AL15" s="31" t="s">
        <v>26</v>
      </c>
      <c r="AM15" s="79"/>
      <c r="AO15" s="31" t="s">
        <v>19</v>
      </c>
      <c r="AP15" s="31" t="s">
        <v>20</v>
      </c>
      <c r="AQ15" s="31" t="s">
        <v>21</v>
      </c>
      <c r="AR15" s="31" t="s">
        <v>22</v>
      </c>
      <c r="AS15" s="31" t="s">
        <v>23</v>
      </c>
      <c r="AT15" s="31" t="s">
        <v>24</v>
      </c>
      <c r="AU15" s="31" t="s">
        <v>25</v>
      </c>
      <c r="AV15" s="31" t="s">
        <v>26</v>
      </c>
      <c r="AW15"/>
      <c r="AX15" s="79" t="s">
        <v>589</v>
      </c>
      <c r="AY15" s="5">
        <v>10</v>
      </c>
      <c r="AZ15" s="5">
        <v>9</v>
      </c>
      <c r="BA15" s="5">
        <v>8</v>
      </c>
      <c r="BB15" s="5">
        <v>7</v>
      </c>
      <c r="BC15" s="5">
        <v>6</v>
      </c>
      <c r="BD15" s="5">
        <v>5</v>
      </c>
      <c r="BE15" s="5">
        <v>4</v>
      </c>
      <c r="BF15" s="5">
        <v>3</v>
      </c>
      <c r="BG15" s="5">
        <v>2</v>
      </c>
      <c r="BH15" s="5">
        <v>1</v>
      </c>
      <c r="BI15" s="5">
        <v>0</v>
      </c>
    </row>
    <row r="16" spans="1:69" ht="13.95" customHeight="1" x14ac:dyDescent="0.3">
      <c r="B16" s="3" t="s">
        <v>61</v>
      </c>
      <c r="C16" s="2" t="s">
        <v>15</v>
      </c>
      <c r="D16" s="40">
        <v>89</v>
      </c>
      <c r="E16" s="40">
        <v>93</v>
      </c>
      <c r="F16" s="40">
        <v>94</v>
      </c>
      <c r="G16" s="40">
        <v>88</v>
      </c>
      <c r="H16" s="40">
        <v>90</v>
      </c>
      <c r="I16" s="40">
        <v>92</v>
      </c>
      <c r="J16" s="39">
        <f t="shared" ref="J16:J28" si="11">SUM(D16:I16)</f>
        <v>546</v>
      </c>
      <c r="K16" s="33">
        <f>SUM(J16,J17,J18,J19,J20)-MIN(J16,J17,J18,J19,J20)</f>
        <v>2224</v>
      </c>
      <c r="M16" s="37">
        <v>91</v>
      </c>
      <c r="N16" s="37">
        <v>88</v>
      </c>
      <c r="O16" s="37">
        <v>92</v>
      </c>
      <c r="P16" s="37">
        <v>93</v>
      </c>
      <c r="Q16" s="37">
        <v>95</v>
      </c>
      <c r="R16" s="37">
        <v>92</v>
      </c>
      <c r="S16" s="56">
        <f t="shared" ref="S16:S28" si="12">SUM(M16:R16)</f>
        <v>551</v>
      </c>
      <c r="T16" s="56">
        <f>SUM(S16,S17,S18,S19,S20)-MIN(S16,S17,S18,S19,S20)</f>
        <v>2237</v>
      </c>
      <c r="V16" s="2">
        <v>93</v>
      </c>
      <c r="W16" s="2">
        <v>94</v>
      </c>
      <c r="X16" s="2">
        <v>97</v>
      </c>
      <c r="Y16" s="2">
        <v>94</v>
      </c>
      <c r="Z16" s="2">
        <v>92</v>
      </c>
      <c r="AA16" s="2">
        <v>91</v>
      </c>
      <c r="AB16" s="65">
        <f t="shared" ref="AB16:AB28" si="13">SUM(V16:AA16)</f>
        <v>561</v>
      </c>
      <c r="AC16" s="65">
        <f>SUM(AB16,AB17,AB18,AB19,AB20)-MIN(AB16,AB17,AB18,AB19,AB20)</f>
        <v>2222</v>
      </c>
      <c r="AE16" s="2">
        <v>87</v>
      </c>
      <c r="AF16" s="2">
        <v>93</v>
      </c>
      <c r="AG16" s="2">
        <v>95</v>
      </c>
      <c r="AH16" s="2">
        <v>96</v>
      </c>
      <c r="AI16" s="2">
        <v>95</v>
      </c>
      <c r="AJ16" s="2">
        <v>92</v>
      </c>
      <c r="AK16" s="76">
        <f t="shared" ref="AK16:AK28" si="14">SUM(AE16:AJ16)</f>
        <v>558</v>
      </c>
      <c r="AL16" s="76">
        <f>SUM(AK16,AK17,AK18,AK19,AK20)-MIN(AK16,AK17,AK18,AK19,AK20)</f>
        <v>2238</v>
      </c>
      <c r="AM16" s="79"/>
      <c r="AN16" s="13">
        <v>103</v>
      </c>
      <c r="AO16" s="2">
        <f>VLOOKUP(AN16,'Orion Essential AR Data'!$E$2:$IP$99,229,FALSE)</f>
        <v>93</v>
      </c>
      <c r="AP16" s="2">
        <f>VLOOKUP(AN16,'Orion Essential AR Data'!$E$2:$IP$99,232,FALSE)</f>
        <v>93</v>
      </c>
      <c r="AQ16" s="2">
        <f>VLOOKUP(AN16,'Orion Essential AR Data'!$E$2:$IP$99,235,FALSE)</f>
        <v>90</v>
      </c>
      <c r="AR16" s="2">
        <f>VLOOKUP(AN16,'Orion Essential AR Data'!$E$2:$IP$99,238,FALSE)</f>
        <v>88</v>
      </c>
      <c r="AS16" s="2">
        <f>VLOOKUP(AN16,'Orion Essential AR Data'!$E$2:$IP$99,241,FALSE)</f>
        <v>92</v>
      </c>
      <c r="AT16" s="2">
        <f>VLOOKUP(AN16,'Orion Essential AR Data'!$E$2:$IP$99,244,FALSE)</f>
        <v>90</v>
      </c>
      <c r="AU16" s="89">
        <f t="shared" ref="AU16:AU28" si="15">SUM(AO16:AT16)</f>
        <v>546</v>
      </c>
      <c r="AV16" s="87">
        <f>SUM(AU16,AU17,AU18,AU19,AU25)-MIN(AU16,AU17,AU18,AU19,AU25)</f>
        <v>2223</v>
      </c>
      <c r="AW16"/>
      <c r="AX16" s="47">
        <f>VLOOKUP(AN16,'Orion Essential AR Data'!$E$2:$HC$99,207,FALSE)</f>
        <v>15</v>
      </c>
      <c r="AY16" s="47">
        <f>VLOOKUP(AN16,'Air Rifle Shot Count Data'!$A$2:$BW$70,64,FALSE)</f>
        <v>22</v>
      </c>
      <c r="AZ16" s="47">
        <f>VLOOKUP(AN16,'Air Rifle Shot Count Data'!$A$2:$BW$70,65,FALSE)</f>
        <v>25</v>
      </c>
      <c r="BA16" s="47">
        <f>VLOOKUP(AN16,'Air Rifle Shot Count Data'!$A$2:$BW$70,66,FALSE)</f>
        <v>11</v>
      </c>
      <c r="BB16" s="47">
        <f>VLOOKUP(AN16,'Air Rifle Shot Count Data'!$A$2:$BW$70,67,FALSE)</f>
        <v>1</v>
      </c>
      <c r="BC16" s="47">
        <f>VLOOKUP(AN16,'Air Rifle Shot Count Data'!$A$2:$BW$70,68,FALSE)</f>
        <v>1</v>
      </c>
      <c r="BD16" s="47">
        <f>VLOOKUP(AN16,'Air Rifle Shot Count Data'!$A$2:$BW$70,69,FALSE)</f>
        <v>0</v>
      </c>
      <c r="BE16" s="47">
        <f>VLOOKUP(AN16,'Air Rifle Shot Count Data'!$A$2:$BW$70,70,FALSE)</f>
        <v>0</v>
      </c>
      <c r="BF16" s="47">
        <f>VLOOKUP(AN16,'Air Rifle Shot Count Data'!$A$2:$BW$70,71,FALSE)</f>
        <v>0</v>
      </c>
      <c r="BG16" s="47">
        <f>VLOOKUP(AN16,'Air Rifle Shot Count Data'!$A$2:$BW$70,72,FALSE)</f>
        <v>0</v>
      </c>
      <c r="BH16" s="47">
        <f>VLOOKUP(AN16,'Air Rifle Shot Count Data'!$A$2:$BW$70,73,FALSE)</f>
        <v>0</v>
      </c>
      <c r="BI16" s="47">
        <f>VLOOKUP(AN16,'Air Rifle Shot Count Data'!$A$2:$BW$70,74,FALSE)</f>
        <v>0</v>
      </c>
    </row>
    <row r="17" spans="1:72" ht="13.95" customHeight="1" x14ac:dyDescent="0.3">
      <c r="B17" s="3" t="s">
        <v>62</v>
      </c>
      <c r="C17" s="2" t="s">
        <v>15</v>
      </c>
      <c r="D17" s="40">
        <v>92</v>
      </c>
      <c r="E17" s="40">
        <v>91</v>
      </c>
      <c r="F17" s="40">
        <v>96</v>
      </c>
      <c r="G17" s="40">
        <v>96</v>
      </c>
      <c r="H17" s="40">
        <v>93</v>
      </c>
      <c r="I17" s="40">
        <v>91</v>
      </c>
      <c r="J17" s="39">
        <f t="shared" si="11"/>
        <v>559</v>
      </c>
      <c r="K17" s="7"/>
      <c r="M17" s="2">
        <v>96</v>
      </c>
      <c r="N17" s="2">
        <v>95</v>
      </c>
      <c r="O17" s="2">
        <v>97</v>
      </c>
      <c r="P17" s="2">
        <v>92</v>
      </c>
      <c r="Q17" s="2">
        <v>97</v>
      </c>
      <c r="R17" s="2">
        <v>87</v>
      </c>
      <c r="S17" s="56">
        <f t="shared" si="12"/>
        <v>564</v>
      </c>
      <c r="T17" s="7"/>
      <c r="V17" s="2">
        <v>92</v>
      </c>
      <c r="W17" s="2">
        <v>90</v>
      </c>
      <c r="X17" s="2">
        <v>96</v>
      </c>
      <c r="Y17" s="2">
        <v>94</v>
      </c>
      <c r="Z17" s="2">
        <v>90</v>
      </c>
      <c r="AA17" s="2">
        <v>91</v>
      </c>
      <c r="AB17" s="65">
        <f t="shared" si="13"/>
        <v>553</v>
      </c>
      <c r="AC17" s="7"/>
      <c r="AE17" s="2">
        <v>93</v>
      </c>
      <c r="AF17" s="2">
        <v>91</v>
      </c>
      <c r="AG17" s="2">
        <v>92</v>
      </c>
      <c r="AH17" s="2">
        <v>92</v>
      </c>
      <c r="AI17" s="2">
        <v>96</v>
      </c>
      <c r="AJ17" s="2">
        <v>93</v>
      </c>
      <c r="AK17" s="76">
        <f t="shared" si="14"/>
        <v>557</v>
      </c>
      <c r="AL17" s="7"/>
      <c r="AM17" s="7"/>
      <c r="AN17" s="13">
        <v>101</v>
      </c>
      <c r="AO17" s="2">
        <f>VLOOKUP(AN17,'Orion Essential AR Data'!$E$2:$IP$99,229,FALSE)</f>
        <v>93</v>
      </c>
      <c r="AP17" s="2">
        <f>VLOOKUP(AN17,'Orion Essential AR Data'!$E$2:$IP$99,232,FALSE)</f>
        <v>90</v>
      </c>
      <c r="AQ17" s="2">
        <f>VLOOKUP(AN17,'Orion Essential AR Data'!$E$2:$IP$99,235,FALSE)</f>
        <v>87</v>
      </c>
      <c r="AR17" s="2">
        <f>VLOOKUP(AN17,'Orion Essential AR Data'!$E$2:$IP$99,238,FALSE)</f>
        <v>92</v>
      </c>
      <c r="AS17" s="2">
        <f>VLOOKUP(AN17,'Orion Essential AR Data'!$E$2:$IP$99,241,FALSE)</f>
        <v>92</v>
      </c>
      <c r="AT17" s="2">
        <f>VLOOKUP(AN17,'Orion Essential AR Data'!$E$2:$IP$99,244,FALSE)</f>
        <v>90</v>
      </c>
      <c r="AU17" s="89">
        <f t="shared" si="15"/>
        <v>544</v>
      </c>
      <c r="AV17" s="7"/>
      <c r="AW17"/>
      <c r="AX17" s="47">
        <f>VLOOKUP(AN17,'Orion Essential AR Data'!$E$2:$HC$99,207,FALSE)</f>
        <v>15</v>
      </c>
      <c r="AY17" s="47">
        <f>VLOOKUP(AN17,'Air Rifle Shot Count Data'!$A$2:$BW$70,64,FALSE)</f>
        <v>21</v>
      </c>
      <c r="AZ17" s="47">
        <f>VLOOKUP(AN17,'Air Rifle Shot Count Data'!$A$2:$BW$70,65,FALSE)</f>
        <v>27</v>
      </c>
      <c r="BA17" s="47">
        <f>VLOOKUP(AN17,'Air Rifle Shot Count Data'!$A$2:$BW$70,66,FALSE)</f>
        <v>7</v>
      </c>
      <c r="BB17" s="47">
        <f>VLOOKUP(AN17,'Air Rifle Shot Count Data'!$A$2:$BW$70,67,FALSE)</f>
        <v>5</v>
      </c>
      <c r="BC17" s="47">
        <f>VLOOKUP(AN17,'Air Rifle Shot Count Data'!$A$2:$BW$70,68,FALSE)</f>
        <v>0</v>
      </c>
      <c r="BD17" s="47">
        <f>VLOOKUP(AN17,'Air Rifle Shot Count Data'!$A$2:$BW$70,69,FALSE)</f>
        <v>0</v>
      </c>
      <c r="BE17" s="47">
        <f>VLOOKUP(AN17,'Air Rifle Shot Count Data'!$A$2:$BW$70,70,FALSE)</f>
        <v>0</v>
      </c>
      <c r="BF17" s="47">
        <f>VLOOKUP(AN17,'Air Rifle Shot Count Data'!$A$2:$BW$70,71,FALSE)</f>
        <v>0</v>
      </c>
      <c r="BG17" s="47">
        <f>VLOOKUP(AN17,'Air Rifle Shot Count Data'!$A$2:$BW$70,72,FALSE)</f>
        <v>0</v>
      </c>
      <c r="BH17" s="47">
        <f>VLOOKUP(AN17,'Air Rifle Shot Count Data'!$A$2:$BW$70,73,FALSE)</f>
        <v>0</v>
      </c>
      <c r="BI17" s="47">
        <f>VLOOKUP(AN17,'Air Rifle Shot Count Data'!$A$2:$BW$70,74,FALSE)</f>
        <v>0</v>
      </c>
    </row>
    <row r="18" spans="1:72" ht="13.95" customHeight="1" x14ac:dyDescent="0.3">
      <c r="B18" s="3" t="s">
        <v>81</v>
      </c>
      <c r="C18" s="2" t="s">
        <v>15</v>
      </c>
      <c r="D18" s="40">
        <v>97</v>
      </c>
      <c r="E18" s="40">
        <v>91</v>
      </c>
      <c r="F18" s="40">
        <v>93</v>
      </c>
      <c r="G18" s="40">
        <v>96</v>
      </c>
      <c r="H18" s="40">
        <v>93</v>
      </c>
      <c r="I18" s="40">
        <v>94</v>
      </c>
      <c r="J18" s="39">
        <f t="shared" si="11"/>
        <v>564</v>
      </c>
      <c r="K18" s="7"/>
      <c r="M18" s="37">
        <v>94</v>
      </c>
      <c r="N18" s="37">
        <v>96</v>
      </c>
      <c r="O18" s="37">
        <v>98</v>
      </c>
      <c r="P18" s="37">
        <v>99</v>
      </c>
      <c r="Q18" s="37">
        <v>98</v>
      </c>
      <c r="R18" s="37">
        <v>95</v>
      </c>
      <c r="S18" s="56">
        <f t="shared" si="12"/>
        <v>580</v>
      </c>
      <c r="T18" s="7"/>
      <c r="V18" s="2">
        <v>95</v>
      </c>
      <c r="W18" s="2">
        <v>88</v>
      </c>
      <c r="X18" s="2">
        <v>92</v>
      </c>
      <c r="Y18" s="2">
        <v>98</v>
      </c>
      <c r="Z18" s="2">
        <v>97</v>
      </c>
      <c r="AA18" s="2">
        <v>96</v>
      </c>
      <c r="AB18" s="65">
        <f t="shared" si="13"/>
        <v>566</v>
      </c>
      <c r="AC18" s="7"/>
      <c r="AE18" s="2">
        <v>96</v>
      </c>
      <c r="AF18" s="2">
        <v>95</v>
      </c>
      <c r="AG18" s="2">
        <v>99</v>
      </c>
      <c r="AH18" s="2">
        <v>96</v>
      </c>
      <c r="AI18" s="2">
        <v>95</v>
      </c>
      <c r="AJ18" s="2">
        <v>97</v>
      </c>
      <c r="AK18" s="76">
        <f t="shared" si="14"/>
        <v>578</v>
      </c>
      <c r="AL18" s="7"/>
      <c r="AM18" s="7"/>
      <c r="AN18" s="13">
        <v>102</v>
      </c>
      <c r="AO18" s="2">
        <f>VLOOKUP(AN18,'Orion Essential AR Data'!$E$2:$IP$99,229,FALSE)</f>
        <v>96</v>
      </c>
      <c r="AP18" s="2">
        <f>VLOOKUP(AN18,'Orion Essential AR Data'!$E$2:$IP$99,232,FALSE)</f>
        <v>95</v>
      </c>
      <c r="AQ18" s="2">
        <f>VLOOKUP(AN18,'Orion Essential AR Data'!$E$2:$IP$99,235,FALSE)</f>
        <v>98</v>
      </c>
      <c r="AR18" s="2">
        <f>VLOOKUP(AN18,'Orion Essential AR Data'!$E$2:$IP$99,238,FALSE)</f>
        <v>93</v>
      </c>
      <c r="AS18" s="2">
        <f>VLOOKUP(AN18,'Orion Essential AR Data'!$E$2:$IP$99,241,FALSE)</f>
        <v>94</v>
      </c>
      <c r="AT18" s="2">
        <f>VLOOKUP(AN18,'Orion Essential AR Data'!$E$2:$IP$99,244,FALSE)</f>
        <v>93</v>
      </c>
      <c r="AU18" s="89">
        <f t="shared" si="15"/>
        <v>569</v>
      </c>
      <c r="AV18" s="7"/>
      <c r="AW18"/>
      <c r="AX18" s="47">
        <f>VLOOKUP(AN18,'Orion Essential AR Data'!$E$2:$HC$99,207,FALSE)</f>
        <v>24</v>
      </c>
      <c r="AY18" s="47">
        <f>VLOOKUP(AN18,'Air Rifle Shot Count Data'!$A$2:$BW$70,64,FALSE)</f>
        <v>32</v>
      </c>
      <c r="AZ18" s="47">
        <f>VLOOKUP(AN18,'Air Rifle Shot Count Data'!$A$2:$BW$70,65,FALSE)</f>
        <v>25</v>
      </c>
      <c r="BA18" s="47">
        <f>VLOOKUP(AN18,'Air Rifle Shot Count Data'!$A$2:$BW$70,66,FALSE)</f>
        <v>3</v>
      </c>
      <c r="BB18" s="47">
        <f>VLOOKUP(AN18,'Air Rifle Shot Count Data'!$A$2:$BW$70,67,FALSE)</f>
        <v>0</v>
      </c>
      <c r="BC18" s="47">
        <f>VLOOKUP(AN18,'Air Rifle Shot Count Data'!$A$2:$BW$70,68,FALSE)</f>
        <v>0</v>
      </c>
      <c r="BD18" s="47">
        <f>VLOOKUP(AN18,'Air Rifle Shot Count Data'!$A$2:$BW$70,69,FALSE)</f>
        <v>0</v>
      </c>
      <c r="BE18" s="47">
        <f>VLOOKUP(AN18,'Air Rifle Shot Count Data'!$A$2:$BW$70,70,FALSE)</f>
        <v>0</v>
      </c>
      <c r="BF18" s="47">
        <f>VLOOKUP(AN18,'Air Rifle Shot Count Data'!$A$2:$BW$70,71,FALSE)</f>
        <v>0</v>
      </c>
      <c r="BG18" s="47">
        <f>VLOOKUP(AN18,'Air Rifle Shot Count Data'!$A$2:$BW$70,72,FALSE)</f>
        <v>0</v>
      </c>
      <c r="BH18" s="47">
        <f>VLOOKUP(AN18,'Air Rifle Shot Count Data'!$A$2:$BW$70,73,FALSE)</f>
        <v>0</v>
      </c>
      <c r="BI18" s="47">
        <f>VLOOKUP(AN18,'Air Rifle Shot Count Data'!$A$2:$BW$70,74,FALSE)</f>
        <v>0</v>
      </c>
    </row>
    <row r="19" spans="1:72" ht="13.95" customHeight="1" x14ac:dyDescent="0.3">
      <c r="B19" s="3" t="s">
        <v>96</v>
      </c>
      <c r="C19" s="2" t="s">
        <v>15</v>
      </c>
      <c r="D19" s="40">
        <v>93</v>
      </c>
      <c r="E19" s="40">
        <v>95</v>
      </c>
      <c r="F19" s="40">
        <v>94</v>
      </c>
      <c r="G19" s="40">
        <v>92</v>
      </c>
      <c r="H19" s="40">
        <v>89</v>
      </c>
      <c r="I19" s="40">
        <v>92</v>
      </c>
      <c r="J19" s="39">
        <f t="shared" si="11"/>
        <v>555</v>
      </c>
      <c r="K19" s="7"/>
      <c r="M19" s="37">
        <v>92</v>
      </c>
      <c r="N19" s="37">
        <v>94</v>
      </c>
      <c r="O19" s="37">
        <v>89</v>
      </c>
      <c r="P19" s="37">
        <v>92</v>
      </c>
      <c r="Q19" s="37">
        <v>86</v>
      </c>
      <c r="R19" s="37">
        <v>89</v>
      </c>
      <c r="S19" s="56">
        <f t="shared" si="12"/>
        <v>542</v>
      </c>
      <c r="T19" s="7"/>
      <c r="V19" s="2">
        <v>95</v>
      </c>
      <c r="W19" s="2">
        <v>90</v>
      </c>
      <c r="X19" s="2">
        <v>91</v>
      </c>
      <c r="Y19" s="2">
        <v>90</v>
      </c>
      <c r="Z19" s="2">
        <v>90</v>
      </c>
      <c r="AA19" s="2">
        <v>86</v>
      </c>
      <c r="AB19" s="65">
        <f t="shared" si="13"/>
        <v>542</v>
      </c>
      <c r="AC19" s="7"/>
      <c r="AE19" s="2">
        <v>91</v>
      </c>
      <c r="AF19" s="2">
        <v>86</v>
      </c>
      <c r="AG19" s="2">
        <v>89</v>
      </c>
      <c r="AH19" s="2">
        <v>96</v>
      </c>
      <c r="AI19" s="2">
        <v>92</v>
      </c>
      <c r="AJ19" s="2">
        <v>91</v>
      </c>
      <c r="AK19" s="76">
        <f t="shared" si="14"/>
        <v>545</v>
      </c>
      <c r="AL19" s="7"/>
      <c r="AM19" s="7"/>
      <c r="AN19" s="13">
        <v>105</v>
      </c>
      <c r="AO19" s="2">
        <f>VLOOKUP(AN19,'Orion Essential AR Data'!$E$2:$IP$99,229,FALSE)</f>
        <v>96</v>
      </c>
      <c r="AP19" s="2">
        <f>VLOOKUP(AN19,'Orion Essential AR Data'!$E$2:$IP$99,232,FALSE)</f>
        <v>90</v>
      </c>
      <c r="AQ19" s="2">
        <f>VLOOKUP(AN19,'Orion Essential AR Data'!$E$2:$IP$99,235,FALSE)</f>
        <v>92</v>
      </c>
      <c r="AR19" s="2">
        <f>VLOOKUP(AN19,'Orion Essential AR Data'!$E$2:$IP$99,238,FALSE)</f>
        <v>90</v>
      </c>
      <c r="AS19" s="2">
        <f>VLOOKUP(AN19,'Orion Essential AR Data'!$E$2:$IP$99,241,FALSE)</f>
        <v>94</v>
      </c>
      <c r="AT19" s="2">
        <f>VLOOKUP(AN19,'Orion Essential AR Data'!$E$2:$IP$99,244,FALSE)</f>
        <v>91</v>
      </c>
      <c r="AU19" s="89">
        <f t="shared" si="15"/>
        <v>553</v>
      </c>
      <c r="AV19" s="7"/>
      <c r="AW19"/>
      <c r="AX19" s="47">
        <f>VLOOKUP(AN19,'Orion Essential AR Data'!$E$2:$HC$99,207,FALSE)</f>
        <v>22</v>
      </c>
      <c r="AY19" s="47">
        <f>VLOOKUP(AN19,'Air Rifle Shot Count Data'!$A$2:$BW$70,64,FALSE)</f>
        <v>26</v>
      </c>
      <c r="AZ19" s="47">
        <f>VLOOKUP(AN19,'Air Rifle Shot Count Data'!$A$2:$BW$70,65,FALSE)</f>
        <v>23</v>
      </c>
      <c r="BA19" s="47">
        <f>VLOOKUP(AN19,'Air Rifle Shot Count Data'!$A$2:$BW$70,66,FALSE)</f>
        <v>9</v>
      </c>
      <c r="BB19" s="47">
        <f>VLOOKUP(AN19,'Air Rifle Shot Count Data'!$A$2:$BW$70,67,FALSE)</f>
        <v>2</v>
      </c>
      <c r="BC19" s="47">
        <f>VLOOKUP(AN19,'Air Rifle Shot Count Data'!$A$2:$BW$70,68,FALSE)</f>
        <v>0</v>
      </c>
      <c r="BD19" s="47">
        <f>VLOOKUP(AN19,'Air Rifle Shot Count Data'!$A$2:$BW$70,69,FALSE)</f>
        <v>0</v>
      </c>
      <c r="BE19" s="47">
        <f>VLOOKUP(AN19,'Air Rifle Shot Count Data'!$A$2:$BW$70,70,FALSE)</f>
        <v>0</v>
      </c>
      <c r="BF19" s="47">
        <f>VLOOKUP(AN19,'Air Rifle Shot Count Data'!$A$2:$BW$70,71,FALSE)</f>
        <v>0</v>
      </c>
      <c r="BG19" s="47">
        <f>VLOOKUP(AN19,'Air Rifle Shot Count Data'!$A$2:$BW$70,72,FALSE)</f>
        <v>0</v>
      </c>
      <c r="BH19" s="47">
        <f>VLOOKUP(AN19,'Air Rifle Shot Count Data'!$A$2:$BW$70,73,FALSE)</f>
        <v>0</v>
      </c>
      <c r="BI19" s="47">
        <f>VLOOKUP(AN19,'Air Rifle Shot Count Data'!$A$2:$BW$70,74,FALSE)</f>
        <v>0</v>
      </c>
    </row>
    <row r="20" spans="1:72" ht="13.95" customHeight="1" x14ac:dyDescent="0.3">
      <c r="B20" s="3" t="s">
        <v>97</v>
      </c>
      <c r="C20" s="2" t="s">
        <v>15</v>
      </c>
      <c r="D20" s="40">
        <v>95</v>
      </c>
      <c r="E20" s="40">
        <v>87</v>
      </c>
      <c r="F20" s="40">
        <v>90</v>
      </c>
      <c r="G20" s="40">
        <v>88</v>
      </c>
      <c r="H20" s="40">
        <v>91</v>
      </c>
      <c r="I20" s="40">
        <v>86</v>
      </c>
      <c r="J20" s="39">
        <f t="shared" si="11"/>
        <v>537</v>
      </c>
      <c r="K20" s="7"/>
      <c r="M20" s="37">
        <v>88</v>
      </c>
      <c r="N20" s="37">
        <v>92</v>
      </c>
      <c r="O20" s="37">
        <v>90</v>
      </c>
      <c r="P20" s="37">
        <v>88</v>
      </c>
      <c r="Q20" s="37">
        <v>85</v>
      </c>
      <c r="R20" s="37">
        <v>85</v>
      </c>
      <c r="S20" s="56">
        <f t="shared" si="12"/>
        <v>528</v>
      </c>
      <c r="T20" s="7"/>
      <c r="V20" s="2">
        <v>94</v>
      </c>
      <c r="W20" s="2">
        <v>96</v>
      </c>
      <c r="X20" s="2">
        <v>83</v>
      </c>
      <c r="Y20" s="2">
        <v>86</v>
      </c>
      <c r="Z20" s="2">
        <v>84</v>
      </c>
      <c r="AA20" s="2">
        <v>90</v>
      </c>
      <c r="AB20" s="65">
        <f t="shared" si="13"/>
        <v>533</v>
      </c>
      <c r="AC20" s="7"/>
      <c r="AK20" s="76">
        <f t="shared" si="14"/>
        <v>0</v>
      </c>
      <c r="AL20" s="7"/>
      <c r="AM20" s="7"/>
      <c r="AN20" s="13">
        <v>104</v>
      </c>
      <c r="AO20" s="2">
        <f>VLOOKUP(AN20,'Orion Essential AR Data'!$E$2:$IP$99,229,FALSE)</f>
        <v>90</v>
      </c>
      <c r="AP20" s="2">
        <f>VLOOKUP(AN20,'Orion Essential AR Data'!$E$2:$IP$99,232,FALSE)</f>
        <v>92</v>
      </c>
      <c r="AQ20" s="2">
        <f>VLOOKUP(AN20,'Orion Essential AR Data'!$E$2:$IP$99,235,FALSE)</f>
        <v>94</v>
      </c>
      <c r="AR20" s="2">
        <f>VLOOKUP(AN20,'Orion Essential AR Data'!$E$2:$IP$99,238,FALSE)</f>
        <v>92</v>
      </c>
      <c r="AS20" s="2">
        <f>VLOOKUP(AN20,'Orion Essential AR Data'!$E$2:$IP$99,241,FALSE)</f>
        <v>88</v>
      </c>
      <c r="AT20" s="2">
        <f>VLOOKUP(AN20,'Orion Essential AR Data'!$E$2:$IP$99,244,FALSE)</f>
        <v>87</v>
      </c>
      <c r="AU20" s="7">
        <f t="shared" si="15"/>
        <v>543</v>
      </c>
      <c r="AV20" s="7"/>
      <c r="AW20"/>
      <c r="AX20" s="47">
        <f>VLOOKUP(AN20,'Orion Essential AR Data'!$E$2:$HC$99,207,FALSE)</f>
        <v>14</v>
      </c>
      <c r="AY20" s="47">
        <f>VLOOKUP(AN20,'Air Rifle Shot Count Data'!$A$2:$BW$70,64,FALSE)</f>
        <v>18</v>
      </c>
      <c r="AZ20" s="47">
        <f>VLOOKUP(AN20,'Air Rifle Shot Count Data'!$A$2:$BW$70,65,FALSE)</f>
        <v>29</v>
      </c>
      <c r="BA20" s="47">
        <f>VLOOKUP(AN20,'Air Rifle Shot Count Data'!$A$2:$BW$70,66,FALSE)</f>
        <v>11</v>
      </c>
      <c r="BB20" s="47">
        <f>VLOOKUP(AN20,'Air Rifle Shot Count Data'!$A$2:$BW$70,67,FALSE)</f>
        <v>2</v>
      </c>
      <c r="BC20" s="47">
        <f>VLOOKUP(AN20,'Air Rifle Shot Count Data'!$A$2:$BW$70,68,FALSE)</f>
        <v>0</v>
      </c>
      <c r="BD20" s="47">
        <f>VLOOKUP(AN20,'Air Rifle Shot Count Data'!$A$2:$BW$70,69,FALSE)</f>
        <v>0</v>
      </c>
      <c r="BE20" s="47">
        <f>VLOOKUP(AN20,'Air Rifle Shot Count Data'!$A$2:$BW$70,70,FALSE)</f>
        <v>0</v>
      </c>
      <c r="BF20" s="47">
        <f>VLOOKUP(AN20,'Air Rifle Shot Count Data'!$A$2:$BW$70,71,FALSE)</f>
        <v>0</v>
      </c>
      <c r="BG20" s="47">
        <f>VLOOKUP(AN20,'Air Rifle Shot Count Data'!$A$2:$BW$70,72,FALSE)</f>
        <v>0</v>
      </c>
      <c r="BH20" s="47">
        <f>VLOOKUP(AN20,'Air Rifle Shot Count Data'!$A$2:$BW$70,73,FALSE)</f>
        <v>0</v>
      </c>
      <c r="BI20" s="47">
        <f>VLOOKUP(AN20,'Air Rifle Shot Count Data'!$A$2:$BW$70,74,FALSE)</f>
        <v>0</v>
      </c>
    </row>
    <row r="21" spans="1:72" ht="13.95" customHeight="1" x14ac:dyDescent="0.3">
      <c r="B21" s="6" t="s">
        <v>73</v>
      </c>
      <c r="C21" s="2" t="s">
        <v>15</v>
      </c>
      <c r="D21" s="40">
        <v>79</v>
      </c>
      <c r="E21" s="40">
        <v>88</v>
      </c>
      <c r="F21" s="40">
        <v>95</v>
      </c>
      <c r="G21" s="40">
        <v>84</v>
      </c>
      <c r="H21" s="40">
        <v>90</v>
      </c>
      <c r="I21" s="40">
        <v>86</v>
      </c>
      <c r="J21" s="7">
        <f t="shared" si="11"/>
        <v>522</v>
      </c>
      <c r="K21" s="7"/>
      <c r="M21" s="2">
        <v>86</v>
      </c>
      <c r="N21" s="2">
        <v>87</v>
      </c>
      <c r="O21" s="2">
        <v>87</v>
      </c>
      <c r="P21" s="2">
        <v>82</v>
      </c>
      <c r="Q21" s="2">
        <v>90</v>
      </c>
      <c r="R21" s="2">
        <v>89</v>
      </c>
      <c r="S21" s="7">
        <f t="shared" si="12"/>
        <v>521</v>
      </c>
      <c r="T21" s="7"/>
      <c r="AB21" s="7">
        <f t="shared" si="13"/>
        <v>0</v>
      </c>
      <c r="AC21" s="7"/>
      <c r="AE21" s="2">
        <v>80</v>
      </c>
      <c r="AF21" s="2">
        <v>91</v>
      </c>
      <c r="AG21" s="2">
        <v>90</v>
      </c>
      <c r="AH21" s="2">
        <v>89</v>
      </c>
      <c r="AI21" s="2">
        <v>93</v>
      </c>
      <c r="AJ21" s="2">
        <v>92</v>
      </c>
      <c r="AK21" s="7">
        <f t="shared" si="14"/>
        <v>535</v>
      </c>
      <c r="AL21" s="7"/>
      <c r="AM21" s="7"/>
      <c r="AN21" s="13">
        <v>106</v>
      </c>
      <c r="AO21" s="2">
        <f>VLOOKUP(AN21,'Orion Essential AR Data'!$E$2:$IP$99,229,FALSE)</f>
        <v>0</v>
      </c>
      <c r="AP21" s="2">
        <f>VLOOKUP(AN21,'Orion Essential AR Data'!$E$2:$IP$99,232,FALSE)</f>
        <v>0</v>
      </c>
      <c r="AQ21" s="2">
        <f>VLOOKUP(AN21,'Orion Essential AR Data'!$E$2:$IP$99,235,FALSE)</f>
        <v>0</v>
      </c>
      <c r="AR21" s="2">
        <f>VLOOKUP(AN21,'Orion Essential AR Data'!$E$2:$IP$99,238,FALSE)</f>
        <v>0</v>
      </c>
      <c r="AS21" s="2">
        <f>VLOOKUP(AN21,'Orion Essential AR Data'!$E$2:$IP$99,241,FALSE)</f>
        <v>0</v>
      </c>
      <c r="AT21" s="2">
        <f>VLOOKUP(AN21,'Orion Essential AR Data'!$E$2:$IP$99,244,FALSE)</f>
        <v>0</v>
      </c>
      <c r="AU21" s="7">
        <f t="shared" si="15"/>
        <v>0</v>
      </c>
      <c r="AV21" s="7"/>
      <c r="AW21"/>
      <c r="AX21" s="47">
        <f>VLOOKUP(AN21,'Orion Essential AR Data'!$E$2:$HC$99,207,FALSE)</f>
        <v>0</v>
      </c>
      <c r="AY21" s="47">
        <f>VLOOKUP(AN21,'Air Rifle Shot Count Data'!$A$2:$BW$70,64,FALSE)</f>
        <v>0</v>
      </c>
      <c r="AZ21" s="47">
        <f>VLOOKUP(AN21,'Air Rifle Shot Count Data'!$A$2:$BW$70,65,FALSE)</f>
        <v>0</v>
      </c>
      <c r="BA21" s="47">
        <f>VLOOKUP(AN21,'Air Rifle Shot Count Data'!$A$2:$BW$70,66,FALSE)</f>
        <v>0</v>
      </c>
      <c r="BB21" s="47">
        <f>VLOOKUP(AN21,'Air Rifle Shot Count Data'!$A$2:$BW$70,67,FALSE)</f>
        <v>0</v>
      </c>
      <c r="BC21" s="47">
        <f>VLOOKUP(AN21,'Air Rifle Shot Count Data'!$A$2:$BW$70,68,FALSE)</f>
        <v>0</v>
      </c>
      <c r="BD21" s="47">
        <f>VLOOKUP(AN21,'Air Rifle Shot Count Data'!$A$2:$BW$70,69,FALSE)</f>
        <v>0</v>
      </c>
      <c r="BE21" s="47">
        <f>VLOOKUP(AN21,'Air Rifle Shot Count Data'!$A$2:$BW$70,70,FALSE)</f>
        <v>0</v>
      </c>
      <c r="BF21" s="47">
        <f>VLOOKUP(AN21,'Air Rifle Shot Count Data'!$A$2:$BW$70,71,FALSE)</f>
        <v>0</v>
      </c>
      <c r="BG21" s="47">
        <f>VLOOKUP(AN21,'Air Rifle Shot Count Data'!$A$2:$BW$70,72,FALSE)</f>
        <v>0</v>
      </c>
      <c r="BH21" s="47">
        <f>VLOOKUP(AN21,'Air Rifle Shot Count Data'!$A$2:$BW$70,73,FALSE)</f>
        <v>0</v>
      </c>
      <c r="BI21" s="47">
        <f>VLOOKUP(AN21,'Air Rifle Shot Count Data'!$A$2:$BW$70,74,FALSE)</f>
        <v>60</v>
      </c>
    </row>
    <row r="22" spans="1:72" ht="13.95" customHeight="1" x14ac:dyDescent="0.3">
      <c r="B22" s="3" t="s">
        <v>100</v>
      </c>
      <c r="C22" s="2" t="s">
        <v>15</v>
      </c>
      <c r="D22" s="40">
        <v>73</v>
      </c>
      <c r="E22" s="40">
        <v>72</v>
      </c>
      <c r="F22" s="40">
        <v>80</v>
      </c>
      <c r="G22" s="40">
        <v>85</v>
      </c>
      <c r="H22" s="40">
        <v>84</v>
      </c>
      <c r="I22" s="40">
        <v>81</v>
      </c>
      <c r="J22" s="7">
        <f t="shared" si="11"/>
        <v>475</v>
      </c>
      <c r="K22" s="7"/>
      <c r="M22" s="37">
        <v>88</v>
      </c>
      <c r="N22" s="37">
        <v>80</v>
      </c>
      <c r="O22" s="37">
        <v>84</v>
      </c>
      <c r="P22" s="37">
        <v>79</v>
      </c>
      <c r="Q22" s="37">
        <v>88</v>
      </c>
      <c r="R22" s="37">
        <v>86</v>
      </c>
      <c r="S22" s="7">
        <f t="shared" si="12"/>
        <v>505</v>
      </c>
      <c r="T22" s="7"/>
      <c r="V22" s="2">
        <v>86</v>
      </c>
      <c r="W22" s="2">
        <v>81</v>
      </c>
      <c r="X22" s="2">
        <v>88</v>
      </c>
      <c r="Y22" s="2">
        <v>89</v>
      </c>
      <c r="Z22" s="2">
        <v>85</v>
      </c>
      <c r="AA22" s="2">
        <v>90</v>
      </c>
      <c r="AB22" s="7">
        <f t="shared" si="13"/>
        <v>519</v>
      </c>
      <c r="AC22" s="7"/>
      <c r="AE22" s="2">
        <v>91</v>
      </c>
      <c r="AF22" s="2">
        <v>85</v>
      </c>
      <c r="AG22" s="2">
        <v>91</v>
      </c>
      <c r="AH22" s="2">
        <v>87</v>
      </c>
      <c r="AI22" s="2">
        <v>85</v>
      </c>
      <c r="AJ22" s="2">
        <v>89</v>
      </c>
      <c r="AK22" s="7">
        <f t="shared" si="14"/>
        <v>528</v>
      </c>
      <c r="AL22" s="7"/>
      <c r="AM22" s="7"/>
      <c r="AN22" s="13">
        <v>107</v>
      </c>
      <c r="AO22" s="2">
        <f>VLOOKUP(AN22,'Orion Essential AR Data'!$E$2:$IP$99,229,FALSE)</f>
        <v>88</v>
      </c>
      <c r="AP22" s="2">
        <f>VLOOKUP(AN22,'Orion Essential AR Data'!$E$2:$IP$99,232,FALSE)</f>
        <v>85</v>
      </c>
      <c r="AQ22" s="2">
        <f>VLOOKUP(AN22,'Orion Essential AR Data'!$E$2:$IP$99,235,FALSE)</f>
        <v>83</v>
      </c>
      <c r="AR22" s="2">
        <f>VLOOKUP(AN22,'Orion Essential AR Data'!$E$2:$IP$99,238,FALSE)</f>
        <v>89</v>
      </c>
      <c r="AS22" s="2">
        <f>VLOOKUP(AN22,'Orion Essential AR Data'!$E$2:$IP$99,241,FALSE)</f>
        <v>76</v>
      </c>
      <c r="AT22" s="2">
        <f>VLOOKUP(AN22,'Orion Essential AR Data'!$E$2:$IP$99,244,FALSE)</f>
        <v>88</v>
      </c>
      <c r="AU22" s="7">
        <f t="shared" si="15"/>
        <v>509</v>
      </c>
      <c r="AV22" s="7"/>
      <c r="AW22"/>
      <c r="AX22" s="47">
        <f>VLOOKUP(AN22,'Orion Essential AR Data'!$E$2:$HC$99,207,FALSE)</f>
        <v>16</v>
      </c>
      <c r="AY22" s="47">
        <f>VLOOKUP(AN22,'Air Rifle Shot Count Data'!$A$2:$BW$70,64,FALSE)</f>
        <v>17</v>
      </c>
      <c r="AZ22" s="47">
        <f>VLOOKUP(AN22,'Air Rifle Shot Count Data'!$A$2:$BW$70,65,FALSE)</f>
        <v>15</v>
      </c>
      <c r="BA22" s="47">
        <f>VLOOKUP(AN22,'Air Rifle Shot Count Data'!$A$2:$BW$70,66,FALSE)</f>
        <v>13</v>
      </c>
      <c r="BB22" s="47">
        <f>VLOOKUP(AN22,'Air Rifle Shot Count Data'!$A$2:$BW$70,67,FALSE)</f>
        <v>11</v>
      </c>
      <c r="BC22" s="47">
        <f>VLOOKUP(AN22,'Air Rifle Shot Count Data'!$A$2:$BW$70,68,FALSE)</f>
        <v>3</v>
      </c>
      <c r="BD22" s="47">
        <f>VLOOKUP(AN22,'Air Rifle Shot Count Data'!$A$2:$BW$70,69,FALSE)</f>
        <v>1</v>
      </c>
      <c r="BE22" s="47">
        <f>VLOOKUP(AN22,'Air Rifle Shot Count Data'!$A$2:$BW$70,70,FALSE)</f>
        <v>0</v>
      </c>
      <c r="BF22" s="47">
        <f>VLOOKUP(AN22,'Air Rifle Shot Count Data'!$A$2:$BW$70,71,FALSE)</f>
        <v>0</v>
      </c>
      <c r="BG22" s="47">
        <f>VLOOKUP(AN22,'Air Rifle Shot Count Data'!$A$2:$BW$70,72,FALSE)</f>
        <v>0</v>
      </c>
      <c r="BH22" s="47">
        <f>VLOOKUP(AN22,'Air Rifle Shot Count Data'!$A$2:$BW$70,73,FALSE)</f>
        <v>0</v>
      </c>
      <c r="BI22" s="47">
        <f>VLOOKUP(AN22,'Air Rifle Shot Count Data'!$A$2:$BW$70,74,FALSE)</f>
        <v>0</v>
      </c>
    </row>
    <row r="23" spans="1:72" ht="13.95" customHeight="1" x14ac:dyDescent="0.3">
      <c r="B23" s="3" t="s">
        <v>101</v>
      </c>
      <c r="C23" s="2" t="s">
        <v>15</v>
      </c>
      <c r="D23" s="40">
        <v>75</v>
      </c>
      <c r="E23" s="40">
        <v>83</v>
      </c>
      <c r="F23" s="40">
        <v>72</v>
      </c>
      <c r="G23" s="40">
        <v>83</v>
      </c>
      <c r="H23" s="40">
        <v>80</v>
      </c>
      <c r="I23" s="40">
        <v>80</v>
      </c>
      <c r="J23" s="7">
        <f t="shared" si="11"/>
        <v>473</v>
      </c>
      <c r="K23" s="7"/>
      <c r="S23" s="7">
        <f t="shared" si="12"/>
        <v>0</v>
      </c>
      <c r="T23" s="7"/>
      <c r="AB23" s="7">
        <f t="shared" si="13"/>
        <v>0</v>
      </c>
      <c r="AC23" s="7"/>
      <c r="AK23" s="7">
        <f t="shared" si="14"/>
        <v>0</v>
      </c>
      <c r="AL23" s="7"/>
      <c r="AM23" s="7"/>
      <c r="AN23" s="1"/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7">
        <v>0</v>
      </c>
      <c r="AV23" s="7"/>
      <c r="AW23"/>
      <c r="AX23" s="47" t="e">
        <f>VLOOKUP(AN23,'Orion Essential AR Data'!$E$2:$HC$99,207,FALSE)</f>
        <v>#N/A</v>
      </c>
      <c r="AY23" s="47" t="e">
        <f>VLOOKUP(AN23,'Air Rifle Shot Count Data'!$A$2:$BW$70,64,FALSE)</f>
        <v>#N/A</v>
      </c>
      <c r="AZ23" s="47" t="e">
        <f>VLOOKUP(AN23,'Air Rifle Shot Count Data'!$A$2:$BW$70,65,FALSE)</f>
        <v>#N/A</v>
      </c>
      <c r="BA23" s="47" t="e">
        <f>VLOOKUP(AN23,'Air Rifle Shot Count Data'!$A$2:$BW$70,66,FALSE)</f>
        <v>#N/A</v>
      </c>
      <c r="BB23" s="47" t="e">
        <f>VLOOKUP(AN23,'Air Rifle Shot Count Data'!$A$2:$BW$70,67,FALSE)</f>
        <v>#N/A</v>
      </c>
      <c r="BC23" s="47" t="e">
        <f>VLOOKUP(AN23,'Air Rifle Shot Count Data'!$A$2:$BW$70,68,FALSE)</f>
        <v>#N/A</v>
      </c>
      <c r="BD23" s="47" t="e">
        <f>VLOOKUP(AN23,'Air Rifle Shot Count Data'!$A$2:$BW$70,69,FALSE)</f>
        <v>#N/A</v>
      </c>
      <c r="BE23" s="47" t="e">
        <f>VLOOKUP(AN23,'Air Rifle Shot Count Data'!$A$2:$BW$70,70,FALSE)</f>
        <v>#N/A</v>
      </c>
      <c r="BF23" s="47" t="e">
        <f>VLOOKUP(AN23,'Air Rifle Shot Count Data'!$A$2:$BW$70,71,FALSE)</f>
        <v>#N/A</v>
      </c>
      <c r="BG23" s="47" t="e">
        <f>VLOOKUP(AN23,'Air Rifle Shot Count Data'!$A$2:$BW$70,72,FALSE)</f>
        <v>#N/A</v>
      </c>
      <c r="BH23" s="47" t="e">
        <f>VLOOKUP(AN23,'Air Rifle Shot Count Data'!$A$2:$BW$70,73,FALSE)</f>
        <v>#N/A</v>
      </c>
      <c r="BI23" s="47" t="e">
        <f>VLOOKUP(AN23,'Air Rifle Shot Count Data'!$A$2:$BW$70,74,FALSE)</f>
        <v>#N/A</v>
      </c>
    </row>
    <row r="24" spans="1:72" ht="13.95" customHeight="1" x14ac:dyDescent="0.3">
      <c r="B24" s="3" t="s">
        <v>103</v>
      </c>
      <c r="C24" s="2" t="s">
        <v>15</v>
      </c>
      <c r="D24" s="40">
        <v>65</v>
      </c>
      <c r="E24" s="40">
        <v>63</v>
      </c>
      <c r="F24" s="40">
        <v>66</v>
      </c>
      <c r="G24" s="40">
        <v>73</v>
      </c>
      <c r="H24" s="40">
        <v>62</v>
      </c>
      <c r="I24" s="40">
        <v>73</v>
      </c>
      <c r="J24" s="7">
        <f t="shared" si="11"/>
        <v>402</v>
      </c>
      <c r="K24" s="7"/>
      <c r="S24" s="7">
        <f t="shared" si="12"/>
        <v>0</v>
      </c>
      <c r="T24" s="7"/>
      <c r="V24" s="2">
        <v>76</v>
      </c>
      <c r="W24" s="2">
        <v>74</v>
      </c>
      <c r="X24" s="2">
        <v>61</v>
      </c>
      <c r="Y24" s="2">
        <v>82</v>
      </c>
      <c r="Z24" s="2">
        <v>76</v>
      </c>
      <c r="AA24" s="2">
        <v>79</v>
      </c>
      <c r="AB24" s="7">
        <f t="shared" si="13"/>
        <v>448</v>
      </c>
      <c r="AC24" s="7"/>
      <c r="AK24" s="7">
        <f t="shared" si="14"/>
        <v>0</v>
      </c>
      <c r="AL24" s="7"/>
      <c r="AM24" s="7"/>
      <c r="AN24" s="13">
        <v>112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7">
        <v>0</v>
      </c>
      <c r="AV24" s="7"/>
      <c r="AX24" s="47" t="e">
        <f>VLOOKUP(AN24,'Orion Essential AR Data'!$E$2:$HC$99,207,FALSE)</f>
        <v>#N/A</v>
      </c>
      <c r="AY24" s="47" t="e">
        <f>VLOOKUP(AN24,'Air Rifle Shot Count Data'!$A$2:$BW$70,64,FALSE)</f>
        <v>#N/A</v>
      </c>
      <c r="AZ24" s="47" t="e">
        <f>VLOOKUP(AN24,'Air Rifle Shot Count Data'!$A$2:$BW$70,65,FALSE)</f>
        <v>#N/A</v>
      </c>
      <c r="BA24" s="47" t="e">
        <f>VLOOKUP(AN24,'Air Rifle Shot Count Data'!$A$2:$BW$70,66,FALSE)</f>
        <v>#N/A</v>
      </c>
      <c r="BB24" s="47" t="e">
        <f>VLOOKUP(AN24,'Air Rifle Shot Count Data'!$A$2:$BW$70,67,FALSE)</f>
        <v>#N/A</v>
      </c>
      <c r="BC24" s="47" t="e">
        <f>VLOOKUP(AN24,'Air Rifle Shot Count Data'!$A$2:$BW$70,68,FALSE)</f>
        <v>#N/A</v>
      </c>
      <c r="BD24" s="47" t="e">
        <f>VLOOKUP(AN24,'Air Rifle Shot Count Data'!$A$2:$BW$70,69,FALSE)</f>
        <v>#N/A</v>
      </c>
      <c r="BE24" s="47" t="e">
        <f>VLOOKUP(AN24,'Air Rifle Shot Count Data'!$A$2:$BW$70,70,FALSE)</f>
        <v>#N/A</v>
      </c>
      <c r="BF24" s="47" t="e">
        <f>VLOOKUP(AN24,'Air Rifle Shot Count Data'!$A$2:$BW$70,71,FALSE)</f>
        <v>#N/A</v>
      </c>
      <c r="BG24" s="47" t="e">
        <f>VLOOKUP(AN24,'Air Rifle Shot Count Data'!$A$2:$BW$70,72,FALSE)</f>
        <v>#N/A</v>
      </c>
      <c r="BH24" s="47" t="e">
        <f>VLOOKUP(AN24,'Air Rifle Shot Count Data'!$A$2:$BW$70,73,FALSE)</f>
        <v>#N/A</v>
      </c>
      <c r="BI24" s="47" t="e">
        <f>VLOOKUP(AN24,'Air Rifle Shot Count Data'!$A$2:$BW$70,74,FALSE)</f>
        <v>#N/A</v>
      </c>
    </row>
    <row r="25" spans="1:72" ht="13.95" customHeight="1" x14ac:dyDescent="0.3">
      <c r="B25" s="6" t="s">
        <v>104</v>
      </c>
      <c r="C25" s="2" t="s">
        <v>15</v>
      </c>
      <c r="D25" s="40">
        <v>88</v>
      </c>
      <c r="E25" s="40">
        <v>88</v>
      </c>
      <c r="F25" s="40">
        <v>85</v>
      </c>
      <c r="G25" s="40">
        <v>88</v>
      </c>
      <c r="H25" s="40">
        <v>82</v>
      </c>
      <c r="I25" s="40">
        <v>83</v>
      </c>
      <c r="J25" s="7">
        <f t="shared" si="11"/>
        <v>514</v>
      </c>
      <c r="K25" s="7"/>
      <c r="M25" s="2">
        <v>84</v>
      </c>
      <c r="N25" s="2">
        <v>75</v>
      </c>
      <c r="O25" s="2">
        <v>86</v>
      </c>
      <c r="P25" s="2">
        <v>89</v>
      </c>
      <c r="Q25" s="2">
        <v>79</v>
      </c>
      <c r="R25" s="2">
        <v>82</v>
      </c>
      <c r="S25" s="7">
        <f t="shared" si="12"/>
        <v>495</v>
      </c>
      <c r="T25" s="7"/>
      <c r="V25" s="2">
        <v>87</v>
      </c>
      <c r="W25" s="2">
        <v>84</v>
      </c>
      <c r="X25" s="2">
        <v>83</v>
      </c>
      <c r="Y25" s="2">
        <v>88</v>
      </c>
      <c r="Z25" s="2">
        <v>89</v>
      </c>
      <c r="AA25" s="2">
        <v>89</v>
      </c>
      <c r="AB25" s="7">
        <f t="shared" si="13"/>
        <v>520</v>
      </c>
      <c r="AC25" s="7"/>
      <c r="AE25" s="2">
        <v>85</v>
      </c>
      <c r="AF25" s="2">
        <v>85</v>
      </c>
      <c r="AG25" s="2">
        <v>88</v>
      </c>
      <c r="AH25" s="2">
        <v>86</v>
      </c>
      <c r="AI25" s="2">
        <v>92</v>
      </c>
      <c r="AJ25" s="2">
        <v>92</v>
      </c>
      <c r="AK25" s="7">
        <f t="shared" si="14"/>
        <v>528</v>
      </c>
      <c r="AL25" s="7"/>
      <c r="AM25" s="7"/>
      <c r="AN25" s="13">
        <v>108</v>
      </c>
      <c r="AO25" s="2">
        <f>VLOOKUP(AN25,'Orion Essential AR Data'!$E$2:$IP$99,229,FALSE)</f>
        <v>94</v>
      </c>
      <c r="AP25" s="2">
        <f>VLOOKUP(AN25,'Orion Essential AR Data'!$E$2:$IP$99,232,FALSE)</f>
        <v>92</v>
      </c>
      <c r="AQ25" s="2">
        <f>VLOOKUP(AN25,'Orion Essential AR Data'!$E$2:$IP$99,235,FALSE)</f>
        <v>94</v>
      </c>
      <c r="AR25" s="2">
        <f>VLOOKUP(AN25,'Orion Essential AR Data'!$E$2:$IP$99,238,FALSE)</f>
        <v>91</v>
      </c>
      <c r="AS25" s="2">
        <f>VLOOKUP(AN25,'Orion Essential AR Data'!$E$2:$IP$99,241,FALSE)</f>
        <v>90</v>
      </c>
      <c r="AT25" s="2">
        <f>VLOOKUP(AN25,'Orion Essential AR Data'!$E$2:$IP$99,244,FALSE)</f>
        <v>94</v>
      </c>
      <c r="AU25" s="89">
        <f t="shared" si="15"/>
        <v>555</v>
      </c>
      <c r="AV25" s="7"/>
      <c r="AX25" s="47">
        <f>VLOOKUP(AN25,'Orion Essential AR Data'!$E$2:$HC$99,207,FALSE)</f>
        <v>15</v>
      </c>
      <c r="AY25" s="47">
        <f>VLOOKUP(AN25,'Air Rifle Shot Count Data'!$A$2:$BW$70,64,FALSE)</f>
        <v>22</v>
      </c>
      <c r="AZ25" s="47">
        <f>VLOOKUP(AN25,'Air Rifle Shot Count Data'!$A$2:$BW$70,65,FALSE)</f>
        <v>32</v>
      </c>
      <c r="BA25" s="47">
        <f>VLOOKUP(AN25,'Air Rifle Shot Count Data'!$A$2:$BW$70,66,FALSE)</f>
        <v>5</v>
      </c>
      <c r="BB25" s="47">
        <f>VLOOKUP(AN25,'Air Rifle Shot Count Data'!$A$2:$BW$70,67,FALSE)</f>
        <v>1</v>
      </c>
      <c r="BC25" s="47">
        <f>VLOOKUP(AN25,'Air Rifle Shot Count Data'!$A$2:$BW$70,68,FALSE)</f>
        <v>0</v>
      </c>
      <c r="BD25" s="47">
        <f>VLOOKUP(AN25,'Air Rifle Shot Count Data'!$A$2:$BW$70,69,FALSE)</f>
        <v>0</v>
      </c>
      <c r="BE25" s="47">
        <f>VLOOKUP(AN25,'Air Rifle Shot Count Data'!$A$2:$BW$70,70,FALSE)</f>
        <v>0</v>
      </c>
      <c r="BF25" s="47">
        <f>VLOOKUP(AN25,'Air Rifle Shot Count Data'!$A$2:$BW$70,71,FALSE)</f>
        <v>0</v>
      </c>
      <c r="BG25" s="47">
        <f>VLOOKUP(AN25,'Air Rifle Shot Count Data'!$A$2:$BW$70,72,FALSE)</f>
        <v>0</v>
      </c>
      <c r="BH25" s="47">
        <f>VLOOKUP(AN25,'Air Rifle Shot Count Data'!$A$2:$BW$70,73,FALSE)</f>
        <v>0</v>
      </c>
      <c r="BI25" s="47">
        <f>VLOOKUP(AN25,'Air Rifle Shot Count Data'!$A$2:$BW$70,74,FALSE)</f>
        <v>0</v>
      </c>
    </row>
    <row r="26" spans="1:72" ht="13.95" customHeight="1" x14ac:dyDescent="0.3">
      <c r="B26" s="3" t="s">
        <v>105</v>
      </c>
      <c r="C26" s="2" t="s">
        <v>15</v>
      </c>
      <c r="D26" s="40">
        <v>59</v>
      </c>
      <c r="E26" s="40">
        <v>61</v>
      </c>
      <c r="F26" s="40">
        <v>61</v>
      </c>
      <c r="G26" s="40">
        <v>69</v>
      </c>
      <c r="H26" s="40">
        <v>43</v>
      </c>
      <c r="I26" s="40">
        <v>74</v>
      </c>
      <c r="J26" s="7">
        <f t="shared" si="11"/>
        <v>367</v>
      </c>
      <c r="K26" s="7"/>
      <c r="M26" s="37">
        <v>36</v>
      </c>
      <c r="N26" s="37">
        <v>60</v>
      </c>
      <c r="O26" s="37">
        <v>66</v>
      </c>
      <c r="P26" s="37">
        <v>63</v>
      </c>
      <c r="Q26" s="37">
        <v>66</v>
      </c>
      <c r="R26" s="37">
        <v>72</v>
      </c>
      <c r="S26" s="7">
        <f t="shared" si="12"/>
        <v>363</v>
      </c>
      <c r="T26" s="7"/>
      <c r="V26" s="2">
        <v>68</v>
      </c>
      <c r="W26" s="2">
        <v>73</v>
      </c>
      <c r="X26" s="2">
        <v>67</v>
      </c>
      <c r="Y26" s="2">
        <v>70</v>
      </c>
      <c r="Z26" s="2">
        <v>72</v>
      </c>
      <c r="AA26" s="2">
        <v>68</v>
      </c>
      <c r="AB26" s="7">
        <f t="shared" si="13"/>
        <v>418</v>
      </c>
      <c r="AC26" s="7"/>
      <c r="AK26" s="7">
        <f t="shared" si="14"/>
        <v>0</v>
      </c>
      <c r="AL26" s="7"/>
      <c r="AM26" s="7"/>
      <c r="AN26" s="13">
        <v>111</v>
      </c>
      <c r="AO26" s="2">
        <f>VLOOKUP(AN26,'Orion Essential AR Data'!$E$2:$IP$99,229,FALSE)</f>
        <v>70</v>
      </c>
      <c r="AP26" s="2">
        <f>VLOOKUP(AN26,'Orion Essential AR Data'!$E$2:$IP$99,232,FALSE)</f>
        <v>72</v>
      </c>
      <c r="AQ26" s="2">
        <f>VLOOKUP(AN26,'Orion Essential AR Data'!$E$2:$IP$99,235,FALSE)</f>
        <v>70</v>
      </c>
      <c r="AR26" s="2">
        <f>VLOOKUP(AN26,'Orion Essential AR Data'!$E$2:$IP$99,238,FALSE)</f>
        <v>73</v>
      </c>
      <c r="AS26" s="2">
        <f>VLOOKUP(AN26,'Orion Essential AR Data'!$E$2:$IP$99,241,FALSE)</f>
        <v>64</v>
      </c>
      <c r="AT26" s="2">
        <f>VLOOKUP(AN26,'Orion Essential AR Data'!$E$2:$IP$99,244,FALSE)</f>
        <v>60</v>
      </c>
      <c r="AU26" s="7">
        <f t="shared" si="15"/>
        <v>409</v>
      </c>
      <c r="AV26" s="7"/>
      <c r="AX26" s="47">
        <f>VLOOKUP(AN26,'Orion Essential AR Data'!$E$2:$HC$99,207,FALSE)</f>
        <v>4</v>
      </c>
      <c r="AY26" s="47">
        <f>VLOOKUP(AN26,'Air Rifle Shot Count Data'!$A$2:$BW$70,64,FALSE)</f>
        <v>5</v>
      </c>
      <c r="AZ26" s="47">
        <f>VLOOKUP(AN26,'Air Rifle Shot Count Data'!$A$2:$BW$70,65,FALSE)</f>
        <v>8</v>
      </c>
      <c r="BA26" s="47">
        <f>VLOOKUP(AN26,'Air Rifle Shot Count Data'!$A$2:$BW$70,66,FALSE)</f>
        <v>13</v>
      </c>
      <c r="BB26" s="47">
        <f>VLOOKUP(AN26,'Air Rifle Shot Count Data'!$A$2:$BW$70,67,FALSE)</f>
        <v>13</v>
      </c>
      <c r="BC26" s="47">
        <f>VLOOKUP(AN26,'Air Rifle Shot Count Data'!$A$2:$BW$70,68,FALSE)</f>
        <v>9</v>
      </c>
      <c r="BD26" s="47">
        <f>VLOOKUP(AN26,'Air Rifle Shot Count Data'!$A$2:$BW$70,69,FALSE)</f>
        <v>3</v>
      </c>
      <c r="BE26" s="47">
        <f>VLOOKUP(AN26,'Air Rifle Shot Count Data'!$A$2:$BW$70,70,FALSE)</f>
        <v>5</v>
      </c>
      <c r="BF26" s="47">
        <f>VLOOKUP(AN26,'Air Rifle Shot Count Data'!$A$2:$BW$70,71,FALSE)</f>
        <v>0</v>
      </c>
      <c r="BG26" s="47">
        <f>VLOOKUP(AN26,'Air Rifle Shot Count Data'!$A$2:$BW$70,72,FALSE)</f>
        <v>1</v>
      </c>
      <c r="BH26" s="47">
        <f>VLOOKUP(AN26,'Air Rifle Shot Count Data'!$A$2:$BW$70,73,FALSE)</f>
        <v>1</v>
      </c>
      <c r="BI26" s="47">
        <f>VLOOKUP(AN26,'Air Rifle Shot Count Data'!$A$2:$BW$70,74,FALSE)</f>
        <v>2</v>
      </c>
    </row>
    <row r="27" spans="1:72" ht="13.95" customHeight="1" x14ac:dyDescent="0.3">
      <c r="B27" s="6" t="s">
        <v>106</v>
      </c>
      <c r="C27" s="2" t="s">
        <v>15</v>
      </c>
      <c r="D27" s="40">
        <v>48</v>
      </c>
      <c r="E27" s="40">
        <v>44</v>
      </c>
      <c r="F27" s="40">
        <v>62</v>
      </c>
      <c r="G27" s="40">
        <v>47</v>
      </c>
      <c r="H27" s="40">
        <v>69</v>
      </c>
      <c r="I27" s="40">
        <v>69</v>
      </c>
      <c r="J27" s="7">
        <f t="shared" si="11"/>
        <v>339</v>
      </c>
      <c r="K27" s="7"/>
      <c r="M27" s="37">
        <v>61</v>
      </c>
      <c r="N27" s="37">
        <v>66</v>
      </c>
      <c r="O27" s="37">
        <v>69</v>
      </c>
      <c r="P27" s="37">
        <v>75</v>
      </c>
      <c r="Q27" s="37">
        <v>75</v>
      </c>
      <c r="R27" s="37">
        <v>65</v>
      </c>
      <c r="S27" s="7">
        <f t="shared" si="12"/>
        <v>411</v>
      </c>
      <c r="T27" s="7"/>
      <c r="V27" s="2">
        <v>54</v>
      </c>
      <c r="W27" s="2">
        <v>65</v>
      </c>
      <c r="X27" s="2">
        <v>59</v>
      </c>
      <c r="Y27" s="2">
        <v>70</v>
      </c>
      <c r="Z27" s="2">
        <v>67</v>
      </c>
      <c r="AA27" s="2">
        <v>56</v>
      </c>
      <c r="AB27" s="7">
        <f t="shared" si="13"/>
        <v>371</v>
      </c>
      <c r="AC27" s="7"/>
      <c r="AE27" s="2">
        <v>75</v>
      </c>
      <c r="AF27" s="2">
        <v>78</v>
      </c>
      <c r="AG27" s="2">
        <v>79</v>
      </c>
      <c r="AH27" s="2">
        <v>79</v>
      </c>
      <c r="AI27" s="2">
        <v>74</v>
      </c>
      <c r="AJ27" s="2">
        <v>77</v>
      </c>
      <c r="AK27" s="7">
        <f t="shared" si="14"/>
        <v>462</v>
      </c>
      <c r="AL27" s="7"/>
      <c r="AM27" s="7"/>
      <c r="AN27" s="13">
        <v>109</v>
      </c>
      <c r="AO27" s="2">
        <f>VLOOKUP(AN27,'Orion Essential AR Data'!$E$2:$IP$99,229,FALSE)</f>
        <v>81</v>
      </c>
      <c r="AP27" s="2">
        <f>VLOOKUP(AN27,'Orion Essential AR Data'!$E$2:$IP$99,232,FALSE)</f>
        <v>76</v>
      </c>
      <c r="AQ27" s="2">
        <f>VLOOKUP(AN27,'Orion Essential AR Data'!$E$2:$IP$99,235,FALSE)</f>
        <v>78</v>
      </c>
      <c r="AR27" s="2">
        <f>VLOOKUP(AN27,'Orion Essential AR Data'!$E$2:$IP$99,238,FALSE)</f>
        <v>82</v>
      </c>
      <c r="AS27" s="2">
        <f>VLOOKUP(AN27,'Orion Essential AR Data'!$E$2:$IP$99,241,FALSE)</f>
        <v>84</v>
      </c>
      <c r="AT27" s="2">
        <f>VLOOKUP(AN27,'Orion Essential AR Data'!$E$2:$IP$99,244,FALSE)</f>
        <v>85</v>
      </c>
      <c r="AU27" s="7">
        <f t="shared" si="15"/>
        <v>486</v>
      </c>
      <c r="AV27" s="7"/>
      <c r="AX27" s="47">
        <f>VLOOKUP(AN27,'Orion Essential AR Data'!$E$2:$HC$99,207,FALSE)</f>
        <v>4</v>
      </c>
      <c r="AY27" s="47">
        <f>VLOOKUP(AN27,'Air Rifle Shot Count Data'!$A$2:$BW$70,64,FALSE)</f>
        <v>5</v>
      </c>
      <c r="AZ27" s="47">
        <f>VLOOKUP(AN27,'Air Rifle Shot Count Data'!$A$2:$BW$70,65,FALSE)</f>
        <v>19</v>
      </c>
      <c r="BA27" s="47">
        <f>VLOOKUP(AN27,'Air Rifle Shot Count Data'!$A$2:$BW$70,66,FALSE)</f>
        <v>20</v>
      </c>
      <c r="BB27" s="47">
        <f>VLOOKUP(AN27,'Air Rifle Shot Count Data'!$A$2:$BW$70,67,FALSE)</f>
        <v>11</v>
      </c>
      <c r="BC27" s="47">
        <f>VLOOKUP(AN27,'Air Rifle Shot Count Data'!$A$2:$BW$70,68,FALSE)</f>
        <v>3</v>
      </c>
      <c r="BD27" s="47">
        <f>VLOOKUP(AN27,'Air Rifle Shot Count Data'!$A$2:$BW$70,69,FALSE)</f>
        <v>2</v>
      </c>
      <c r="BE27" s="47">
        <f>VLOOKUP(AN27,'Air Rifle Shot Count Data'!$A$2:$BW$70,70,FALSE)</f>
        <v>0</v>
      </c>
      <c r="BF27" s="47">
        <f>VLOOKUP(AN27,'Air Rifle Shot Count Data'!$A$2:$BW$70,71,FALSE)</f>
        <v>0</v>
      </c>
      <c r="BG27" s="47">
        <f>VLOOKUP(AN27,'Air Rifle Shot Count Data'!$A$2:$BW$70,72,FALSE)</f>
        <v>0</v>
      </c>
      <c r="BH27" s="47">
        <f>VLOOKUP(AN27,'Air Rifle Shot Count Data'!$A$2:$BW$70,73,FALSE)</f>
        <v>0</v>
      </c>
      <c r="BI27" s="47">
        <f>VLOOKUP(AN27,'Air Rifle Shot Count Data'!$A$2:$BW$70,74,FALSE)</f>
        <v>0</v>
      </c>
    </row>
    <row r="28" spans="1:72" ht="13.95" customHeight="1" x14ac:dyDescent="0.3">
      <c r="B28" s="3" t="s">
        <v>107</v>
      </c>
      <c r="C28" s="2" t="s">
        <v>15</v>
      </c>
      <c r="D28" s="40">
        <v>70</v>
      </c>
      <c r="E28" s="40">
        <v>90</v>
      </c>
      <c r="F28" s="40">
        <v>78</v>
      </c>
      <c r="G28" s="40">
        <v>71</v>
      </c>
      <c r="H28" s="40">
        <v>72</v>
      </c>
      <c r="I28" s="40">
        <v>70</v>
      </c>
      <c r="J28" s="7">
        <f t="shared" si="11"/>
        <v>451</v>
      </c>
      <c r="K28" s="7"/>
      <c r="M28" s="37">
        <v>72</v>
      </c>
      <c r="N28" s="37">
        <v>74</v>
      </c>
      <c r="O28" s="37">
        <v>65</v>
      </c>
      <c r="P28" s="37">
        <v>78</v>
      </c>
      <c r="Q28" s="37">
        <v>90</v>
      </c>
      <c r="R28" s="37">
        <v>83</v>
      </c>
      <c r="S28" s="7">
        <f t="shared" si="12"/>
        <v>462</v>
      </c>
      <c r="T28" s="7"/>
      <c r="AB28" s="7">
        <f t="shared" si="13"/>
        <v>0</v>
      </c>
      <c r="AC28" s="7"/>
      <c r="AE28" s="2">
        <v>86</v>
      </c>
      <c r="AF28" s="2">
        <v>73</v>
      </c>
      <c r="AG28" s="2">
        <v>74</v>
      </c>
      <c r="AH28" s="2">
        <v>86</v>
      </c>
      <c r="AI28" s="2">
        <v>82</v>
      </c>
      <c r="AJ28" s="2">
        <v>75</v>
      </c>
      <c r="AK28" s="7">
        <f t="shared" si="14"/>
        <v>476</v>
      </c>
      <c r="AL28" s="7"/>
      <c r="AM28" s="7"/>
      <c r="AN28" s="13">
        <v>110</v>
      </c>
      <c r="AO28" s="2">
        <f>VLOOKUP(AN28,'Orion Essential AR Data'!$E$2:$IP$99,229,FALSE)</f>
        <v>0</v>
      </c>
      <c r="AP28" s="2">
        <f>VLOOKUP(AN28,'Orion Essential AR Data'!$E$2:$IP$99,232,FALSE)</f>
        <v>0</v>
      </c>
      <c r="AQ28" s="2">
        <f>VLOOKUP(AN28,'Orion Essential AR Data'!$E$2:$IP$99,235,FALSE)</f>
        <v>0</v>
      </c>
      <c r="AR28" s="2">
        <f>VLOOKUP(AN28,'Orion Essential AR Data'!$E$2:$IP$99,238,FALSE)</f>
        <v>0</v>
      </c>
      <c r="AS28" s="2">
        <f>VLOOKUP(AN28,'Orion Essential AR Data'!$E$2:$IP$99,241,FALSE)</f>
        <v>0</v>
      </c>
      <c r="AT28" s="2">
        <f>VLOOKUP(AN28,'Orion Essential AR Data'!$E$2:$IP$99,244,FALSE)</f>
        <v>0</v>
      </c>
      <c r="AU28" s="7">
        <f t="shared" si="15"/>
        <v>0</v>
      </c>
      <c r="AV28" s="7"/>
      <c r="AX28" s="47">
        <f>VLOOKUP(AN28,'Orion Essential AR Data'!$E$2:$HC$99,207,FALSE)</f>
        <v>0</v>
      </c>
      <c r="AY28" s="47">
        <f>VLOOKUP(AN28,'Air Rifle Shot Count Data'!$A$2:$BW$70,64,FALSE)</f>
        <v>0</v>
      </c>
      <c r="AZ28" s="47">
        <f>VLOOKUP(AN28,'Air Rifle Shot Count Data'!$A$2:$BW$70,65,FALSE)</f>
        <v>0</v>
      </c>
      <c r="BA28" s="47">
        <f>VLOOKUP(AN28,'Air Rifle Shot Count Data'!$A$2:$BW$70,66,FALSE)</f>
        <v>0</v>
      </c>
      <c r="BB28" s="47">
        <f>VLOOKUP(AN28,'Air Rifle Shot Count Data'!$A$2:$BW$70,67,FALSE)</f>
        <v>0</v>
      </c>
      <c r="BC28" s="47">
        <f>VLOOKUP(AN28,'Air Rifle Shot Count Data'!$A$2:$BW$70,68,FALSE)</f>
        <v>0</v>
      </c>
      <c r="BD28" s="47">
        <f>VLOOKUP(AN28,'Air Rifle Shot Count Data'!$A$2:$BW$70,69,FALSE)</f>
        <v>0</v>
      </c>
      <c r="BE28" s="47">
        <f>VLOOKUP(AN28,'Air Rifle Shot Count Data'!$A$2:$BW$70,70,FALSE)</f>
        <v>0</v>
      </c>
      <c r="BF28" s="47">
        <f>VLOOKUP(AN28,'Air Rifle Shot Count Data'!$A$2:$BW$70,71,FALSE)</f>
        <v>0</v>
      </c>
      <c r="BG28" s="47">
        <f>VLOOKUP(AN28,'Air Rifle Shot Count Data'!$A$2:$BW$70,72,FALSE)</f>
        <v>0</v>
      </c>
      <c r="BH28" s="47">
        <f>VLOOKUP(AN28,'Air Rifle Shot Count Data'!$A$2:$BW$70,73,FALSE)</f>
        <v>0</v>
      </c>
      <c r="BI28" s="47">
        <f>VLOOKUP(AN28,'Air Rifle Shot Count Data'!$A$2:$BW$70,74,FALSE)</f>
        <v>60</v>
      </c>
    </row>
    <row r="29" spans="1:72" ht="13.95" customHeight="1" x14ac:dyDescent="0.3">
      <c r="J29" s="7"/>
      <c r="K29" s="7"/>
      <c r="S29" s="7"/>
      <c r="T29" s="7"/>
      <c r="AB29" s="7"/>
      <c r="AC29" s="7"/>
      <c r="AK29" s="7"/>
      <c r="AL29" s="7"/>
      <c r="AM29" s="7"/>
      <c r="AU29" s="7"/>
      <c r="AV29" s="7"/>
      <c r="AX29" s="40"/>
      <c r="AY29" s="40"/>
      <c r="AZ29" s="40"/>
      <c r="BA29" s="40"/>
      <c r="BB29" s="40"/>
      <c r="BC29" s="40"/>
      <c r="BD29" s="40"/>
      <c r="BE29" s="40"/>
      <c r="BF29" s="40"/>
    </row>
    <row r="30" spans="1:72" s="18" customFormat="1" ht="13.95" customHeight="1" x14ac:dyDescent="0.3">
      <c r="A30" s="29" t="s">
        <v>0</v>
      </c>
      <c r="B30" s="11" t="s">
        <v>1</v>
      </c>
      <c r="C30" s="79" t="s">
        <v>2</v>
      </c>
      <c r="D30" s="21" t="s">
        <v>19</v>
      </c>
      <c r="E30" s="21" t="s">
        <v>20</v>
      </c>
      <c r="F30" s="21" t="s">
        <v>21</v>
      </c>
      <c r="G30" s="21" t="s">
        <v>22</v>
      </c>
      <c r="H30" s="21" t="s">
        <v>23</v>
      </c>
      <c r="I30" s="21" t="s">
        <v>24</v>
      </c>
      <c r="J30" s="21" t="s">
        <v>25</v>
      </c>
      <c r="K30" s="11" t="s">
        <v>26</v>
      </c>
      <c r="L30" s="11"/>
      <c r="M30" s="31" t="s">
        <v>19</v>
      </c>
      <c r="N30" s="31" t="s">
        <v>20</v>
      </c>
      <c r="O30" s="31" t="s">
        <v>21</v>
      </c>
      <c r="P30" s="31" t="s">
        <v>22</v>
      </c>
      <c r="Q30" s="31" t="s">
        <v>23</v>
      </c>
      <c r="R30" s="31" t="s">
        <v>24</v>
      </c>
      <c r="S30" s="31" t="s">
        <v>25</v>
      </c>
      <c r="T30" s="31" t="s">
        <v>26</v>
      </c>
      <c r="V30" s="31" t="s">
        <v>19</v>
      </c>
      <c r="W30" s="31" t="s">
        <v>20</v>
      </c>
      <c r="X30" s="31" t="s">
        <v>21</v>
      </c>
      <c r="Y30" s="31" t="s">
        <v>22</v>
      </c>
      <c r="Z30" s="31" t="s">
        <v>23</v>
      </c>
      <c r="AA30" s="31" t="s">
        <v>24</v>
      </c>
      <c r="AB30" s="31" t="s">
        <v>25</v>
      </c>
      <c r="AC30" s="31" t="s">
        <v>26</v>
      </c>
      <c r="AE30" s="31" t="s">
        <v>19</v>
      </c>
      <c r="AF30" s="31" t="s">
        <v>20</v>
      </c>
      <c r="AG30" s="31" t="s">
        <v>21</v>
      </c>
      <c r="AH30" s="31" t="s">
        <v>22</v>
      </c>
      <c r="AI30" s="31" t="s">
        <v>23</v>
      </c>
      <c r="AJ30" s="31" t="s">
        <v>24</v>
      </c>
      <c r="AK30" s="31" t="s">
        <v>25</v>
      </c>
      <c r="AL30" s="31" t="s">
        <v>26</v>
      </c>
      <c r="AM30" s="79"/>
      <c r="AO30" s="31" t="s">
        <v>19</v>
      </c>
      <c r="AP30" s="31" t="s">
        <v>20</v>
      </c>
      <c r="AQ30" s="31" t="s">
        <v>21</v>
      </c>
      <c r="AR30" s="31" t="s">
        <v>22</v>
      </c>
      <c r="AS30" s="31" t="s">
        <v>23</v>
      </c>
      <c r="AT30" s="31" t="s">
        <v>24</v>
      </c>
      <c r="AU30" s="31" t="s">
        <v>25</v>
      </c>
      <c r="AV30" s="31" t="s">
        <v>26</v>
      </c>
      <c r="AX30" s="79" t="s">
        <v>589</v>
      </c>
      <c r="AY30" s="5">
        <v>10</v>
      </c>
      <c r="AZ30" s="5">
        <v>9</v>
      </c>
      <c r="BA30" s="5">
        <v>8</v>
      </c>
      <c r="BB30" s="5">
        <v>7</v>
      </c>
      <c r="BC30" s="5">
        <v>6</v>
      </c>
      <c r="BD30" s="5">
        <v>5</v>
      </c>
      <c r="BE30" s="5">
        <v>4</v>
      </c>
      <c r="BF30" s="5">
        <v>3</v>
      </c>
      <c r="BG30" s="5">
        <v>2</v>
      </c>
      <c r="BH30" s="5">
        <v>1</v>
      </c>
      <c r="BI30" s="5">
        <v>0</v>
      </c>
    </row>
    <row r="31" spans="1:72" s="18" customFormat="1" ht="13.95" customHeight="1" x14ac:dyDescent="0.3">
      <c r="A31" s="3"/>
      <c r="B31" s="6" t="s">
        <v>60</v>
      </c>
      <c r="C31" s="2" t="s">
        <v>49</v>
      </c>
      <c r="D31" s="15">
        <v>97</v>
      </c>
      <c r="E31" s="15">
        <v>95</v>
      </c>
      <c r="F31" s="15">
        <v>97</v>
      </c>
      <c r="G31" s="15">
        <v>96</v>
      </c>
      <c r="H31" s="15">
        <v>98</v>
      </c>
      <c r="I31" s="15">
        <v>98</v>
      </c>
      <c r="J31" s="51">
        <f t="shared" ref="J31:J41" si="16">SUM(D31:I31)</f>
        <v>581</v>
      </c>
      <c r="K31" s="33">
        <f>SUM(J31,J34,J35,J38,J40)-MIN(J31,J34,J35,J38,J40)</f>
        <v>2309</v>
      </c>
      <c r="L31" s="11"/>
      <c r="M31" s="15">
        <v>99</v>
      </c>
      <c r="N31" s="15">
        <v>95</v>
      </c>
      <c r="O31" s="15">
        <v>100</v>
      </c>
      <c r="P31" s="15">
        <v>95</v>
      </c>
      <c r="Q31" s="15">
        <v>98</v>
      </c>
      <c r="R31" s="15">
        <v>97</v>
      </c>
      <c r="S31" s="58">
        <f t="shared" ref="S31:S41" si="17">SUM(M31:R31)</f>
        <v>584</v>
      </c>
      <c r="T31" s="58">
        <f>SUM(S31:S35)-MIN(S31:S35)</f>
        <v>2283</v>
      </c>
      <c r="V31" s="67">
        <v>97</v>
      </c>
      <c r="W31" s="67">
        <v>98</v>
      </c>
      <c r="X31" s="67">
        <v>98</v>
      </c>
      <c r="Y31" s="67">
        <v>96</v>
      </c>
      <c r="Z31" s="67">
        <v>98</v>
      </c>
      <c r="AA31" s="67">
        <v>96</v>
      </c>
      <c r="AB31" s="69">
        <f t="shared" ref="AB31:AB41" si="18">SUM(V31:AA31)</f>
        <v>583</v>
      </c>
      <c r="AC31" s="69">
        <f>SUM(AB31,AB34,AB35,AB36,AB40)-MIN(AB31,AB34,AB35,AB36,AB40)</f>
        <v>2317</v>
      </c>
      <c r="AE31" s="47">
        <v>96</v>
      </c>
      <c r="AF31" s="47">
        <v>97</v>
      </c>
      <c r="AG31" s="47">
        <v>98</v>
      </c>
      <c r="AH31" s="47">
        <v>97</v>
      </c>
      <c r="AI31" s="47">
        <v>100</v>
      </c>
      <c r="AJ31" s="47">
        <v>97</v>
      </c>
      <c r="AK31" s="79">
        <f t="shared" ref="AK31:AK41" si="19">SUM(AE31:AJ31)</f>
        <v>585</v>
      </c>
      <c r="AL31" s="79">
        <f>SUM(AK31,AK34,AK35,AK36,AK40)-MIN(AK31,AK34,AK35,AK36,AK40)</f>
        <v>2313</v>
      </c>
      <c r="AM31" s="7"/>
      <c r="AN31" s="13">
        <v>142</v>
      </c>
      <c r="AO31" s="2">
        <f>VLOOKUP(AN31,'Orion Essential AR Data'!$E$2:$IP$99,229,FALSE)</f>
        <v>96</v>
      </c>
      <c r="AP31" s="2">
        <f>VLOOKUP(AN31,'Orion Essential AR Data'!$E$2:$IP$99,232,FALSE)</f>
        <v>95</v>
      </c>
      <c r="AQ31" s="2">
        <f>VLOOKUP(AN31,'Orion Essential AR Data'!$E$2:$IP$99,235,FALSE)</f>
        <v>96</v>
      </c>
      <c r="AR31" s="2">
        <f>VLOOKUP(AN31,'Orion Essential AR Data'!$E$2:$IP$99,238,FALSE)</f>
        <v>97</v>
      </c>
      <c r="AS31" s="2">
        <f>VLOOKUP(AN31,'Orion Essential AR Data'!$E$2:$IP$99,241,FALSE)</f>
        <v>96</v>
      </c>
      <c r="AT31" s="2">
        <f>VLOOKUP(AN31,'Orion Essential AR Data'!$E$2:$IP$99,244,FALSE)</f>
        <v>97</v>
      </c>
      <c r="AU31" s="89">
        <f t="shared" ref="AU31:AU41" si="20">SUM(AO31:AT31)</f>
        <v>577</v>
      </c>
      <c r="AV31" s="86">
        <f>SUM(AU31,AU34,AU35,AU36,AU40)-MIN(AU31,AU34,AU35,AU36,AU40)</f>
        <v>2309</v>
      </c>
      <c r="AX31" s="47">
        <f>VLOOKUP(AN31,'Orion Essential AR Data'!$E$2:$HC$99,207,FALSE)</f>
        <v>31</v>
      </c>
      <c r="AY31" s="47">
        <f>VLOOKUP(AN31,'Air Rifle Shot Count Data'!$A$2:$BW$70,64,FALSE)</f>
        <v>39</v>
      </c>
      <c r="AZ31" s="47">
        <f>VLOOKUP(AN31,'Air Rifle Shot Count Data'!$A$2:$BW$70,65,FALSE)</f>
        <v>19</v>
      </c>
      <c r="BA31" s="47">
        <f>VLOOKUP(AN31,'Air Rifle Shot Count Data'!$A$2:$BW$70,66,FALSE)</f>
        <v>2</v>
      </c>
      <c r="BB31" s="47">
        <f>VLOOKUP(AN31,'Air Rifle Shot Count Data'!$A$2:$BW$70,67,FALSE)</f>
        <v>0</v>
      </c>
      <c r="BC31" s="47">
        <f>VLOOKUP(AN31,'Air Rifle Shot Count Data'!$A$2:$BW$70,68,FALSE)</f>
        <v>0</v>
      </c>
      <c r="BD31" s="47">
        <f>VLOOKUP(AN31,'Air Rifle Shot Count Data'!$A$2:$BW$70,69,FALSE)</f>
        <v>0</v>
      </c>
      <c r="BE31" s="47">
        <f>VLOOKUP(AN31,'Air Rifle Shot Count Data'!$A$2:$BW$70,70,FALSE)</f>
        <v>0</v>
      </c>
      <c r="BF31" s="47">
        <f>VLOOKUP(AN31,'Air Rifle Shot Count Data'!$A$2:$BW$70,71,FALSE)</f>
        <v>0</v>
      </c>
      <c r="BG31" s="47">
        <f>VLOOKUP(AN31,'Air Rifle Shot Count Data'!$A$2:$BW$70,72,FALSE)</f>
        <v>0</v>
      </c>
      <c r="BH31" s="47">
        <f>VLOOKUP(AN31,'Air Rifle Shot Count Data'!$A$2:$BW$70,73,FALSE)</f>
        <v>0</v>
      </c>
      <c r="BI31" s="47">
        <f>VLOOKUP(AN31,'Air Rifle Shot Count Data'!$A$2:$BW$70,74,FALSE)</f>
        <v>0</v>
      </c>
      <c r="BL31" s="47"/>
      <c r="BM31" s="47"/>
      <c r="BN31" s="47"/>
      <c r="BO31" s="47"/>
      <c r="BP31" s="47"/>
      <c r="BQ31" s="47"/>
      <c r="BR31" s="47"/>
      <c r="BS31" s="47"/>
      <c r="BT31" s="47"/>
    </row>
    <row r="32" spans="1:72" s="18" customFormat="1" ht="13.95" customHeight="1" x14ac:dyDescent="0.3">
      <c r="A32" s="3"/>
      <c r="B32" s="6" t="s">
        <v>87</v>
      </c>
      <c r="C32" s="2" t="s">
        <v>49</v>
      </c>
      <c r="D32" s="16">
        <v>93</v>
      </c>
      <c r="E32" s="16">
        <v>98</v>
      </c>
      <c r="F32" s="16">
        <v>90</v>
      </c>
      <c r="G32" s="16">
        <v>92</v>
      </c>
      <c r="H32" s="16">
        <v>93</v>
      </c>
      <c r="I32" s="16">
        <v>89</v>
      </c>
      <c r="J32" s="7">
        <f t="shared" si="16"/>
        <v>555</v>
      </c>
      <c r="K32" s="19"/>
      <c r="L32" s="11"/>
      <c r="M32" s="16">
        <v>89</v>
      </c>
      <c r="N32" s="16">
        <v>96</v>
      </c>
      <c r="O32" s="16">
        <v>96</v>
      </c>
      <c r="P32" s="16">
        <v>95</v>
      </c>
      <c r="Q32" s="16">
        <v>90</v>
      </c>
      <c r="R32" s="16">
        <v>89</v>
      </c>
      <c r="S32" s="7">
        <f t="shared" si="17"/>
        <v>555</v>
      </c>
      <c r="T32" s="19"/>
      <c r="V32" s="67">
        <v>92</v>
      </c>
      <c r="W32" s="67">
        <v>95</v>
      </c>
      <c r="X32" s="67">
        <v>94</v>
      </c>
      <c r="Y32" s="67">
        <v>97</v>
      </c>
      <c r="Z32" s="67">
        <v>94</v>
      </c>
      <c r="AA32" s="67">
        <v>93</v>
      </c>
      <c r="AB32" s="70">
        <f t="shared" si="18"/>
        <v>565</v>
      </c>
      <c r="AC32" s="71"/>
      <c r="AE32" s="47">
        <v>96</v>
      </c>
      <c r="AF32" s="47">
        <v>89</v>
      </c>
      <c r="AG32" s="47">
        <v>93</v>
      </c>
      <c r="AH32" s="47">
        <v>95</v>
      </c>
      <c r="AI32" s="47">
        <v>88</v>
      </c>
      <c r="AJ32" s="47">
        <v>91</v>
      </c>
      <c r="AK32" s="7">
        <f t="shared" si="19"/>
        <v>552</v>
      </c>
      <c r="AL32" s="19"/>
      <c r="AM32" s="19"/>
      <c r="AN32" s="13">
        <v>143</v>
      </c>
      <c r="AO32" s="2">
        <f>VLOOKUP(AN32,'Orion Essential AR Data'!$E$2:$IP$99,229,FALSE)</f>
        <v>90</v>
      </c>
      <c r="AP32" s="2">
        <f>VLOOKUP(AN32,'Orion Essential AR Data'!$E$2:$IP$99,232,FALSE)</f>
        <v>93</v>
      </c>
      <c r="AQ32" s="2">
        <f>VLOOKUP(AN32,'Orion Essential AR Data'!$E$2:$IP$99,235,FALSE)</f>
        <v>96</v>
      </c>
      <c r="AR32" s="2">
        <f>VLOOKUP(AN32,'Orion Essential AR Data'!$E$2:$IP$99,238,FALSE)</f>
        <v>94</v>
      </c>
      <c r="AS32" s="2">
        <f>VLOOKUP(AN32,'Orion Essential AR Data'!$E$2:$IP$99,241,FALSE)</f>
        <v>96</v>
      </c>
      <c r="AT32" s="2">
        <f>VLOOKUP(AN32,'Orion Essential AR Data'!$E$2:$IP$99,244,FALSE)</f>
        <v>90</v>
      </c>
      <c r="AU32" s="7">
        <f t="shared" si="20"/>
        <v>559</v>
      </c>
      <c r="AV32" s="19"/>
      <c r="AX32" s="47">
        <f>VLOOKUP(AN32,'Orion Essential AR Data'!$E$2:$HC$99,207,FALSE)</f>
        <v>19</v>
      </c>
      <c r="AY32" s="47">
        <f>VLOOKUP(AN32,'Air Rifle Shot Count Data'!$A$2:$BW$70,64,FALSE)</f>
        <v>27</v>
      </c>
      <c r="AZ32" s="47">
        <f>VLOOKUP(AN32,'Air Rifle Shot Count Data'!$A$2:$BW$70,65,FALSE)</f>
        <v>26</v>
      </c>
      <c r="BA32" s="47">
        <f>VLOOKUP(AN32,'Air Rifle Shot Count Data'!$A$2:$BW$70,66,FALSE)</f>
        <v>6</v>
      </c>
      <c r="BB32" s="47">
        <f>VLOOKUP(AN32,'Air Rifle Shot Count Data'!$A$2:$BW$70,67,FALSE)</f>
        <v>1</v>
      </c>
      <c r="BC32" s="47">
        <f>VLOOKUP(AN32,'Air Rifle Shot Count Data'!$A$2:$BW$70,68,FALSE)</f>
        <v>0</v>
      </c>
      <c r="BD32" s="47">
        <f>VLOOKUP(AN32,'Air Rifle Shot Count Data'!$A$2:$BW$70,69,FALSE)</f>
        <v>0</v>
      </c>
      <c r="BE32" s="47">
        <f>VLOOKUP(AN32,'Air Rifle Shot Count Data'!$A$2:$BW$70,70,FALSE)</f>
        <v>0</v>
      </c>
      <c r="BF32" s="47">
        <f>VLOOKUP(AN32,'Air Rifle Shot Count Data'!$A$2:$BW$70,71,FALSE)</f>
        <v>0</v>
      </c>
      <c r="BG32" s="47">
        <f>VLOOKUP(AN32,'Air Rifle Shot Count Data'!$A$2:$BW$70,72,FALSE)</f>
        <v>0</v>
      </c>
      <c r="BH32" s="47">
        <f>VLOOKUP(AN32,'Air Rifle Shot Count Data'!$A$2:$BW$70,73,FALSE)</f>
        <v>0</v>
      </c>
      <c r="BI32" s="47">
        <f>VLOOKUP(AN32,'Air Rifle Shot Count Data'!$A$2:$BW$70,74,FALSE)</f>
        <v>0</v>
      </c>
      <c r="BL32" s="47"/>
      <c r="BM32" s="47"/>
      <c r="BN32" s="47"/>
      <c r="BO32" s="47"/>
      <c r="BP32" s="47"/>
      <c r="BQ32" s="47"/>
      <c r="BR32" s="47"/>
      <c r="BS32" s="47"/>
      <c r="BT32" s="47"/>
    </row>
    <row r="33" spans="1:72" s="18" customFormat="1" ht="13.95" customHeight="1" x14ac:dyDescent="0.3">
      <c r="A33" s="3"/>
      <c r="B33" s="6" t="s">
        <v>77</v>
      </c>
      <c r="C33" s="2" t="s">
        <v>49</v>
      </c>
      <c r="D33" s="16">
        <v>95</v>
      </c>
      <c r="E33" s="16">
        <v>93</v>
      </c>
      <c r="F33" s="16">
        <v>92</v>
      </c>
      <c r="G33" s="16">
        <v>95</v>
      </c>
      <c r="H33" s="16">
        <v>95</v>
      </c>
      <c r="I33" s="16">
        <v>92</v>
      </c>
      <c r="J33" s="7">
        <f t="shared" si="16"/>
        <v>562</v>
      </c>
      <c r="K33" s="7"/>
      <c r="L33" s="11"/>
      <c r="M33" s="16">
        <v>91</v>
      </c>
      <c r="N33" s="16">
        <v>92</v>
      </c>
      <c r="O33" s="16">
        <v>92</v>
      </c>
      <c r="P33" s="16">
        <v>93</v>
      </c>
      <c r="Q33" s="16">
        <v>89</v>
      </c>
      <c r="R33" s="16">
        <v>96</v>
      </c>
      <c r="S33" s="7">
        <f t="shared" si="17"/>
        <v>553</v>
      </c>
      <c r="T33" s="7"/>
      <c r="V33" s="67">
        <v>96</v>
      </c>
      <c r="W33" s="67">
        <v>92</v>
      </c>
      <c r="X33" s="67">
        <v>98</v>
      </c>
      <c r="Y33" s="67">
        <v>93</v>
      </c>
      <c r="Z33" s="67">
        <v>93</v>
      </c>
      <c r="AA33" s="67">
        <v>94</v>
      </c>
      <c r="AB33" s="70">
        <f t="shared" si="18"/>
        <v>566</v>
      </c>
      <c r="AC33" s="70"/>
      <c r="AE33" s="47">
        <v>92</v>
      </c>
      <c r="AF33" s="47">
        <v>90</v>
      </c>
      <c r="AG33" s="47">
        <v>91</v>
      </c>
      <c r="AH33" s="47">
        <v>88</v>
      </c>
      <c r="AI33" s="47">
        <v>94</v>
      </c>
      <c r="AJ33" s="47">
        <v>94</v>
      </c>
      <c r="AK33" s="7">
        <f t="shared" si="19"/>
        <v>549</v>
      </c>
      <c r="AL33" s="7"/>
      <c r="AM33" s="7"/>
      <c r="AN33" s="13">
        <v>134</v>
      </c>
      <c r="AO33" s="2">
        <f>VLOOKUP(AN33,'Orion Essential AR Data'!$E$2:$IP$99,229,FALSE)</f>
        <v>93</v>
      </c>
      <c r="AP33" s="2">
        <f>VLOOKUP(AN33,'Orion Essential AR Data'!$E$2:$IP$99,232,FALSE)</f>
        <v>98</v>
      </c>
      <c r="AQ33" s="2">
        <f>VLOOKUP(AN33,'Orion Essential AR Data'!$E$2:$IP$99,235,FALSE)</f>
        <v>94</v>
      </c>
      <c r="AR33" s="2">
        <f>VLOOKUP(AN33,'Orion Essential AR Data'!$E$2:$IP$99,238,FALSE)</f>
        <v>95</v>
      </c>
      <c r="AS33" s="2">
        <f>VLOOKUP(AN33,'Orion Essential AR Data'!$E$2:$IP$99,241,FALSE)</f>
        <v>95</v>
      </c>
      <c r="AT33" s="2">
        <f>VLOOKUP(AN33,'Orion Essential AR Data'!$E$2:$IP$99,244,FALSE)</f>
        <v>96</v>
      </c>
      <c r="AU33" s="7">
        <f t="shared" si="20"/>
        <v>571</v>
      </c>
      <c r="AV33" s="7"/>
      <c r="AX33" s="47">
        <f>VLOOKUP(AN33,'Orion Essential AR Data'!$E$2:$HC$99,207,FALSE)</f>
        <v>27</v>
      </c>
      <c r="AY33" s="47">
        <f>VLOOKUP(AN33,'Air Rifle Shot Count Data'!$A$2:$BW$70,64,FALSE)</f>
        <v>34</v>
      </c>
      <c r="AZ33" s="47">
        <f>VLOOKUP(AN33,'Air Rifle Shot Count Data'!$A$2:$BW$70,65,FALSE)</f>
        <v>23</v>
      </c>
      <c r="BA33" s="47">
        <f>VLOOKUP(AN33,'Air Rifle Shot Count Data'!$A$2:$BW$70,66,FALSE)</f>
        <v>3</v>
      </c>
      <c r="BB33" s="47">
        <f>VLOOKUP(AN33,'Air Rifle Shot Count Data'!$A$2:$BW$70,67,FALSE)</f>
        <v>0</v>
      </c>
      <c r="BC33" s="47">
        <f>VLOOKUP(AN33,'Air Rifle Shot Count Data'!$A$2:$BW$70,68,FALSE)</f>
        <v>0</v>
      </c>
      <c r="BD33" s="47">
        <f>VLOOKUP(AN33,'Air Rifle Shot Count Data'!$A$2:$BW$70,69,FALSE)</f>
        <v>0</v>
      </c>
      <c r="BE33" s="47">
        <f>VLOOKUP(AN33,'Air Rifle Shot Count Data'!$A$2:$BW$70,70,FALSE)</f>
        <v>0</v>
      </c>
      <c r="BF33" s="47">
        <f>VLOOKUP(AN33,'Air Rifle Shot Count Data'!$A$2:$BW$70,71,FALSE)</f>
        <v>0</v>
      </c>
      <c r="BG33" s="47">
        <f>VLOOKUP(AN33,'Air Rifle Shot Count Data'!$A$2:$BW$70,72,FALSE)</f>
        <v>0</v>
      </c>
      <c r="BH33" s="47">
        <f>VLOOKUP(AN33,'Air Rifle Shot Count Data'!$A$2:$BW$70,73,FALSE)</f>
        <v>0</v>
      </c>
      <c r="BI33" s="47">
        <f>VLOOKUP(AN33,'Air Rifle Shot Count Data'!$A$2:$BW$70,74,FALSE)</f>
        <v>0</v>
      </c>
      <c r="BL33" s="47"/>
      <c r="BM33" s="47"/>
      <c r="BN33" s="47"/>
      <c r="BO33" s="47"/>
      <c r="BP33" s="47"/>
      <c r="BQ33" s="47"/>
      <c r="BR33" s="47"/>
      <c r="BS33" s="47"/>
      <c r="BT33" s="47"/>
    </row>
    <row r="34" spans="1:72" s="18" customFormat="1" ht="13.95" customHeight="1" x14ac:dyDescent="0.3">
      <c r="A34" s="3"/>
      <c r="B34" s="6" t="s">
        <v>78</v>
      </c>
      <c r="C34" s="2" t="s">
        <v>49</v>
      </c>
      <c r="D34" s="16">
        <v>95</v>
      </c>
      <c r="E34" s="16">
        <v>94</v>
      </c>
      <c r="F34" s="16">
        <v>97</v>
      </c>
      <c r="G34" s="16">
        <v>98</v>
      </c>
      <c r="H34" s="16">
        <v>96</v>
      </c>
      <c r="I34" s="16">
        <v>96</v>
      </c>
      <c r="J34" s="51">
        <f t="shared" si="16"/>
        <v>576</v>
      </c>
      <c r="K34" s="7"/>
      <c r="L34" s="11"/>
      <c r="M34" s="16">
        <v>95</v>
      </c>
      <c r="N34" s="16">
        <v>96</v>
      </c>
      <c r="O34" s="16">
        <v>96</v>
      </c>
      <c r="P34" s="16">
        <v>98</v>
      </c>
      <c r="Q34" s="16">
        <v>97</v>
      </c>
      <c r="R34" s="16">
        <v>97</v>
      </c>
      <c r="S34" s="58">
        <f t="shared" si="17"/>
        <v>579</v>
      </c>
      <c r="T34" s="7"/>
      <c r="V34" s="67">
        <v>99</v>
      </c>
      <c r="W34" s="67">
        <v>94</v>
      </c>
      <c r="X34" s="67">
        <v>98</v>
      </c>
      <c r="Y34" s="67">
        <v>99</v>
      </c>
      <c r="Z34" s="67">
        <v>95</v>
      </c>
      <c r="AA34" s="67">
        <v>99</v>
      </c>
      <c r="AB34" s="69">
        <f t="shared" si="18"/>
        <v>584</v>
      </c>
      <c r="AC34" s="70"/>
      <c r="AE34" s="47">
        <v>95</v>
      </c>
      <c r="AF34" s="47">
        <v>94</v>
      </c>
      <c r="AG34" s="47">
        <v>95</v>
      </c>
      <c r="AH34" s="47">
        <v>92</v>
      </c>
      <c r="AI34" s="47">
        <v>97</v>
      </c>
      <c r="AJ34" s="47">
        <v>95</v>
      </c>
      <c r="AK34" s="79">
        <f t="shared" si="19"/>
        <v>568</v>
      </c>
      <c r="AL34" s="7"/>
      <c r="AM34" s="7"/>
      <c r="AN34" s="13">
        <v>144</v>
      </c>
      <c r="AO34" s="2">
        <f>VLOOKUP(AN34,'Orion Essential AR Data'!$E$2:$IP$99,229,FALSE)</f>
        <v>98</v>
      </c>
      <c r="AP34" s="2">
        <f>VLOOKUP(AN34,'Orion Essential AR Data'!$E$2:$IP$99,232,FALSE)</f>
        <v>98</v>
      </c>
      <c r="AQ34" s="2">
        <f>VLOOKUP(AN34,'Orion Essential AR Data'!$E$2:$IP$99,235,FALSE)</f>
        <v>96</v>
      </c>
      <c r="AR34" s="2">
        <f>VLOOKUP(AN34,'Orion Essential AR Data'!$E$2:$IP$99,238,FALSE)</f>
        <v>98</v>
      </c>
      <c r="AS34" s="2">
        <f>VLOOKUP(AN34,'Orion Essential AR Data'!$E$2:$IP$99,241,FALSE)</f>
        <v>99</v>
      </c>
      <c r="AT34" s="2">
        <f>VLOOKUP(AN34,'Orion Essential AR Data'!$E$2:$IP$99,244,FALSE)</f>
        <v>97</v>
      </c>
      <c r="AU34" s="89">
        <f t="shared" si="20"/>
        <v>586</v>
      </c>
      <c r="AV34" s="7"/>
      <c r="AX34" s="47">
        <f>VLOOKUP(AN34,'Orion Essential AR Data'!$E$2:$HC$99,207,FALSE)</f>
        <v>39</v>
      </c>
      <c r="AY34" s="47">
        <f>VLOOKUP(AN34,'Air Rifle Shot Count Data'!$A$2:$BW$70,64,FALSE)</f>
        <v>46</v>
      </c>
      <c r="AZ34" s="47">
        <f>VLOOKUP(AN34,'Air Rifle Shot Count Data'!$A$2:$BW$70,65,FALSE)</f>
        <v>14</v>
      </c>
      <c r="BA34" s="47">
        <f>VLOOKUP(AN34,'Air Rifle Shot Count Data'!$A$2:$BW$70,66,FALSE)</f>
        <v>0</v>
      </c>
      <c r="BB34" s="47">
        <f>VLOOKUP(AN34,'Air Rifle Shot Count Data'!$A$2:$BW$70,67,FALSE)</f>
        <v>0</v>
      </c>
      <c r="BC34" s="47">
        <f>VLOOKUP(AN34,'Air Rifle Shot Count Data'!$A$2:$BW$70,68,FALSE)</f>
        <v>0</v>
      </c>
      <c r="BD34" s="47">
        <f>VLOOKUP(AN34,'Air Rifle Shot Count Data'!$A$2:$BW$70,69,FALSE)</f>
        <v>0</v>
      </c>
      <c r="BE34" s="47">
        <f>VLOOKUP(AN34,'Air Rifle Shot Count Data'!$A$2:$BW$70,70,FALSE)</f>
        <v>0</v>
      </c>
      <c r="BF34" s="47">
        <f>VLOOKUP(AN34,'Air Rifle Shot Count Data'!$A$2:$BW$70,71,FALSE)</f>
        <v>0</v>
      </c>
      <c r="BG34" s="47">
        <f>VLOOKUP(AN34,'Air Rifle Shot Count Data'!$A$2:$BW$70,72,FALSE)</f>
        <v>0</v>
      </c>
      <c r="BH34" s="47">
        <f>VLOOKUP(AN34,'Air Rifle Shot Count Data'!$A$2:$BW$70,73,FALSE)</f>
        <v>0</v>
      </c>
      <c r="BI34" s="47">
        <f>VLOOKUP(AN34,'Air Rifle Shot Count Data'!$A$2:$BW$70,74,FALSE)</f>
        <v>0</v>
      </c>
      <c r="BL34" s="47"/>
      <c r="BM34" s="47"/>
      <c r="BN34" s="47"/>
      <c r="BO34" s="47"/>
      <c r="BP34" s="47"/>
      <c r="BQ34" s="47"/>
      <c r="BR34" s="47"/>
      <c r="BS34" s="47"/>
      <c r="BT34" s="47"/>
    </row>
    <row r="35" spans="1:72" ht="13.95" customHeight="1" x14ac:dyDescent="0.3">
      <c r="B35" s="6" t="s">
        <v>79</v>
      </c>
      <c r="C35" s="2" t="s">
        <v>49</v>
      </c>
      <c r="D35" s="16">
        <v>97</v>
      </c>
      <c r="E35" s="16">
        <v>97</v>
      </c>
      <c r="F35" s="16">
        <v>97</v>
      </c>
      <c r="G35" s="16">
        <v>95</v>
      </c>
      <c r="H35" s="16">
        <v>92</v>
      </c>
      <c r="I35" s="16">
        <v>97</v>
      </c>
      <c r="J35" s="51">
        <f t="shared" si="16"/>
        <v>575</v>
      </c>
      <c r="K35" s="32"/>
      <c r="M35" s="16">
        <v>95</v>
      </c>
      <c r="N35" s="16">
        <v>91</v>
      </c>
      <c r="O35" s="16">
        <v>96</v>
      </c>
      <c r="P35" s="16">
        <v>96</v>
      </c>
      <c r="Q35" s="16">
        <v>92</v>
      </c>
      <c r="R35" s="16">
        <v>95</v>
      </c>
      <c r="S35" s="58">
        <f t="shared" si="17"/>
        <v>565</v>
      </c>
      <c r="T35" s="7"/>
      <c r="V35" s="67">
        <v>92</v>
      </c>
      <c r="W35" s="67">
        <v>95</v>
      </c>
      <c r="X35" s="67">
        <v>96</v>
      </c>
      <c r="Y35" s="67">
        <v>97</v>
      </c>
      <c r="Z35" s="67">
        <v>96</v>
      </c>
      <c r="AA35" s="67">
        <v>97</v>
      </c>
      <c r="AB35" s="69">
        <f t="shared" si="18"/>
        <v>573</v>
      </c>
      <c r="AC35" s="70"/>
      <c r="AE35" s="47">
        <v>98</v>
      </c>
      <c r="AF35" s="47">
        <v>94</v>
      </c>
      <c r="AG35" s="47">
        <v>98</v>
      </c>
      <c r="AH35" s="47">
        <v>98</v>
      </c>
      <c r="AI35" s="47">
        <v>98</v>
      </c>
      <c r="AJ35" s="47">
        <v>95</v>
      </c>
      <c r="AK35" s="79">
        <f t="shared" si="19"/>
        <v>581</v>
      </c>
      <c r="AL35" s="7"/>
      <c r="AM35" s="7"/>
      <c r="AN35" s="13">
        <v>129</v>
      </c>
      <c r="AO35" s="2">
        <f>VLOOKUP(AN35,'Orion Essential AR Data'!$E$2:$IP$99,229,FALSE)</f>
        <v>96</v>
      </c>
      <c r="AP35" s="2">
        <f>VLOOKUP(AN35,'Orion Essential AR Data'!$E$2:$IP$99,232,FALSE)</f>
        <v>93</v>
      </c>
      <c r="AQ35" s="2">
        <f>VLOOKUP(AN35,'Orion Essential AR Data'!$E$2:$IP$99,235,FALSE)</f>
        <v>94</v>
      </c>
      <c r="AR35" s="2">
        <f>VLOOKUP(AN35,'Orion Essential AR Data'!$E$2:$IP$99,238,FALSE)</f>
        <v>96</v>
      </c>
      <c r="AS35" s="2">
        <f>VLOOKUP(AN35,'Orion Essential AR Data'!$E$2:$IP$99,241,FALSE)</f>
        <v>93</v>
      </c>
      <c r="AT35" s="2">
        <f>VLOOKUP(AN35,'Orion Essential AR Data'!$E$2:$IP$99,244,FALSE)</f>
        <v>94</v>
      </c>
      <c r="AU35" s="89">
        <f t="shared" si="20"/>
        <v>566</v>
      </c>
      <c r="AV35" s="7"/>
      <c r="AX35" s="47">
        <f>VLOOKUP(AN35,'Orion Essential AR Data'!$E$2:$HC$99,207,FALSE)</f>
        <v>23</v>
      </c>
      <c r="AY35" s="47">
        <f>VLOOKUP(AN35,'Air Rifle Shot Count Data'!$A$2:$BW$70,64,FALSE)</f>
        <v>27</v>
      </c>
      <c r="AZ35" s="47">
        <f>VLOOKUP(AN35,'Air Rifle Shot Count Data'!$A$2:$BW$70,65,FALSE)</f>
        <v>32</v>
      </c>
      <c r="BA35" s="47">
        <f>VLOOKUP(AN35,'Air Rifle Shot Count Data'!$A$2:$BW$70,66,FALSE)</f>
        <v>1</v>
      </c>
      <c r="BB35" s="47">
        <f>VLOOKUP(AN35,'Air Rifle Shot Count Data'!$A$2:$BW$70,67,FALSE)</f>
        <v>0</v>
      </c>
      <c r="BC35" s="47">
        <f>VLOOKUP(AN35,'Air Rifle Shot Count Data'!$A$2:$BW$70,68,FALSE)</f>
        <v>0</v>
      </c>
      <c r="BD35" s="47">
        <f>VLOOKUP(AN35,'Air Rifle Shot Count Data'!$A$2:$BW$70,69,FALSE)</f>
        <v>0</v>
      </c>
      <c r="BE35" s="47">
        <f>VLOOKUP(AN35,'Air Rifle Shot Count Data'!$A$2:$BW$70,70,FALSE)</f>
        <v>0</v>
      </c>
      <c r="BF35" s="47">
        <f>VLOOKUP(AN35,'Air Rifle Shot Count Data'!$A$2:$BW$70,71,FALSE)</f>
        <v>0</v>
      </c>
      <c r="BG35" s="47">
        <f>VLOOKUP(AN35,'Air Rifle Shot Count Data'!$A$2:$BW$70,72,FALSE)</f>
        <v>0</v>
      </c>
      <c r="BH35" s="47">
        <f>VLOOKUP(AN35,'Air Rifle Shot Count Data'!$A$2:$BW$70,73,FALSE)</f>
        <v>0</v>
      </c>
      <c r="BI35" s="47">
        <f>VLOOKUP(AN35,'Air Rifle Shot Count Data'!$A$2:$BW$70,74,FALSE)</f>
        <v>0</v>
      </c>
      <c r="BL35" s="47"/>
      <c r="BM35" s="47"/>
      <c r="BN35" s="47"/>
      <c r="BO35" s="47"/>
      <c r="BP35" s="47"/>
      <c r="BQ35" s="47"/>
      <c r="BR35" s="47"/>
      <c r="BS35" s="47"/>
      <c r="BT35" s="47"/>
    </row>
    <row r="36" spans="1:72" ht="13.95" customHeight="1" x14ac:dyDescent="0.3">
      <c r="B36" s="6" t="s">
        <v>80</v>
      </c>
      <c r="C36" s="2" t="s">
        <v>49</v>
      </c>
      <c r="D36" s="16">
        <v>98</v>
      </c>
      <c r="E36" s="16">
        <v>92</v>
      </c>
      <c r="F36" s="16">
        <v>96</v>
      </c>
      <c r="G36" s="16">
        <v>97</v>
      </c>
      <c r="H36" s="16">
        <v>90</v>
      </c>
      <c r="I36" s="16">
        <v>92</v>
      </c>
      <c r="J36" s="7">
        <f t="shared" si="16"/>
        <v>565</v>
      </c>
      <c r="K36" s="7"/>
      <c r="M36" s="16">
        <v>89</v>
      </c>
      <c r="N36" s="16">
        <v>97</v>
      </c>
      <c r="O36" s="16">
        <v>94</v>
      </c>
      <c r="P36" s="16">
        <v>95</v>
      </c>
      <c r="Q36" s="16">
        <v>94</v>
      </c>
      <c r="R36" s="16">
        <v>95</v>
      </c>
      <c r="S36" s="7">
        <f t="shared" si="17"/>
        <v>564</v>
      </c>
      <c r="T36" s="7"/>
      <c r="V36" s="67">
        <v>91</v>
      </c>
      <c r="W36" s="67">
        <v>96</v>
      </c>
      <c r="X36" s="67">
        <v>98</v>
      </c>
      <c r="Y36" s="67">
        <v>98</v>
      </c>
      <c r="Z36" s="67">
        <v>97</v>
      </c>
      <c r="AA36" s="67">
        <v>97</v>
      </c>
      <c r="AB36" s="69">
        <f t="shared" si="18"/>
        <v>577</v>
      </c>
      <c r="AC36" s="70"/>
      <c r="AE36" s="47">
        <v>97</v>
      </c>
      <c r="AF36" s="47">
        <v>94</v>
      </c>
      <c r="AG36" s="47">
        <v>90</v>
      </c>
      <c r="AH36" s="47">
        <v>95</v>
      </c>
      <c r="AI36" s="47">
        <v>93</v>
      </c>
      <c r="AJ36" s="47">
        <v>94</v>
      </c>
      <c r="AK36" s="79">
        <f t="shared" si="19"/>
        <v>563</v>
      </c>
      <c r="AL36" s="7"/>
      <c r="AM36" s="7"/>
      <c r="AN36" s="13">
        <v>127</v>
      </c>
      <c r="AO36" s="2">
        <f>VLOOKUP(AN36,'Orion Essential AR Data'!$E$2:$IP$99,229,FALSE)</f>
        <v>96</v>
      </c>
      <c r="AP36" s="2">
        <f>VLOOKUP(AN36,'Orion Essential AR Data'!$E$2:$IP$99,232,FALSE)</f>
        <v>98</v>
      </c>
      <c r="AQ36" s="2">
        <f>VLOOKUP(AN36,'Orion Essential AR Data'!$E$2:$IP$99,235,FALSE)</f>
        <v>96</v>
      </c>
      <c r="AR36" s="2">
        <f>VLOOKUP(AN36,'Orion Essential AR Data'!$E$2:$IP$99,238,FALSE)</f>
        <v>99</v>
      </c>
      <c r="AS36" s="2">
        <f>VLOOKUP(AN36,'Orion Essential AR Data'!$E$2:$IP$99,241,FALSE)</f>
        <v>93</v>
      </c>
      <c r="AT36" s="2">
        <f>VLOOKUP(AN36,'Orion Essential AR Data'!$E$2:$IP$99,244,FALSE)</f>
        <v>97</v>
      </c>
      <c r="AU36" s="89">
        <f t="shared" si="20"/>
        <v>579</v>
      </c>
      <c r="AV36" s="7"/>
      <c r="AX36" s="47">
        <f>VLOOKUP(AN36,'Orion Essential AR Data'!$E$2:$HC$99,207,FALSE)</f>
        <v>28</v>
      </c>
      <c r="AY36" s="47">
        <f>VLOOKUP(AN36,'Air Rifle Shot Count Data'!$A$2:$BW$70,64,FALSE)</f>
        <v>40</v>
      </c>
      <c r="AZ36" s="47">
        <f>VLOOKUP(AN36,'Air Rifle Shot Count Data'!$A$2:$BW$70,65,FALSE)</f>
        <v>19</v>
      </c>
      <c r="BA36" s="47">
        <f>VLOOKUP(AN36,'Air Rifle Shot Count Data'!$A$2:$BW$70,66,FALSE)</f>
        <v>1</v>
      </c>
      <c r="BB36" s="47">
        <f>VLOOKUP(AN36,'Air Rifle Shot Count Data'!$A$2:$BW$70,67,FALSE)</f>
        <v>0</v>
      </c>
      <c r="BC36" s="47">
        <f>VLOOKUP(AN36,'Air Rifle Shot Count Data'!$A$2:$BW$70,68,FALSE)</f>
        <v>0</v>
      </c>
      <c r="BD36" s="47">
        <f>VLOOKUP(AN36,'Air Rifle Shot Count Data'!$A$2:$BW$70,69,FALSE)</f>
        <v>0</v>
      </c>
      <c r="BE36" s="47">
        <f>VLOOKUP(AN36,'Air Rifle Shot Count Data'!$A$2:$BW$70,70,FALSE)</f>
        <v>0</v>
      </c>
      <c r="BF36" s="47">
        <f>VLOOKUP(AN36,'Air Rifle Shot Count Data'!$A$2:$BW$70,71,FALSE)</f>
        <v>0</v>
      </c>
      <c r="BG36" s="47">
        <f>VLOOKUP(AN36,'Air Rifle Shot Count Data'!$A$2:$BW$70,72,FALSE)</f>
        <v>0</v>
      </c>
      <c r="BH36" s="47">
        <f>VLOOKUP(AN36,'Air Rifle Shot Count Data'!$A$2:$BW$70,73,FALSE)</f>
        <v>0</v>
      </c>
      <c r="BI36" s="47">
        <f>VLOOKUP(AN36,'Air Rifle Shot Count Data'!$A$2:$BW$70,74,FALSE)</f>
        <v>0</v>
      </c>
      <c r="BL36" s="47"/>
      <c r="BM36" s="47"/>
      <c r="BN36" s="47"/>
      <c r="BO36" s="47"/>
      <c r="BP36" s="47"/>
      <c r="BQ36" s="47"/>
      <c r="BR36" s="47"/>
      <c r="BS36" s="47"/>
      <c r="BT36" s="47"/>
    </row>
    <row r="37" spans="1:72" ht="13.95" customHeight="1" x14ac:dyDescent="0.3">
      <c r="B37" s="6" t="s">
        <v>164</v>
      </c>
      <c r="C37" s="2" t="s">
        <v>49</v>
      </c>
      <c r="D37" s="16">
        <v>93</v>
      </c>
      <c r="E37" s="16">
        <v>91</v>
      </c>
      <c r="F37" s="16">
        <v>95</v>
      </c>
      <c r="G37" s="16">
        <v>91</v>
      </c>
      <c r="H37" s="16">
        <v>96</v>
      </c>
      <c r="I37" s="16">
        <v>98</v>
      </c>
      <c r="J37" s="7">
        <f t="shared" ref="J37:J40" si="21">SUM(D37:I37)</f>
        <v>564</v>
      </c>
      <c r="K37" s="7"/>
      <c r="M37" s="16">
        <v>96</v>
      </c>
      <c r="N37" s="16">
        <v>96</v>
      </c>
      <c r="O37" s="16">
        <v>97</v>
      </c>
      <c r="P37" s="16">
        <v>96</v>
      </c>
      <c r="Q37" s="16">
        <v>96</v>
      </c>
      <c r="R37" s="16">
        <v>94</v>
      </c>
      <c r="S37" s="7">
        <f t="shared" si="17"/>
        <v>575</v>
      </c>
      <c r="T37" s="7"/>
      <c r="V37" s="67">
        <v>92</v>
      </c>
      <c r="W37" s="67">
        <v>93</v>
      </c>
      <c r="X37" s="67">
        <v>94</v>
      </c>
      <c r="Y37" s="67">
        <v>94</v>
      </c>
      <c r="Z37" s="67">
        <v>97</v>
      </c>
      <c r="AA37" s="67">
        <v>92</v>
      </c>
      <c r="AB37" s="70">
        <f t="shared" si="18"/>
        <v>562</v>
      </c>
      <c r="AC37" s="70"/>
      <c r="AE37" s="47">
        <v>95</v>
      </c>
      <c r="AF37" s="47">
        <v>94</v>
      </c>
      <c r="AG37" s="47">
        <v>94</v>
      </c>
      <c r="AH37" s="47">
        <v>94</v>
      </c>
      <c r="AI37" s="47">
        <v>95</v>
      </c>
      <c r="AJ37" s="47">
        <v>93</v>
      </c>
      <c r="AK37" s="7">
        <f t="shared" si="19"/>
        <v>565</v>
      </c>
      <c r="AL37" s="7"/>
      <c r="AM37" s="7"/>
      <c r="AN37" s="13">
        <v>146</v>
      </c>
      <c r="AO37" s="2">
        <f>VLOOKUP(AN37,'Orion Essential AR Data'!$E$2:$IP$99,229,FALSE)</f>
        <v>93</v>
      </c>
      <c r="AP37" s="2">
        <f>VLOOKUP(AN37,'Orion Essential AR Data'!$E$2:$IP$99,232,FALSE)</f>
        <v>93</v>
      </c>
      <c r="AQ37" s="2">
        <f>VLOOKUP(AN37,'Orion Essential AR Data'!$E$2:$IP$99,235,FALSE)</f>
        <v>94</v>
      </c>
      <c r="AR37" s="2">
        <f>VLOOKUP(AN37,'Orion Essential AR Data'!$E$2:$IP$99,238,FALSE)</f>
        <v>97</v>
      </c>
      <c r="AS37" s="2">
        <f>VLOOKUP(AN37,'Orion Essential AR Data'!$E$2:$IP$99,241,FALSE)</f>
        <v>96</v>
      </c>
      <c r="AT37" s="2">
        <f>VLOOKUP(AN37,'Orion Essential AR Data'!$E$2:$IP$99,244,FALSE)</f>
        <v>93</v>
      </c>
      <c r="AU37" s="7">
        <f t="shared" si="20"/>
        <v>566</v>
      </c>
      <c r="AV37" s="7"/>
      <c r="AX37" s="47">
        <f>VLOOKUP(AN37,'Orion Essential AR Data'!$E$2:$HC$99,207,FALSE)</f>
        <v>18</v>
      </c>
      <c r="AY37" s="47">
        <f>VLOOKUP(AN37,'Air Rifle Shot Count Data'!$A$2:$BW$70,64,FALSE)</f>
        <v>29</v>
      </c>
      <c r="AZ37" s="47">
        <f>VLOOKUP(AN37,'Air Rifle Shot Count Data'!$A$2:$BW$70,65,FALSE)</f>
        <v>28</v>
      </c>
      <c r="BA37" s="47">
        <f>VLOOKUP(AN37,'Air Rifle Shot Count Data'!$A$2:$BW$70,66,FALSE)</f>
        <v>3</v>
      </c>
      <c r="BB37" s="47">
        <f>VLOOKUP(AN37,'Air Rifle Shot Count Data'!$A$2:$BW$70,67,FALSE)</f>
        <v>0</v>
      </c>
      <c r="BC37" s="47">
        <f>VLOOKUP(AN37,'Air Rifle Shot Count Data'!$A$2:$BW$70,68,FALSE)</f>
        <v>0</v>
      </c>
      <c r="BD37" s="47">
        <f>VLOOKUP(AN37,'Air Rifle Shot Count Data'!$A$2:$BW$70,69,FALSE)</f>
        <v>0</v>
      </c>
      <c r="BE37" s="47">
        <f>VLOOKUP(AN37,'Air Rifle Shot Count Data'!$A$2:$BW$70,70,FALSE)</f>
        <v>0</v>
      </c>
      <c r="BF37" s="47">
        <f>VLOOKUP(AN37,'Air Rifle Shot Count Data'!$A$2:$BW$70,71,FALSE)</f>
        <v>0</v>
      </c>
      <c r="BG37" s="47">
        <f>VLOOKUP(AN37,'Air Rifle Shot Count Data'!$A$2:$BW$70,72,FALSE)</f>
        <v>0</v>
      </c>
      <c r="BH37" s="47">
        <f>VLOOKUP(AN37,'Air Rifle Shot Count Data'!$A$2:$BW$70,73,FALSE)</f>
        <v>0</v>
      </c>
      <c r="BI37" s="47">
        <f>VLOOKUP(AN37,'Air Rifle Shot Count Data'!$A$2:$BW$70,74,FALSE)</f>
        <v>0</v>
      </c>
      <c r="BL37" s="47"/>
      <c r="BM37" s="47"/>
      <c r="BN37" s="47"/>
      <c r="BO37" s="47"/>
      <c r="BP37" s="47"/>
      <c r="BQ37" s="47"/>
      <c r="BR37" s="47"/>
      <c r="BS37" s="47"/>
      <c r="BT37" s="47"/>
    </row>
    <row r="38" spans="1:72" ht="13.95" customHeight="1" x14ac:dyDescent="0.3">
      <c r="B38" s="6" t="s">
        <v>165</v>
      </c>
      <c r="C38" s="2" t="s">
        <v>49</v>
      </c>
      <c r="D38" s="16">
        <v>94</v>
      </c>
      <c r="E38" s="16">
        <v>96</v>
      </c>
      <c r="F38" s="16">
        <v>97</v>
      </c>
      <c r="G38" s="16">
        <v>98</v>
      </c>
      <c r="H38" s="16">
        <v>93</v>
      </c>
      <c r="I38" s="16">
        <v>92</v>
      </c>
      <c r="J38" s="51">
        <f t="shared" si="21"/>
        <v>570</v>
      </c>
      <c r="K38" s="7"/>
      <c r="M38" s="16">
        <v>93</v>
      </c>
      <c r="N38" s="16">
        <v>93</v>
      </c>
      <c r="O38" s="16">
        <v>93</v>
      </c>
      <c r="P38" s="16">
        <v>92</v>
      </c>
      <c r="Q38" s="16">
        <v>93</v>
      </c>
      <c r="R38" s="16">
        <v>94</v>
      </c>
      <c r="S38" s="58">
        <f t="shared" si="17"/>
        <v>558</v>
      </c>
      <c r="T38" s="7"/>
      <c r="V38" s="67">
        <v>95</v>
      </c>
      <c r="W38" s="67">
        <v>93</v>
      </c>
      <c r="X38" s="67">
        <v>92</v>
      </c>
      <c r="Y38" s="67">
        <v>92</v>
      </c>
      <c r="Z38" s="67">
        <v>93</v>
      </c>
      <c r="AA38" s="67">
        <v>90</v>
      </c>
      <c r="AB38" s="70">
        <f t="shared" si="18"/>
        <v>555</v>
      </c>
      <c r="AC38" s="70"/>
      <c r="AE38" s="47">
        <v>93</v>
      </c>
      <c r="AF38" s="47">
        <v>87</v>
      </c>
      <c r="AG38" s="47">
        <v>94</v>
      </c>
      <c r="AH38" s="47">
        <v>90</v>
      </c>
      <c r="AI38" s="47">
        <v>96</v>
      </c>
      <c r="AJ38" s="47">
        <v>94</v>
      </c>
      <c r="AK38" s="7">
        <f t="shared" si="19"/>
        <v>554</v>
      </c>
      <c r="AL38" s="7"/>
      <c r="AM38" s="7"/>
      <c r="AN38" s="13">
        <v>149</v>
      </c>
      <c r="AO38" s="2">
        <f>VLOOKUP(AN38,'Orion Essential AR Data'!$E$2:$IP$99,229,FALSE)</f>
        <v>91</v>
      </c>
      <c r="AP38" s="2">
        <f>VLOOKUP(AN38,'Orion Essential AR Data'!$E$2:$IP$99,232,FALSE)</f>
        <v>93</v>
      </c>
      <c r="AQ38" s="2">
        <f>VLOOKUP(AN38,'Orion Essential AR Data'!$E$2:$IP$99,235,FALSE)</f>
        <v>94</v>
      </c>
      <c r="AR38" s="2">
        <f>VLOOKUP(AN38,'Orion Essential AR Data'!$E$2:$IP$99,238,FALSE)</f>
        <v>92</v>
      </c>
      <c r="AS38" s="2">
        <f>VLOOKUP(AN38,'Orion Essential AR Data'!$E$2:$IP$99,241,FALSE)</f>
        <v>97</v>
      </c>
      <c r="AT38" s="2">
        <f>VLOOKUP(AN38,'Orion Essential AR Data'!$E$2:$IP$99,244,FALSE)</f>
        <v>93</v>
      </c>
      <c r="AU38" s="7">
        <f t="shared" si="20"/>
        <v>560</v>
      </c>
      <c r="AV38" s="7"/>
      <c r="AX38" s="47">
        <f>VLOOKUP(AN38,'Orion Essential AR Data'!$E$2:$HC$99,207,FALSE)</f>
        <v>20</v>
      </c>
      <c r="AY38" s="47">
        <f>VLOOKUP(AN38,'Air Rifle Shot Count Data'!$A$2:$BW$70,64,FALSE)</f>
        <v>26</v>
      </c>
      <c r="AZ38" s="47">
        <f>VLOOKUP(AN38,'Air Rifle Shot Count Data'!$A$2:$BW$70,65,FALSE)</f>
        <v>28</v>
      </c>
      <c r="BA38" s="47">
        <f>VLOOKUP(AN38,'Air Rifle Shot Count Data'!$A$2:$BW$70,66,FALSE)</f>
        <v>6</v>
      </c>
      <c r="BB38" s="47">
        <f>VLOOKUP(AN38,'Air Rifle Shot Count Data'!$A$2:$BW$70,67,FALSE)</f>
        <v>0</v>
      </c>
      <c r="BC38" s="47">
        <f>VLOOKUP(AN38,'Air Rifle Shot Count Data'!$A$2:$BW$70,68,FALSE)</f>
        <v>0</v>
      </c>
      <c r="BD38" s="47">
        <f>VLOOKUP(AN38,'Air Rifle Shot Count Data'!$A$2:$BW$70,69,FALSE)</f>
        <v>0</v>
      </c>
      <c r="BE38" s="47">
        <f>VLOOKUP(AN38,'Air Rifle Shot Count Data'!$A$2:$BW$70,70,FALSE)</f>
        <v>0</v>
      </c>
      <c r="BF38" s="47">
        <f>VLOOKUP(AN38,'Air Rifle Shot Count Data'!$A$2:$BW$70,71,FALSE)</f>
        <v>0</v>
      </c>
      <c r="BG38" s="47">
        <f>VLOOKUP(AN38,'Air Rifle Shot Count Data'!$A$2:$BW$70,72,FALSE)</f>
        <v>0</v>
      </c>
      <c r="BH38" s="47">
        <f>VLOOKUP(AN38,'Air Rifle Shot Count Data'!$A$2:$BW$70,73,FALSE)</f>
        <v>0</v>
      </c>
      <c r="BI38" s="47">
        <f>VLOOKUP(AN38,'Air Rifle Shot Count Data'!$A$2:$BW$70,74,FALSE)</f>
        <v>0</v>
      </c>
      <c r="BL38" s="47"/>
      <c r="BM38" s="47"/>
      <c r="BN38" s="47"/>
      <c r="BO38" s="47"/>
      <c r="BP38" s="47"/>
      <c r="BQ38" s="47"/>
      <c r="BR38" s="47"/>
      <c r="BS38" s="47"/>
      <c r="BT38" s="47"/>
    </row>
    <row r="39" spans="1:72" ht="13.95" customHeight="1" x14ac:dyDescent="0.3">
      <c r="B39" s="6" t="s">
        <v>166</v>
      </c>
      <c r="C39" s="2" t="s">
        <v>49</v>
      </c>
      <c r="D39" s="16">
        <v>93</v>
      </c>
      <c r="E39" s="16">
        <v>95</v>
      </c>
      <c r="F39" s="16">
        <v>92</v>
      </c>
      <c r="G39" s="16">
        <v>93</v>
      </c>
      <c r="H39" s="16">
        <v>96</v>
      </c>
      <c r="I39" s="16">
        <v>89</v>
      </c>
      <c r="J39" s="7">
        <f t="shared" si="21"/>
        <v>558</v>
      </c>
      <c r="K39" s="7"/>
      <c r="M39" s="16">
        <v>94</v>
      </c>
      <c r="N39" s="16">
        <v>95</v>
      </c>
      <c r="O39" s="16">
        <v>92</v>
      </c>
      <c r="P39" s="16">
        <v>91</v>
      </c>
      <c r="Q39" s="16">
        <v>91</v>
      </c>
      <c r="R39" s="16">
        <v>93</v>
      </c>
      <c r="S39" s="7">
        <f t="shared" si="17"/>
        <v>556</v>
      </c>
      <c r="T39" s="7"/>
      <c r="V39" s="67">
        <v>98</v>
      </c>
      <c r="W39" s="67">
        <v>98</v>
      </c>
      <c r="X39" s="67">
        <v>94</v>
      </c>
      <c r="Y39" s="67">
        <v>97</v>
      </c>
      <c r="Z39" s="67">
        <v>97</v>
      </c>
      <c r="AA39" s="67">
        <v>97</v>
      </c>
      <c r="AB39" s="70">
        <f t="shared" si="18"/>
        <v>581</v>
      </c>
      <c r="AC39" s="70"/>
      <c r="AE39" s="47">
        <v>96</v>
      </c>
      <c r="AF39" s="47">
        <v>93</v>
      </c>
      <c r="AG39" s="47">
        <v>96</v>
      </c>
      <c r="AH39" s="47">
        <v>95</v>
      </c>
      <c r="AI39" s="47">
        <v>96</v>
      </c>
      <c r="AJ39" s="47">
        <v>97</v>
      </c>
      <c r="AK39" s="7">
        <f t="shared" si="19"/>
        <v>573</v>
      </c>
      <c r="AL39" s="7"/>
      <c r="AM39" s="7"/>
      <c r="AN39" s="13">
        <v>145</v>
      </c>
      <c r="AO39" s="2">
        <f>VLOOKUP(AN39,'Orion Essential AR Data'!$E$2:$IP$99,229,FALSE)</f>
        <v>88</v>
      </c>
      <c r="AP39" s="2">
        <f>VLOOKUP(AN39,'Orion Essential AR Data'!$E$2:$IP$99,232,FALSE)</f>
        <v>95</v>
      </c>
      <c r="AQ39" s="2">
        <f>VLOOKUP(AN39,'Orion Essential AR Data'!$E$2:$IP$99,235,FALSE)</f>
        <v>96</v>
      </c>
      <c r="AR39" s="2">
        <f>VLOOKUP(AN39,'Orion Essential AR Data'!$E$2:$IP$99,238,FALSE)</f>
        <v>96</v>
      </c>
      <c r="AS39" s="2">
        <f>VLOOKUP(AN39,'Orion Essential AR Data'!$E$2:$IP$99,241,FALSE)</f>
        <v>93</v>
      </c>
      <c r="AT39" s="2">
        <f>VLOOKUP(AN39,'Orion Essential AR Data'!$E$2:$IP$99,244,FALSE)</f>
        <v>95</v>
      </c>
      <c r="AU39" s="7">
        <f t="shared" si="20"/>
        <v>563</v>
      </c>
      <c r="AV39" s="7"/>
      <c r="AX39" s="47">
        <f>VLOOKUP(AN39,'Orion Essential AR Data'!$E$2:$HC$99,207,FALSE)</f>
        <v>19</v>
      </c>
      <c r="AY39" s="47">
        <f>VLOOKUP(AN39,'Air Rifle Shot Count Data'!$A$2:$BW$70,64,FALSE)</f>
        <v>26</v>
      </c>
      <c r="AZ39" s="47">
        <f>VLOOKUP(AN39,'Air Rifle Shot Count Data'!$A$2:$BW$70,65,FALSE)</f>
        <v>31</v>
      </c>
      <c r="BA39" s="47">
        <f>VLOOKUP(AN39,'Air Rifle Shot Count Data'!$A$2:$BW$70,66,FALSE)</f>
        <v>3</v>
      </c>
      <c r="BB39" s="47">
        <f>VLOOKUP(AN39,'Air Rifle Shot Count Data'!$A$2:$BW$70,67,FALSE)</f>
        <v>0</v>
      </c>
      <c r="BC39" s="47">
        <f>VLOOKUP(AN39,'Air Rifle Shot Count Data'!$A$2:$BW$70,68,FALSE)</f>
        <v>0</v>
      </c>
      <c r="BD39" s="47">
        <f>VLOOKUP(AN39,'Air Rifle Shot Count Data'!$A$2:$BW$70,69,FALSE)</f>
        <v>0</v>
      </c>
      <c r="BE39" s="47">
        <f>VLOOKUP(AN39,'Air Rifle Shot Count Data'!$A$2:$BW$70,70,FALSE)</f>
        <v>0</v>
      </c>
      <c r="BF39" s="47">
        <f>VLOOKUP(AN39,'Air Rifle Shot Count Data'!$A$2:$BW$70,71,FALSE)</f>
        <v>0</v>
      </c>
      <c r="BG39" s="47">
        <f>VLOOKUP(AN39,'Air Rifle Shot Count Data'!$A$2:$BW$70,72,FALSE)</f>
        <v>0</v>
      </c>
      <c r="BH39" s="47">
        <f>VLOOKUP(AN39,'Air Rifle Shot Count Data'!$A$2:$BW$70,73,FALSE)</f>
        <v>0</v>
      </c>
      <c r="BI39" s="47">
        <f>VLOOKUP(AN39,'Air Rifle Shot Count Data'!$A$2:$BW$70,74,FALSE)</f>
        <v>0</v>
      </c>
      <c r="BL39" s="47"/>
      <c r="BM39" s="47"/>
      <c r="BN39" s="47"/>
      <c r="BO39" s="47"/>
      <c r="BP39" s="47"/>
      <c r="BQ39" s="47"/>
      <c r="BR39" s="47"/>
      <c r="BS39" s="47"/>
      <c r="BT39" s="47"/>
    </row>
    <row r="40" spans="1:72" ht="13.95" customHeight="1" x14ac:dyDescent="0.3">
      <c r="B40" s="6" t="s">
        <v>167</v>
      </c>
      <c r="C40" s="2" t="s">
        <v>49</v>
      </c>
      <c r="D40" s="16">
        <v>96</v>
      </c>
      <c r="E40" s="16">
        <v>99</v>
      </c>
      <c r="F40" s="16">
        <v>94</v>
      </c>
      <c r="G40" s="16">
        <v>96</v>
      </c>
      <c r="H40" s="16">
        <v>97</v>
      </c>
      <c r="I40" s="16">
        <v>95</v>
      </c>
      <c r="J40" s="51">
        <f t="shared" si="21"/>
        <v>577</v>
      </c>
      <c r="K40" s="7"/>
      <c r="M40" s="16">
        <v>95</v>
      </c>
      <c r="N40" s="16">
        <v>96</v>
      </c>
      <c r="O40" s="16">
        <v>93</v>
      </c>
      <c r="P40" s="16">
        <v>100</v>
      </c>
      <c r="Q40" s="16">
        <v>96</v>
      </c>
      <c r="R40" s="16">
        <v>96</v>
      </c>
      <c r="S40" s="58">
        <f t="shared" si="17"/>
        <v>576</v>
      </c>
      <c r="T40" s="7"/>
      <c r="V40" s="67">
        <v>91</v>
      </c>
      <c r="W40" s="67">
        <v>97</v>
      </c>
      <c r="X40" s="67">
        <v>96</v>
      </c>
      <c r="Y40" s="67">
        <v>95</v>
      </c>
      <c r="Z40" s="67">
        <v>96</v>
      </c>
      <c r="AA40" s="67">
        <v>94</v>
      </c>
      <c r="AB40" s="69">
        <f t="shared" si="18"/>
        <v>569</v>
      </c>
      <c r="AC40" s="70"/>
      <c r="AE40" s="47">
        <v>98</v>
      </c>
      <c r="AF40" s="47">
        <v>96</v>
      </c>
      <c r="AG40" s="47">
        <v>95</v>
      </c>
      <c r="AH40" s="47">
        <v>97</v>
      </c>
      <c r="AI40" s="47">
        <v>96</v>
      </c>
      <c r="AJ40" s="47">
        <v>97</v>
      </c>
      <c r="AK40" s="79">
        <f t="shared" si="19"/>
        <v>579</v>
      </c>
      <c r="AL40" s="7"/>
      <c r="AM40" s="7"/>
      <c r="AN40" s="13">
        <v>148</v>
      </c>
      <c r="AO40" s="2">
        <f>VLOOKUP(AN40,'Orion Essential AR Data'!$E$2:$IP$99,229,FALSE)</f>
        <v>92</v>
      </c>
      <c r="AP40" s="2">
        <f>VLOOKUP(AN40,'Orion Essential AR Data'!$E$2:$IP$99,232,FALSE)</f>
        <v>90</v>
      </c>
      <c r="AQ40" s="2">
        <f>VLOOKUP(AN40,'Orion Essential AR Data'!$E$2:$IP$99,235,FALSE)</f>
        <v>97</v>
      </c>
      <c r="AR40" s="2">
        <f>VLOOKUP(AN40,'Orion Essential AR Data'!$E$2:$IP$99,238,FALSE)</f>
        <v>95</v>
      </c>
      <c r="AS40" s="2">
        <f>VLOOKUP(AN40,'Orion Essential AR Data'!$E$2:$IP$99,241,FALSE)</f>
        <v>97</v>
      </c>
      <c r="AT40" s="2">
        <f>VLOOKUP(AN40,'Orion Essential AR Data'!$E$2:$IP$99,244,FALSE)</f>
        <v>96</v>
      </c>
      <c r="AU40" s="89">
        <f t="shared" si="20"/>
        <v>567</v>
      </c>
      <c r="AV40" s="7"/>
      <c r="AX40" s="47">
        <f>VLOOKUP(AN40,'Orion Essential AR Data'!$E$2:$HC$99,207,FALSE)</f>
        <v>29</v>
      </c>
      <c r="AY40" s="47">
        <f>VLOOKUP(AN40,'Air Rifle Shot Count Data'!$A$2:$BW$70,64,FALSE)</f>
        <v>32</v>
      </c>
      <c r="AZ40" s="47">
        <f>VLOOKUP(AN40,'Air Rifle Shot Count Data'!$A$2:$BW$70,65,FALSE)</f>
        <v>23</v>
      </c>
      <c r="BA40" s="47">
        <f>VLOOKUP(AN40,'Air Rifle Shot Count Data'!$A$2:$BW$70,66,FALSE)</f>
        <v>5</v>
      </c>
      <c r="BB40" s="47">
        <f>VLOOKUP(AN40,'Air Rifle Shot Count Data'!$A$2:$BW$70,67,FALSE)</f>
        <v>0</v>
      </c>
      <c r="BC40" s="47">
        <f>VLOOKUP(AN40,'Air Rifle Shot Count Data'!$A$2:$BW$70,68,FALSE)</f>
        <v>0</v>
      </c>
      <c r="BD40" s="47">
        <f>VLOOKUP(AN40,'Air Rifle Shot Count Data'!$A$2:$BW$70,69,FALSE)</f>
        <v>0</v>
      </c>
      <c r="BE40" s="47">
        <f>VLOOKUP(AN40,'Air Rifle Shot Count Data'!$A$2:$BW$70,70,FALSE)</f>
        <v>0</v>
      </c>
      <c r="BF40" s="47">
        <f>VLOOKUP(AN40,'Air Rifle Shot Count Data'!$A$2:$BW$70,71,FALSE)</f>
        <v>0</v>
      </c>
      <c r="BG40" s="47">
        <f>VLOOKUP(AN40,'Air Rifle Shot Count Data'!$A$2:$BW$70,72,FALSE)</f>
        <v>0</v>
      </c>
      <c r="BH40" s="47">
        <f>VLOOKUP(AN40,'Air Rifle Shot Count Data'!$A$2:$BW$70,73,FALSE)</f>
        <v>0</v>
      </c>
      <c r="BI40" s="47">
        <f>VLOOKUP(AN40,'Air Rifle Shot Count Data'!$A$2:$BW$70,74,FALSE)</f>
        <v>0</v>
      </c>
      <c r="BL40" s="47"/>
      <c r="BM40" s="47"/>
      <c r="BN40" s="47"/>
      <c r="BO40" s="47"/>
      <c r="BP40" s="47"/>
      <c r="BQ40" s="47"/>
      <c r="BR40" s="47"/>
      <c r="BS40" s="47"/>
      <c r="BT40" s="47"/>
    </row>
    <row r="41" spans="1:72" ht="13.95" customHeight="1" x14ac:dyDescent="0.3">
      <c r="B41" s="6" t="s">
        <v>168</v>
      </c>
      <c r="C41" s="2" t="s">
        <v>49</v>
      </c>
      <c r="D41" s="17">
        <v>95</v>
      </c>
      <c r="E41" s="17">
        <v>94</v>
      </c>
      <c r="F41" s="17">
        <v>93</v>
      </c>
      <c r="G41" s="17">
        <v>94</v>
      </c>
      <c r="H41" s="17">
        <v>91</v>
      </c>
      <c r="I41" s="17">
        <v>97</v>
      </c>
      <c r="J41" s="7">
        <f t="shared" si="16"/>
        <v>564</v>
      </c>
      <c r="K41" s="7"/>
      <c r="M41" s="17">
        <v>95</v>
      </c>
      <c r="N41" s="17">
        <v>93</v>
      </c>
      <c r="O41" s="17">
        <v>96</v>
      </c>
      <c r="P41" s="17">
        <v>95</v>
      </c>
      <c r="Q41" s="17">
        <v>88</v>
      </c>
      <c r="R41" s="17">
        <v>91</v>
      </c>
      <c r="S41" s="7">
        <f t="shared" si="17"/>
        <v>558</v>
      </c>
      <c r="T41" s="7"/>
      <c r="V41" s="67">
        <v>93</v>
      </c>
      <c r="W41" s="67">
        <v>95</v>
      </c>
      <c r="X41" s="67">
        <v>95</v>
      </c>
      <c r="Y41" s="67">
        <v>92</v>
      </c>
      <c r="Z41" s="67">
        <v>92</v>
      </c>
      <c r="AA41" s="67">
        <v>97</v>
      </c>
      <c r="AB41" s="70">
        <f t="shared" si="18"/>
        <v>564</v>
      </c>
      <c r="AC41" s="70"/>
      <c r="AE41" s="47">
        <v>93</v>
      </c>
      <c r="AF41" s="47">
        <v>96</v>
      </c>
      <c r="AG41" s="47">
        <v>94</v>
      </c>
      <c r="AH41" s="47">
        <v>95</v>
      </c>
      <c r="AI41" s="47">
        <v>93</v>
      </c>
      <c r="AJ41" s="47">
        <v>95</v>
      </c>
      <c r="AK41" s="7">
        <f t="shared" si="19"/>
        <v>566</v>
      </c>
      <c r="AL41" s="7"/>
      <c r="AM41" s="7"/>
      <c r="AN41" s="13">
        <v>147</v>
      </c>
      <c r="AO41" s="2">
        <f>VLOOKUP(AN41,'Orion Essential AR Data'!$E$2:$IP$99,229,FALSE)</f>
        <v>96</v>
      </c>
      <c r="AP41" s="2">
        <f>VLOOKUP(AN41,'Orion Essential AR Data'!$E$2:$IP$99,232,FALSE)</f>
        <v>90</v>
      </c>
      <c r="AQ41" s="2">
        <f>VLOOKUP(AN41,'Orion Essential AR Data'!$E$2:$IP$99,235,FALSE)</f>
        <v>96</v>
      </c>
      <c r="AR41" s="2">
        <f>VLOOKUP(AN41,'Orion Essential AR Data'!$E$2:$IP$99,238,FALSE)</f>
        <v>99</v>
      </c>
      <c r="AS41" s="2">
        <f>VLOOKUP(AN41,'Orion Essential AR Data'!$E$2:$IP$99,241,FALSE)</f>
        <v>96</v>
      </c>
      <c r="AT41" s="2">
        <f>VLOOKUP(AN41,'Orion Essential AR Data'!$E$2:$IP$99,244,FALSE)</f>
        <v>95</v>
      </c>
      <c r="AU41" s="7">
        <f t="shared" si="20"/>
        <v>572</v>
      </c>
      <c r="AV41" s="7"/>
      <c r="AX41" s="47">
        <f>VLOOKUP(AN41,'Orion Essential AR Data'!$E$2:$HC$99,207,FALSE)</f>
        <v>28</v>
      </c>
      <c r="AY41" s="47">
        <f>VLOOKUP(AN41,'Air Rifle Shot Count Data'!$A$2:$BW$70,64,FALSE)</f>
        <v>35</v>
      </c>
      <c r="AZ41" s="47">
        <f>VLOOKUP(AN41,'Air Rifle Shot Count Data'!$A$2:$BW$70,65,FALSE)</f>
        <v>22</v>
      </c>
      <c r="BA41" s="47">
        <f>VLOOKUP(AN41,'Air Rifle Shot Count Data'!$A$2:$BW$70,66,FALSE)</f>
        <v>3</v>
      </c>
      <c r="BB41" s="47">
        <f>VLOOKUP(AN41,'Air Rifle Shot Count Data'!$A$2:$BW$70,67,FALSE)</f>
        <v>0</v>
      </c>
      <c r="BC41" s="47">
        <f>VLOOKUP(AN41,'Air Rifle Shot Count Data'!$A$2:$BW$70,68,FALSE)</f>
        <v>0</v>
      </c>
      <c r="BD41" s="47">
        <f>VLOOKUP(AN41,'Air Rifle Shot Count Data'!$A$2:$BW$70,69,FALSE)</f>
        <v>0</v>
      </c>
      <c r="BE41" s="47">
        <f>VLOOKUP(AN41,'Air Rifle Shot Count Data'!$A$2:$BW$70,70,FALSE)</f>
        <v>0</v>
      </c>
      <c r="BF41" s="47">
        <f>VLOOKUP(AN41,'Air Rifle Shot Count Data'!$A$2:$BW$70,71,FALSE)</f>
        <v>0</v>
      </c>
      <c r="BG41" s="47">
        <f>VLOOKUP(AN41,'Air Rifle Shot Count Data'!$A$2:$BW$70,72,FALSE)</f>
        <v>0</v>
      </c>
      <c r="BH41" s="47">
        <f>VLOOKUP(AN41,'Air Rifle Shot Count Data'!$A$2:$BW$70,73,FALSE)</f>
        <v>0</v>
      </c>
      <c r="BI41" s="47">
        <f>VLOOKUP(AN41,'Air Rifle Shot Count Data'!$A$2:$BW$70,74,FALSE)</f>
        <v>0</v>
      </c>
      <c r="BL41" s="47"/>
      <c r="BM41" s="47"/>
      <c r="BN41" s="47"/>
      <c r="BO41" s="47"/>
      <c r="BP41" s="47"/>
      <c r="BQ41" s="47"/>
      <c r="BR41" s="47"/>
      <c r="BS41" s="47"/>
      <c r="BT41" s="47"/>
    </row>
    <row r="42" spans="1:72" ht="13.95" customHeight="1" x14ac:dyDescent="0.3">
      <c r="B42" s="11"/>
      <c r="K42" s="7"/>
      <c r="T42" s="7"/>
      <c r="AC42" s="7"/>
      <c r="AL42" s="7"/>
      <c r="AM42" s="7"/>
      <c r="AV42" s="7"/>
    </row>
    <row r="43" spans="1:72" ht="13.95" customHeight="1" x14ac:dyDescent="0.3">
      <c r="A43" s="29" t="s">
        <v>18</v>
      </c>
      <c r="B43" s="11" t="s">
        <v>1</v>
      </c>
      <c r="C43" s="79" t="s">
        <v>2</v>
      </c>
      <c r="D43" s="21" t="s">
        <v>19</v>
      </c>
      <c r="E43" s="21" t="s">
        <v>20</v>
      </c>
      <c r="F43" s="21" t="s">
        <v>21</v>
      </c>
      <c r="G43" s="21" t="s">
        <v>22</v>
      </c>
      <c r="H43" s="21" t="s">
        <v>23</v>
      </c>
      <c r="I43" s="21" t="s">
        <v>24</v>
      </c>
      <c r="J43" s="21" t="s">
        <v>25</v>
      </c>
      <c r="K43" s="11" t="s">
        <v>26</v>
      </c>
      <c r="M43" s="31" t="s">
        <v>19</v>
      </c>
      <c r="N43" s="31" t="s">
        <v>20</v>
      </c>
      <c r="O43" s="31" t="s">
        <v>21</v>
      </c>
      <c r="P43" s="31" t="s">
        <v>22</v>
      </c>
      <c r="Q43" s="31" t="s">
        <v>23</v>
      </c>
      <c r="R43" s="31" t="s">
        <v>24</v>
      </c>
      <c r="S43" s="31" t="s">
        <v>25</v>
      </c>
      <c r="T43" s="31" t="s">
        <v>26</v>
      </c>
      <c r="V43" s="31" t="s">
        <v>19</v>
      </c>
      <c r="W43" s="31" t="s">
        <v>20</v>
      </c>
      <c r="X43" s="31" t="s">
        <v>21</v>
      </c>
      <c r="Y43" s="31" t="s">
        <v>22</v>
      </c>
      <c r="Z43" s="31" t="s">
        <v>23</v>
      </c>
      <c r="AA43" s="31" t="s">
        <v>24</v>
      </c>
      <c r="AB43" s="31" t="s">
        <v>25</v>
      </c>
      <c r="AC43" s="31" t="s">
        <v>26</v>
      </c>
      <c r="AE43" s="31" t="s">
        <v>19</v>
      </c>
      <c r="AF43" s="31" t="s">
        <v>20</v>
      </c>
      <c r="AG43" s="31" t="s">
        <v>21</v>
      </c>
      <c r="AH43" s="31" t="s">
        <v>22</v>
      </c>
      <c r="AI43" s="31" t="s">
        <v>23</v>
      </c>
      <c r="AJ43" s="31" t="s">
        <v>24</v>
      </c>
      <c r="AK43" s="31" t="s">
        <v>25</v>
      </c>
      <c r="AL43" s="31" t="s">
        <v>26</v>
      </c>
      <c r="AM43" s="79"/>
      <c r="AO43" s="31" t="s">
        <v>19</v>
      </c>
      <c r="AP43" s="31" t="s">
        <v>20</v>
      </c>
      <c r="AQ43" s="31" t="s">
        <v>21</v>
      </c>
      <c r="AR43" s="31" t="s">
        <v>22</v>
      </c>
      <c r="AS43" s="31" t="s">
        <v>23</v>
      </c>
      <c r="AT43" s="31" t="s">
        <v>24</v>
      </c>
      <c r="AU43" s="31" t="s">
        <v>25</v>
      </c>
      <c r="AV43" s="31" t="s">
        <v>26</v>
      </c>
      <c r="AX43" s="79" t="s">
        <v>589</v>
      </c>
      <c r="AY43" s="5">
        <v>10</v>
      </c>
      <c r="AZ43" s="5">
        <v>9</v>
      </c>
      <c r="BA43" s="5">
        <v>8</v>
      </c>
      <c r="BB43" s="5">
        <v>7</v>
      </c>
      <c r="BC43" s="5">
        <v>6</v>
      </c>
      <c r="BD43" s="5">
        <v>5</v>
      </c>
      <c r="BE43" s="5">
        <v>4</v>
      </c>
      <c r="BF43" s="5">
        <v>3</v>
      </c>
      <c r="BG43" s="5">
        <v>2</v>
      </c>
      <c r="BH43" s="5">
        <v>1</v>
      </c>
      <c r="BI43" s="5">
        <v>0</v>
      </c>
    </row>
    <row r="44" spans="1:72" ht="13.95" customHeight="1" x14ac:dyDescent="0.3">
      <c r="B44" s="40" t="s">
        <v>65</v>
      </c>
      <c r="C44" s="2" t="s">
        <v>18</v>
      </c>
      <c r="D44" s="40">
        <v>97</v>
      </c>
      <c r="E44" s="40">
        <v>95</v>
      </c>
      <c r="F44" s="40">
        <v>92</v>
      </c>
      <c r="G44" s="40">
        <v>89</v>
      </c>
      <c r="H44" s="40">
        <v>88</v>
      </c>
      <c r="I44" s="40">
        <v>93</v>
      </c>
      <c r="J44" s="32">
        <f>SUM(D44:I44)</f>
        <v>554</v>
      </c>
      <c r="K44" s="24">
        <f>SUM(J44,J46,J49,J50,J51)-MIN(J44,J46,J49,J50,J51)</f>
        <v>2268</v>
      </c>
      <c r="M44" s="47">
        <v>89</v>
      </c>
      <c r="N44" s="47">
        <v>92</v>
      </c>
      <c r="O44" s="47">
        <v>94</v>
      </c>
      <c r="P44" s="47">
        <v>92</v>
      </c>
      <c r="Q44" s="47">
        <v>96</v>
      </c>
      <c r="R44" s="47">
        <v>95</v>
      </c>
      <c r="S44" s="57">
        <f>SUM(M44:R44)</f>
        <v>558</v>
      </c>
      <c r="T44" s="42">
        <f>SUM(S44,S46,S50,S49,S51)-MIN(S44,S46,S49,S50,S51)</f>
        <v>2256</v>
      </c>
      <c r="V44" s="47">
        <v>93</v>
      </c>
      <c r="W44" s="47">
        <v>90</v>
      </c>
      <c r="X44" s="47">
        <v>91</v>
      </c>
      <c r="Y44" s="47">
        <v>90</v>
      </c>
      <c r="Z44" s="47">
        <v>94</v>
      </c>
      <c r="AA44" s="47">
        <v>93</v>
      </c>
      <c r="AB44" s="66">
        <f>SUM(V44:AA44)</f>
        <v>551</v>
      </c>
      <c r="AC44" s="42">
        <f>SUM(AB44,AB46,AB49,AB50,AB51)-MIN(AB44,AB46,AB49,AB50,AB51)</f>
        <v>2245</v>
      </c>
      <c r="AE44" s="47">
        <v>92</v>
      </c>
      <c r="AF44" s="47">
        <v>94</v>
      </c>
      <c r="AG44" s="47">
        <v>92</v>
      </c>
      <c r="AH44" s="47">
        <v>95</v>
      </c>
      <c r="AI44" s="47">
        <v>96</v>
      </c>
      <c r="AJ44" s="47">
        <v>96</v>
      </c>
      <c r="AK44" s="77">
        <f>SUM(AE44:AJ44)</f>
        <v>565</v>
      </c>
      <c r="AL44" s="42">
        <f>SUM(AK44,AK46,AK50,AK49,AK51)-MIN(AK44,AK46,AK49,AK50,AK51)</f>
        <v>2258</v>
      </c>
      <c r="AM44" s="42"/>
      <c r="AN44" s="1">
        <v>130</v>
      </c>
      <c r="AO44" s="2">
        <f>VLOOKUP(AN44,'Orion Essential AR Data'!$E$2:$IP$99,229,FALSE)</f>
        <v>92</v>
      </c>
      <c r="AP44" s="2">
        <f>VLOOKUP(AN44,'Orion Essential AR Data'!$E$2:$IP$99,232,FALSE)</f>
        <v>93</v>
      </c>
      <c r="AQ44" s="2">
        <f>VLOOKUP(AN44,'Orion Essential AR Data'!$E$2:$IP$99,235,FALSE)</f>
        <v>93</v>
      </c>
      <c r="AR44" s="2">
        <f>VLOOKUP(AN44,'Orion Essential AR Data'!$E$2:$IP$99,238,FALSE)</f>
        <v>94</v>
      </c>
      <c r="AS44" s="2">
        <f>VLOOKUP(AN44,'Orion Essential AR Data'!$E$2:$IP$99,241,FALSE)</f>
        <v>95</v>
      </c>
      <c r="AT44" s="2">
        <f>VLOOKUP(AN44,'Orion Essential AR Data'!$E$2:$IP$99,244,FALSE)</f>
        <v>88</v>
      </c>
      <c r="AU44" s="89">
        <f>SUM(AO44:AT44)</f>
        <v>555</v>
      </c>
      <c r="AV44" s="42">
        <f>SUM(AU44,AU46,AU48,AU50,AU51)-MIN(AU44,AU46,AU48,AU50,AU51)</f>
        <v>2263</v>
      </c>
      <c r="AW44"/>
      <c r="AX44" s="47">
        <f>VLOOKUP(AN44,'Orion Essential AR Data'!$E$2:$HC$99,207,FALSE)</f>
        <v>18</v>
      </c>
      <c r="AY44" s="47">
        <f>VLOOKUP(AN44,'Air Rifle Shot Count Data'!$A$2:$BW$70,64,FALSE)</f>
        <v>23</v>
      </c>
      <c r="AZ44" s="47">
        <f>VLOOKUP(AN44,'Air Rifle Shot Count Data'!$A$2:$BW$70,65,FALSE)</f>
        <v>30</v>
      </c>
      <c r="BA44" s="47">
        <f>VLOOKUP(AN44,'Air Rifle Shot Count Data'!$A$2:$BW$70,66,FALSE)</f>
        <v>6</v>
      </c>
      <c r="BB44" s="47">
        <f>VLOOKUP(AN44,'Air Rifle Shot Count Data'!$A$2:$BW$70,67,FALSE)</f>
        <v>1</v>
      </c>
      <c r="BC44" s="47">
        <f>VLOOKUP(AN44,'Air Rifle Shot Count Data'!$A$2:$BW$70,68,FALSE)</f>
        <v>0</v>
      </c>
      <c r="BD44" s="47">
        <f>VLOOKUP(AN44,'Air Rifle Shot Count Data'!$A$2:$BW$70,69,FALSE)</f>
        <v>0</v>
      </c>
      <c r="BE44" s="47">
        <f>VLOOKUP(AN44,'Air Rifle Shot Count Data'!$A$2:$BW$70,70,FALSE)</f>
        <v>0</v>
      </c>
      <c r="BF44" s="47">
        <f>VLOOKUP(AN44,'Air Rifle Shot Count Data'!$A$2:$BW$70,71,FALSE)</f>
        <v>0</v>
      </c>
      <c r="BG44" s="47">
        <f>VLOOKUP(AN44,'Air Rifle Shot Count Data'!$A$2:$BW$70,72,FALSE)</f>
        <v>0</v>
      </c>
      <c r="BH44" s="47">
        <f>VLOOKUP(AN44,'Air Rifle Shot Count Data'!$A$2:$BW$70,73,FALSE)</f>
        <v>0</v>
      </c>
      <c r="BI44" s="47">
        <f>VLOOKUP(AN44,'Air Rifle Shot Count Data'!$A$2:$BW$70,74,FALSE)</f>
        <v>0</v>
      </c>
    </row>
    <row r="45" spans="1:72" ht="13.95" customHeight="1" x14ac:dyDescent="0.3">
      <c r="B45" s="40" t="s">
        <v>75</v>
      </c>
      <c r="C45" s="2" t="s">
        <v>18</v>
      </c>
      <c r="D45" s="40">
        <v>90</v>
      </c>
      <c r="E45" s="40">
        <v>91</v>
      </c>
      <c r="F45" s="40">
        <v>91</v>
      </c>
      <c r="G45" s="40">
        <v>94</v>
      </c>
      <c r="H45" s="40">
        <v>89</v>
      </c>
      <c r="I45" s="40">
        <v>91</v>
      </c>
      <c r="J45" s="7">
        <f t="shared" ref="J45:J48" si="22">SUM(D45:I45)</f>
        <v>546</v>
      </c>
      <c r="M45" s="47">
        <v>90</v>
      </c>
      <c r="N45" s="47">
        <v>88</v>
      </c>
      <c r="O45" s="47">
        <v>90</v>
      </c>
      <c r="P45" s="47">
        <v>96</v>
      </c>
      <c r="Q45" s="47">
        <v>90</v>
      </c>
      <c r="R45" s="47">
        <v>95</v>
      </c>
      <c r="S45" s="7">
        <f t="shared" ref="S45:S48" si="23">SUM(M45:R45)</f>
        <v>549</v>
      </c>
      <c r="V45" s="47">
        <v>85</v>
      </c>
      <c r="W45" s="47">
        <v>94</v>
      </c>
      <c r="X45" s="47">
        <v>88</v>
      </c>
      <c r="Y45" s="47">
        <v>96</v>
      </c>
      <c r="Z45" s="47">
        <v>94</v>
      </c>
      <c r="AA45" s="47">
        <v>90</v>
      </c>
      <c r="AB45" s="7">
        <f t="shared" ref="AB45:AB48" si="24">SUM(V45:AA45)</f>
        <v>547</v>
      </c>
      <c r="AE45" s="47">
        <v>94</v>
      </c>
      <c r="AF45" s="47">
        <v>91</v>
      </c>
      <c r="AG45" s="47">
        <v>89</v>
      </c>
      <c r="AH45" s="47">
        <v>89</v>
      </c>
      <c r="AI45" s="47">
        <v>92</v>
      </c>
      <c r="AJ45" s="47">
        <v>92</v>
      </c>
      <c r="AK45" s="7">
        <f t="shared" ref="AK45:AK48" si="25">SUM(AE45:AJ45)</f>
        <v>547</v>
      </c>
      <c r="AN45" s="1">
        <v>128</v>
      </c>
      <c r="AO45" s="2">
        <f>VLOOKUP(AN45,'Orion Essential AR Data'!$E$2:$IP$99,229,FALSE)</f>
        <v>89</v>
      </c>
      <c r="AP45" s="2">
        <f>VLOOKUP(AN45,'Orion Essential AR Data'!$E$2:$IP$99,232,FALSE)</f>
        <v>88</v>
      </c>
      <c r="AQ45" s="2">
        <f>VLOOKUP(AN45,'Orion Essential AR Data'!$E$2:$IP$99,235,FALSE)</f>
        <v>87</v>
      </c>
      <c r="AR45" s="2">
        <f>VLOOKUP(AN45,'Orion Essential AR Data'!$E$2:$IP$99,238,FALSE)</f>
        <v>90</v>
      </c>
      <c r="AS45" s="2">
        <f>VLOOKUP(AN45,'Orion Essential AR Data'!$E$2:$IP$99,241,FALSE)</f>
        <v>89</v>
      </c>
      <c r="AT45" s="2">
        <f>VLOOKUP(AN45,'Orion Essential AR Data'!$E$2:$IP$99,244,FALSE)</f>
        <v>91</v>
      </c>
      <c r="AU45" s="7">
        <f t="shared" ref="AU45:AU48" si="26">SUM(AO45:AT45)</f>
        <v>534</v>
      </c>
      <c r="AX45" s="47">
        <f>VLOOKUP(AN45,'Orion Essential AR Data'!$E$2:$HC$99,207,FALSE)</f>
        <v>7</v>
      </c>
      <c r="AY45" s="47">
        <f>VLOOKUP(AN45,'Air Rifle Shot Count Data'!$A$2:$BW$70,64,FALSE)</f>
        <v>9</v>
      </c>
      <c r="AZ45" s="47">
        <f>VLOOKUP(AN45,'Air Rifle Shot Count Data'!$A$2:$BW$70,65,FALSE)</f>
        <v>41</v>
      </c>
      <c r="BA45" s="47">
        <f>VLOOKUP(AN45,'Air Rifle Shot Count Data'!$A$2:$BW$70,66,FALSE)</f>
        <v>7</v>
      </c>
      <c r="BB45" s="47">
        <f>VLOOKUP(AN45,'Air Rifle Shot Count Data'!$A$2:$BW$70,67,FALSE)</f>
        <v>2</v>
      </c>
      <c r="BC45" s="47">
        <f>VLOOKUP(AN45,'Air Rifle Shot Count Data'!$A$2:$BW$70,68,FALSE)</f>
        <v>0</v>
      </c>
      <c r="BD45" s="47">
        <f>VLOOKUP(AN45,'Air Rifle Shot Count Data'!$A$2:$BW$70,69,FALSE)</f>
        <v>1</v>
      </c>
      <c r="BE45" s="47">
        <f>VLOOKUP(AN45,'Air Rifle Shot Count Data'!$A$2:$BW$70,70,FALSE)</f>
        <v>0</v>
      </c>
      <c r="BF45" s="47">
        <f>VLOOKUP(AN45,'Air Rifle Shot Count Data'!$A$2:$BW$70,71,FALSE)</f>
        <v>0</v>
      </c>
      <c r="BG45" s="47">
        <f>VLOOKUP(AN45,'Air Rifle Shot Count Data'!$A$2:$BW$70,72,FALSE)</f>
        <v>0</v>
      </c>
      <c r="BH45" s="47">
        <f>VLOOKUP(AN45,'Air Rifle Shot Count Data'!$A$2:$BW$70,73,FALSE)</f>
        <v>0</v>
      </c>
      <c r="BI45" s="47">
        <f>VLOOKUP(AN45,'Air Rifle Shot Count Data'!$A$2:$BW$70,74,FALSE)</f>
        <v>0</v>
      </c>
    </row>
    <row r="46" spans="1:72" ht="13.95" customHeight="1" x14ac:dyDescent="0.3">
      <c r="B46" s="40" t="s">
        <v>66</v>
      </c>
      <c r="C46" s="2" t="s">
        <v>18</v>
      </c>
      <c r="D46" s="40">
        <v>94</v>
      </c>
      <c r="E46" s="40">
        <v>94</v>
      </c>
      <c r="F46" s="40">
        <v>95</v>
      </c>
      <c r="G46" s="40">
        <v>96</v>
      </c>
      <c r="H46" s="40">
        <v>96</v>
      </c>
      <c r="I46" s="40">
        <v>98</v>
      </c>
      <c r="J46" s="32">
        <f t="shared" si="22"/>
        <v>573</v>
      </c>
      <c r="M46" s="47">
        <v>96</v>
      </c>
      <c r="N46" s="47">
        <v>93</v>
      </c>
      <c r="O46" s="47">
        <v>98</v>
      </c>
      <c r="P46" s="47">
        <v>98</v>
      </c>
      <c r="Q46" s="47">
        <v>94</v>
      </c>
      <c r="R46" s="47">
        <v>95</v>
      </c>
      <c r="S46" s="57">
        <f t="shared" si="23"/>
        <v>574</v>
      </c>
      <c r="V46" s="47">
        <v>97</v>
      </c>
      <c r="W46" s="47">
        <v>96</v>
      </c>
      <c r="X46" s="47">
        <v>98</v>
      </c>
      <c r="Y46" s="47">
        <v>97</v>
      </c>
      <c r="Z46" s="47">
        <v>95</v>
      </c>
      <c r="AA46" s="47">
        <v>96</v>
      </c>
      <c r="AB46" s="66">
        <f t="shared" si="24"/>
        <v>579</v>
      </c>
      <c r="AE46" s="47">
        <v>95</v>
      </c>
      <c r="AF46" s="47">
        <v>97</v>
      </c>
      <c r="AG46" s="47">
        <v>93</v>
      </c>
      <c r="AH46" s="47">
        <v>94</v>
      </c>
      <c r="AI46" s="47">
        <v>98</v>
      </c>
      <c r="AJ46" s="47">
        <v>96</v>
      </c>
      <c r="AK46" s="77">
        <f t="shared" si="25"/>
        <v>573</v>
      </c>
      <c r="AN46" s="1">
        <v>138</v>
      </c>
      <c r="AO46" s="2">
        <f>VLOOKUP(AN46,'Orion Essential AR Data'!$E$2:$IP$99,229,FALSE)</f>
        <v>89</v>
      </c>
      <c r="AP46" s="2">
        <f>VLOOKUP(AN46,'Orion Essential AR Data'!$E$2:$IP$99,232,FALSE)</f>
        <v>95</v>
      </c>
      <c r="AQ46" s="2">
        <f>VLOOKUP(AN46,'Orion Essential AR Data'!$E$2:$IP$99,235,FALSE)</f>
        <v>94</v>
      </c>
      <c r="AR46" s="2">
        <f>VLOOKUP(AN46,'Orion Essential AR Data'!$E$2:$IP$99,238,FALSE)</f>
        <v>97</v>
      </c>
      <c r="AS46" s="2">
        <f>VLOOKUP(AN46,'Orion Essential AR Data'!$E$2:$IP$99,241,FALSE)</f>
        <v>97</v>
      </c>
      <c r="AT46" s="2">
        <f>VLOOKUP(AN46,'Orion Essential AR Data'!$E$2:$IP$99,244,FALSE)</f>
        <v>96</v>
      </c>
      <c r="AU46" s="89">
        <f t="shared" si="26"/>
        <v>568</v>
      </c>
      <c r="AW46"/>
      <c r="AX46" s="47">
        <f>VLOOKUP(AN46,'Orion Essential AR Data'!$E$2:$HC$99,207,FALSE)</f>
        <v>25</v>
      </c>
      <c r="AY46" s="47">
        <f>VLOOKUP(AN46,'Air Rifle Shot Count Data'!$A$2:$BW$70,64,FALSE)</f>
        <v>34</v>
      </c>
      <c r="AZ46" s="47">
        <f>VLOOKUP(AN46,'Air Rifle Shot Count Data'!$A$2:$BW$70,65,FALSE)</f>
        <v>20</v>
      </c>
      <c r="BA46" s="47">
        <f>VLOOKUP(AN46,'Air Rifle Shot Count Data'!$A$2:$BW$70,66,FALSE)</f>
        <v>6</v>
      </c>
      <c r="BB46" s="47">
        <f>VLOOKUP(AN46,'Air Rifle Shot Count Data'!$A$2:$BW$70,67,FALSE)</f>
        <v>0</v>
      </c>
      <c r="BC46" s="47">
        <f>VLOOKUP(AN46,'Air Rifle Shot Count Data'!$A$2:$BW$70,68,FALSE)</f>
        <v>0</v>
      </c>
      <c r="BD46" s="47">
        <f>VLOOKUP(AN46,'Air Rifle Shot Count Data'!$A$2:$BW$70,69,FALSE)</f>
        <v>0</v>
      </c>
      <c r="BE46" s="47">
        <f>VLOOKUP(AN46,'Air Rifle Shot Count Data'!$A$2:$BW$70,70,FALSE)</f>
        <v>0</v>
      </c>
      <c r="BF46" s="47">
        <f>VLOOKUP(AN46,'Air Rifle Shot Count Data'!$A$2:$BW$70,71,FALSE)</f>
        <v>0</v>
      </c>
      <c r="BG46" s="47">
        <f>VLOOKUP(AN46,'Air Rifle Shot Count Data'!$A$2:$BW$70,72,FALSE)</f>
        <v>0</v>
      </c>
      <c r="BH46" s="47">
        <f>VLOOKUP(AN46,'Air Rifle Shot Count Data'!$A$2:$BW$70,73,FALSE)</f>
        <v>0</v>
      </c>
      <c r="BI46" s="47">
        <f>VLOOKUP(AN46,'Air Rifle Shot Count Data'!$A$2:$BW$70,74,FALSE)</f>
        <v>0</v>
      </c>
    </row>
    <row r="47" spans="1:72" ht="13.95" customHeight="1" x14ac:dyDescent="0.3">
      <c r="B47" s="40" t="s">
        <v>89</v>
      </c>
      <c r="C47" s="2" t="s">
        <v>18</v>
      </c>
      <c r="D47" s="40">
        <v>86</v>
      </c>
      <c r="E47" s="40">
        <v>95</v>
      </c>
      <c r="F47" s="40">
        <v>94</v>
      </c>
      <c r="G47" s="40">
        <v>85</v>
      </c>
      <c r="H47" s="40">
        <v>93</v>
      </c>
      <c r="I47" s="40">
        <v>91</v>
      </c>
      <c r="J47" s="7">
        <f t="shared" si="22"/>
        <v>544</v>
      </c>
      <c r="M47" s="47">
        <v>86</v>
      </c>
      <c r="N47" s="47">
        <v>89</v>
      </c>
      <c r="O47" s="47">
        <v>88</v>
      </c>
      <c r="P47" s="47">
        <v>92</v>
      </c>
      <c r="Q47" s="47">
        <v>80</v>
      </c>
      <c r="R47" s="47">
        <v>88</v>
      </c>
      <c r="S47" s="7">
        <f t="shared" si="23"/>
        <v>523</v>
      </c>
      <c r="V47" s="47">
        <v>93</v>
      </c>
      <c r="W47" s="47">
        <v>91</v>
      </c>
      <c r="X47" s="47">
        <v>90</v>
      </c>
      <c r="Y47" s="47">
        <v>89</v>
      </c>
      <c r="Z47" s="47">
        <v>85</v>
      </c>
      <c r="AA47" s="47">
        <v>92</v>
      </c>
      <c r="AB47" s="7">
        <f t="shared" si="24"/>
        <v>540</v>
      </c>
      <c r="AE47" s="47">
        <v>81</v>
      </c>
      <c r="AF47" s="47">
        <v>89</v>
      </c>
      <c r="AG47" s="47">
        <v>87</v>
      </c>
      <c r="AH47" s="47">
        <v>89</v>
      </c>
      <c r="AI47" s="47">
        <v>93</v>
      </c>
      <c r="AJ47" s="47">
        <v>91</v>
      </c>
      <c r="AK47" s="7">
        <f t="shared" si="25"/>
        <v>530</v>
      </c>
      <c r="AN47" s="1">
        <v>126</v>
      </c>
      <c r="AO47" s="2">
        <f>VLOOKUP(AN47,'Orion Essential AR Data'!$E$2:$IP$99,229,FALSE)</f>
        <v>87</v>
      </c>
      <c r="AP47" s="2">
        <f>VLOOKUP(AN47,'Orion Essential AR Data'!$E$2:$IP$99,232,FALSE)</f>
        <v>94</v>
      </c>
      <c r="AQ47" s="2">
        <f>VLOOKUP(AN47,'Orion Essential AR Data'!$E$2:$IP$99,235,FALSE)</f>
        <v>90</v>
      </c>
      <c r="AR47" s="2">
        <f>VLOOKUP(AN47,'Orion Essential AR Data'!$E$2:$IP$99,238,FALSE)</f>
        <v>95</v>
      </c>
      <c r="AS47" s="2">
        <f>VLOOKUP(AN47,'Orion Essential AR Data'!$E$2:$IP$99,241,FALSE)</f>
        <v>93</v>
      </c>
      <c r="AT47" s="2">
        <f>VLOOKUP(AN47,'Orion Essential AR Data'!$E$2:$IP$99,244,FALSE)</f>
        <v>92</v>
      </c>
      <c r="AU47" s="7">
        <f t="shared" si="26"/>
        <v>551</v>
      </c>
      <c r="AW47"/>
      <c r="AX47" s="47">
        <f>VLOOKUP(AN47,'Orion Essential AR Data'!$E$2:$HC$99,207,FALSE)</f>
        <v>13</v>
      </c>
      <c r="AY47" s="47">
        <f>VLOOKUP(AN47,'Air Rifle Shot Count Data'!$A$2:$BW$70,64,FALSE)</f>
        <v>23</v>
      </c>
      <c r="AZ47" s="47">
        <f>VLOOKUP(AN47,'Air Rifle Shot Count Data'!$A$2:$BW$70,65,FALSE)</f>
        <v>26</v>
      </c>
      <c r="BA47" s="47">
        <f>VLOOKUP(AN47,'Air Rifle Shot Count Data'!$A$2:$BW$70,66,FALSE)</f>
        <v>10</v>
      </c>
      <c r="BB47" s="47">
        <f>VLOOKUP(AN47,'Air Rifle Shot Count Data'!$A$2:$BW$70,67,FALSE)</f>
        <v>1</v>
      </c>
      <c r="BC47" s="47">
        <f>VLOOKUP(AN47,'Air Rifle Shot Count Data'!$A$2:$BW$70,68,FALSE)</f>
        <v>0</v>
      </c>
      <c r="BD47" s="47">
        <f>VLOOKUP(AN47,'Air Rifle Shot Count Data'!$A$2:$BW$70,69,FALSE)</f>
        <v>0</v>
      </c>
      <c r="BE47" s="47">
        <f>VLOOKUP(AN47,'Air Rifle Shot Count Data'!$A$2:$BW$70,70,FALSE)</f>
        <v>0</v>
      </c>
      <c r="BF47" s="47">
        <f>VLOOKUP(AN47,'Air Rifle Shot Count Data'!$A$2:$BW$70,71,FALSE)</f>
        <v>0</v>
      </c>
      <c r="BG47" s="47">
        <f>VLOOKUP(AN47,'Air Rifle Shot Count Data'!$A$2:$BW$70,72,FALSE)</f>
        <v>0</v>
      </c>
      <c r="BH47" s="47">
        <f>VLOOKUP(AN47,'Air Rifle Shot Count Data'!$A$2:$BW$70,73,FALSE)</f>
        <v>0</v>
      </c>
      <c r="BI47" s="47">
        <f>VLOOKUP(AN47,'Air Rifle Shot Count Data'!$A$2:$BW$70,74,FALSE)</f>
        <v>0</v>
      </c>
    </row>
    <row r="48" spans="1:72" ht="13.95" customHeight="1" x14ac:dyDescent="0.3">
      <c r="B48" s="40" t="s">
        <v>67</v>
      </c>
      <c r="C48" s="2" t="s">
        <v>18</v>
      </c>
      <c r="D48" s="40">
        <v>88</v>
      </c>
      <c r="E48" s="40">
        <v>93</v>
      </c>
      <c r="F48" s="40">
        <v>83</v>
      </c>
      <c r="G48" s="40">
        <v>81</v>
      </c>
      <c r="H48" s="40">
        <v>94</v>
      </c>
      <c r="I48" s="40">
        <v>86</v>
      </c>
      <c r="J48" s="7">
        <f t="shared" si="22"/>
        <v>525</v>
      </c>
      <c r="M48" s="47">
        <v>95</v>
      </c>
      <c r="N48" s="47">
        <v>88</v>
      </c>
      <c r="O48" s="47">
        <v>88</v>
      </c>
      <c r="P48" s="47">
        <v>86</v>
      </c>
      <c r="Q48" s="47">
        <v>92</v>
      </c>
      <c r="R48" s="47">
        <v>91</v>
      </c>
      <c r="S48" s="7">
        <f t="shared" si="23"/>
        <v>540</v>
      </c>
      <c r="V48" s="47">
        <v>97</v>
      </c>
      <c r="W48" s="47">
        <v>95</v>
      </c>
      <c r="X48" s="47">
        <v>90</v>
      </c>
      <c r="Y48" s="47">
        <v>90</v>
      </c>
      <c r="Z48" s="47">
        <v>91</v>
      </c>
      <c r="AA48" s="47">
        <v>90</v>
      </c>
      <c r="AB48" s="7">
        <f t="shared" si="24"/>
        <v>553</v>
      </c>
      <c r="AE48" s="47">
        <v>95</v>
      </c>
      <c r="AF48" s="47">
        <v>97</v>
      </c>
      <c r="AG48" s="47">
        <v>94</v>
      </c>
      <c r="AH48" s="47">
        <v>90</v>
      </c>
      <c r="AI48" s="47">
        <v>97</v>
      </c>
      <c r="AJ48" s="47">
        <v>93</v>
      </c>
      <c r="AK48" s="7">
        <f t="shared" si="25"/>
        <v>566</v>
      </c>
      <c r="AN48" s="1">
        <v>135</v>
      </c>
      <c r="AO48" s="2">
        <f>VLOOKUP(AN48,'Orion Essential AR Data'!$E$2:$IP$99,229,FALSE)</f>
        <v>95</v>
      </c>
      <c r="AP48" s="2">
        <f>VLOOKUP(AN48,'Orion Essential AR Data'!$E$2:$IP$99,232,FALSE)</f>
        <v>90</v>
      </c>
      <c r="AQ48" s="2">
        <f>VLOOKUP(AN48,'Orion Essential AR Data'!$E$2:$IP$99,235,FALSE)</f>
        <v>96</v>
      </c>
      <c r="AR48" s="2">
        <f>VLOOKUP(AN48,'Orion Essential AR Data'!$E$2:$IP$99,238,FALSE)</f>
        <v>91</v>
      </c>
      <c r="AS48" s="2">
        <f>VLOOKUP(AN48,'Orion Essential AR Data'!$E$2:$IP$99,241,FALSE)</f>
        <v>93</v>
      </c>
      <c r="AT48" s="2">
        <f>VLOOKUP(AN48,'Orion Essential AR Data'!$E$2:$IP$99,244,FALSE)</f>
        <v>96</v>
      </c>
      <c r="AU48" s="89">
        <f t="shared" si="26"/>
        <v>561</v>
      </c>
      <c r="AX48" s="47">
        <f>VLOOKUP(AN48,'Orion Essential AR Data'!$E$2:$HC$99,207,FALSE)</f>
        <v>22</v>
      </c>
      <c r="AY48" s="47">
        <f>VLOOKUP(AN48,'Air Rifle Shot Count Data'!$A$2:$BW$70,64,FALSE)</f>
        <v>29</v>
      </c>
      <c r="AZ48" s="47">
        <f>VLOOKUP(AN48,'Air Rifle Shot Count Data'!$A$2:$BW$70,65,FALSE)</f>
        <v>25</v>
      </c>
      <c r="BA48" s="47">
        <f>VLOOKUP(AN48,'Air Rifle Shot Count Data'!$A$2:$BW$70,66,FALSE)</f>
        <v>4</v>
      </c>
      <c r="BB48" s="47">
        <f>VLOOKUP(AN48,'Air Rifle Shot Count Data'!$A$2:$BW$70,67,FALSE)</f>
        <v>2</v>
      </c>
      <c r="BC48" s="47">
        <f>VLOOKUP(AN48,'Air Rifle Shot Count Data'!$A$2:$BW$70,68,FALSE)</f>
        <v>0</v>
      </c>
      <c r="BD48" s="47">
        <f>VLOOKUP(AN48,'Air Rifle Shot Count Data'!$A$2:$BW$70,69,FALSE)</f>
        <v>0</v>
      </c>
      <c r="BE48" s="47">
        <f>VLOOKUP(AN48,'Air Rifle Shot Count Data'!$A$2:$BW$70,70,FALSE)</f>
        <v>0</v>
      </c>
      <c r="BF48" s="47">
        <f>VLOOKUP(AN48,'Air Rifle Shot Count Data'!$A$2:$BW$70,71,FALSE)</f>
        <v>0</v>
      </c>
      <c r="BG48" s="47">
        <f>VLOOKUP(AN48,'Air Rifle Shot Count Data'!$A$2:$BW$70,72,FALSE)</f>
        <v>0</v>
      </c>
      <c r="BH48" s="47">
        <f>VLOOKUP(AN48,'Air Rifle Shot Count Data'!$A$2:$BW$70,73,FALSE)</f>
        <v>0</v>
      </c>
      <c r="BI48" s="47">
        <f>VLOOKUP(AN48,'Air Rifle Shot Count Data'!$A$2:$BW$70,74,FALSE)</f>
        <v>0</v>
      </c>
    </row>
    <row r="49" spans="1:72" ht="13.95" customHeight="1" x14ac:dyDescent="0.3">
      <c r="B49" s="40" t="s">
        <v>133</v>
      </c>
      <c r="C49" s="2" t="s">
        <v>18</v>
      </c>
      <c r="D49" s="40">
        <v>91</v>
      </c>
      <c r="E49" s="40">
        <v>91</v>
      </c>
      <c r="F49" s="40">
        <v>93</v>
      </c>
      <c r="G49" s="40">
        <v>90</v>
      </c>
      <c r="H49" s="40">
        <v>89</v>
      </c>
      <c r="I49" s="40">
        <v>94</v>
      </c>
      <c r="J49" s="32">
        <f>SUM(D49:I49)</f>
        <v>548</v>
      </c>
      <c r="M49" s="47">
        <v>90</v>
      </c>
      <c r="N49" s="47">
        <v>95</v>
      </c>
      <c r="O49" s="47">
        <v>94</v>
      </c>
      <c r="P49" s="47">
        <v>93</v>
      </c>
      <c r="Q49" s="47">
        <v>90</v>
      </c>
      <c r="R49" s="47">
        <v>93</v>
      </c>
      <c r="S49" s="57">
        <f>SUM(M49:R49)</f>
        <v>555</v>
      </c>
      <c r="V49" s="47">
        <v>91</v>
      </c>
      <c r="W49" s="47">
        <v>90</v>
      </c>
      <c r="X49" s="47">
        <v>90</v>
      </c>
      <c r="Y49" s="47">
        <v>93</v>
      </c>
      <c r="Z49" s="47">
        <v>89</v>
      </c>
      <c r="AA49" s="47">
        <v>95</v>
      </c>
      <c r="AB49" s="66">
        <f>SUM(V49:AA49)</f>
        <v>548</v>
      </c>
      <c r="AE49" s="47">
        <v>94</v>
      </c>
      <c r="AF49" s="47">
        <v>87</v>
      </c>
      <c r="AG49" s="47">
        <v>92</v>
      </c>
      <c r="AH49" s="47">
        <v>91</v>
      </c>
      <c r="AI49" s="47">
        <v>91</v>
      </c>
      <c r="AJ49" s="47">
        <v>92</v>
      </c>
      <c r="AK49" s="77">
        <f>SUM(AE49:AJ49)</f>
        <v>547</v>
      </c>
      <c r="AN49" s="1">
        <v>180</v>
      </c>
      <c r="AO49" s="2">
        <f>VLOOKUP(AN49,'Orion Essential AR Data'!$E$2:$IP$99,229,FALSE)</f>
        <v>94</v>
      </c>
      <c r="AP49" s="2">
        <f>VLOOKUP(AN49,'Orion Essential AR Data'!$E$2:$IP$99,232,FALSE)</f>
        <v>94</v>
      </c>
      <c r="AQ49" s="2">
        <f>VLOOKUP(AN49,'Orion Essential AR Data'!$E$2:$IP$99,235,FALSE)</f>
        <v>94</v>
      </c>
      <c r="AR49" s="2">
        <f>VLOOKUP(AN49,'Orion Essential AR Data'!$E$2:$IP$99,238,FALSE)</f>
        <v>96</v>
      </c>
      <c r="AS49" s="2">
        <f>VLOOKUP(AN49,'Orion Essential AR Data'!$E$2:$IP$99,241,FALSE)</f>
        <v>96</v>
      </c>
      <c r="AT49" s="2">
        <f>VLOOKUP(AN49,'Orion Essential AR Data'!$E$2:$IP$99,244,FALSE)</f>
        <v>94</v>
      </c>
      <c r="AU49" s="7">
        <f>SUM(AO49:AT49)</f>
        <v>568</v>
      </c>
      <c r="AW49"/>
      <c r="AX49" s="47">
        <f>VLOOKUP(AN49,'Orion Essential AR Data'!$E$2:$HC$99,207,FALSE)</f>
        <v>21</v>
      </c>
      <c r="AY49" s="47">
        <f>VLOOKUP(AN49,'Air Rifle Shot Count Data'!$A$2:$BW$70,64,FALSE)</f>
        <v>33</v>
      </c>
      <c r="AZ49" s="47">
        <f>VLOOKUP(AN49,'Air Rifle Shot Count Data'!$A$2:$BW$70,65,FALSE)</f>
        <v>22</v>
      </c>
      <c r="BA49" s="47">
        <f>VLOOKUP(AN49,'Air Rifle Shot Count Data'!$A$2:$BW$70,66,FALSE)</f>
        <v>5</v>
      </c>
      <c r="BB49" s="47">
        <f>VLOOKUP(AN49,'Air Rifle Shot Count Data'!$A$2:$BW$70,67,FALSE)</f>
        <v>0</v>
      </c>
      <c r="BC49" s="47">
        <f>VLOOKUP(AN49,'Air Rifle Shot Count Data'!$A$2:$BW$70,68,FALSE)</f>
        <v>0</v>
      </c>
      <c r="BD49" s="47">
        <f>VLOOKUP(AN49,'Air Rifle Shot Count Data'!$A$2:$BW$70,69,FALSE)</f>
        <v>0</v>
      </c>
      <c r="BE49" s="47">
        <f>VLOOKUP(AN49,'Air Rifle Shot Count Data'!$A$2:$BW$70,70,FALSE)</f>
        <v>0</v>
      </c>
      <c r="BF49" s="47">
        <f>VLOOKUP(AN49,'Air Rifle Shot Count Data'!$A$2:$BW$70,71,FALSE)</f>
        <v>0</v>
      </c>
      <c r="BG49" s="47">
        <f>VLOOKUP(AN49,'Air Rifle Shot Count Data'!$A$2:$BW$70,72,FALSE)</f>
        <v>0</v>
      </c>
      <c r="BH49" s="47">
        <f>VLOOKUP(AN49,'Air Rifle Shot Count Data'!$A$2:$BW$70,73,FALSE)</f>
        <v>0</v>
      </c>
      <c r="BI49" s="47">
        <f>VLOOKUP(AN49,'Air Rifle Shot Count Data'!$A$2:$BW$70,74,FALSE)</f>
        <v>0</v>
      </c>
    </row>
    <row r="50" spans="1:72" ht="13.95" customHeight="1" x14ac:dyDescent="0.3">
      <c r="B50" s="40" t="s">
        <v>90</v>
      </c>
      <c r="C50" s="2" t="s">
        <v>18</v>
      </c>
      <c r="D50" s="40">
        <v>96</v>
      </c>
      <c r="E50" s="40">
        <v>94</v>
      </c>
      <c r="F50" s="40">
        <v>95</v>
      </c>
      <c r="G50" s="40">
        <v>98</v>
      </c>
      <c r="H50" s="40">
        <v>90</v>
      </c>
      <c r="I50" s="40">
        <v>92</v>
      </c>
      <c r="J50" s="43">
        <f>SUM(D50:I50)</f>
        <v>565</v>
      </c>
      <c r="M50" s="47">
        <v>87</v>
      </c>
      <c r="N50" s="47">
        <v>92</v>
      </c>
      <c r="O50" s="47">
        <v>92</v>
      </c>
      <c r="P50" s="47">
        <v>90</v>
      </c>
      <c r="Q50" s="47">
        <v>93</v>
      </c>
      <c r="R50" s="47">
        <v>94</v>
      </c>
      <c r="S50" s="57">
        <f>SUM(M50:R50)</f>
        <v>548</v>
      </c>
      <c r="V50" s="47">
        <v>92</v>
      </c>
      <c r="W50" s="47">
        <v>93</v>
      </c>
      <c r="X50" s="47">
        <v>93</v>
      </c>
      <c r="Y50" s="47">
        <v>92</v>
      </c>
      <c r="Z50" s="47">
        <v>98</v>
      </c>
      <c r="AA50" s="47">
        <v>90</v>
      </c>
      <c r="AB50" s="66">
        <f>SUM(V50:AA50)</f>
        <v>558</v>
      </c>
      <c r="AE50" s="47">
        <v>87</v>
      </c>
      <c r="AF50" s="47">
        <v>91</v>
      </c>
      <c r="AG50" s="47">
        <v>96</v>
      </c>
      <c r="AH50" s="47">
        <v>93</v>
      </c>
      <c r="AI50" s="47">
        <v>94</v>
      </c>
      <c r="AJ50" s="47">
        <v>91</v>
      </c>
      <c r="AK50" s="77">
        <f>SUM(AE50:AJ50)</f>
        <v>552</v>
      </c>
      <c r="AN50" s="1">
        <v>140</v>
      </c>
      <c r="AO50" s="2">
        <f>VLOOKUP(AN50,'Orion Essential AR Data'!$E$2:$IP$99,229,FALSE)</f>
        <v>95</v>
      </c>
      <c r="AP50" s="2">
        <f>VLOOKUP(AN50,'Orion Essential AR Data'!$E$2:$IP$99,232,FALSE)</f>
        <v>96</v>
      </c>
      <c r="AQ50" s="2">
        <f>VLOOKUP(AN50,'Orion Essential AR Data'!$E$2:$IP$99,235,FALSE)</f>
        <v>91</v>
      </c>
      <c r="AR50" s="2">
        <f>VLOOKUP(AN50,'Orion Essential AR Data'!$E$2:$IP$99,238,FALSE)</f>
        <v>93</v>
      </c>
      <c r="AS50" s="2">
        <f>VLOOKUP(AN50,'Orion Essential AR Data'!$E$2:$IP$99,241,FALSE)</f>
        <v>94</v>
      </c>
      <c r="AT50" s="2">
        <f>VLOOKUP(AN50,'Orion Essential AR Data'!$E$2:$IP$99,244,FALSE)</f>
        <v>89</v>
      </c>
      <c r="AU50" s="89">
        <f>SUM(AO50:AT50)</f>
        <v>558</v>
      </c>
      <c r="AW50"/>
      <c r="AX50" s="47">
        <f>VLOOKUP(AN50,'Orion Essential AR Data'!$E$2:$HC$99,207,FALSE)</f>
        <v>20</v>
      </c>
      <c r="AY50" s="47">
        <f>VLOOKUP(AN50,'Air Rifle Shot Count Data'!$A$2:$BW$70,64,FALSE)</f>
        <v>24</v>
      </c>
      <c r="AZ50" s="47">
        <f>VLOOKUP(AN50,'Air Rifle Shot Count Data'!$A$2:$BW$70,65,FALSE)</f>
        <v>31</v>
      </c>
      <c r="BA50" s="47">
        <f>VLOOKUP(AN50,'Air Rifle Shot Count Data'!$A$2:$BW$70,66,FALSE)</f>
        <v>4</v>
      </c>
      <c r="BB50" s="47">
        <f>VLOOKUP(AN50,'Air Rifle Shot Count Data'!$A$2:$BW$70,67,FALSE)</f>
        <v>1</v>
      </c>
      <c r="BC50" s="47">
        <f>VLOOKUP(AN50,'Air Rifle Shot Count Data'!$A$2:$BW$70,68,FALSE)</f>
        <v>0</v>
      </c>
      <c r="BD50" s="47">
        <f>VLOOKUP(AN50,'Air Rifle Shot Count Data'!$A$2:$BW$70,69,FALSE)</f>
        <v>0</v>
      </c>
      <c r="BE50" s="47">
        <f>VLOOKUP(AN50,'Air Rifle Shot Count Data'!$A$2:$BW$70,70,FALSE)</f>
        <v>0</v>
      </c>
      <c r="BF50" s="47">
        <f>VLOOKUP(AN50,'Air Rifle Shot Count Data'!$A$2:$BW$70,71,FALSE)</f>
        <v>0</v>
      </c>
      <c r="BG50" s="47">
        <f>VLOOKUP(AN50,'Air Rifle Shot Count Data'!$A$2:$BW$70,72,FALSE)</f>
        <v>0</v>
      </c>
      <c r="BH50" s="47">
        <f>VLOOKUP(AN50,'Air Rifle Shot Count Data'!$A$2:$BW$70,73,FALSE)</f>
        <v>0</v>
      </c>
      <c r="BI50" s="47">
        <f>VLOOKUP(AN50,'Air Rifle Shot Count Data'!$A$2:$BW$70,74,FALSE)</f>
        <v>0</v>
      </c>
    </row>
    <row r="51" spans="1:72" ht="13.95" customHeight="1" x14ac:dyDescent="0.3">
      <c r="B51" s="40" t="s">
        <v>88</v>
      </c>
      <c r="C51" s="2" t="s">
        <v>18</v>
      </c>
      <c r="D51" s="40">
        <v>95</v>
      </c>
      <c r="E51" s="40">
        <v>98</v>
      </c>
      <c r="F51" s="40">
        <v>98</v>
      </c>
      <c r="G51" s="40">
        <v>93</v>
      </c>
      <c r="H51" s="40">
        <v>98</v>
      </c>
      <c r="I51" s="40">
        <v>94</v>
      </c>
      <c r="J51" s="43">
        <f t="shared" ref="J51:J58" si="27">SUM(D51:I51)</f>
        <v>576</v>
      </c>
      <c r="M51" s="47">
        <v>93</v>
      </c>
      <c r="N51" s="47">
        <v>96</v>
      </c>
      <c r="O51" s="47">
        <v>96</v>
      </c>
      <c r="P51" s="47">
        <v>96</v>
      </c>
      <c r="Q51" s="47">
        <v>95</v>
      </c>
      <c r="R51" s="47">
        <v>93</v>
      </c>
      <c r="S51" s="57">
        <f t="shared" ref="S51:S59" si="28">SUM(M51:R51)</f>
        <v>569</v>
      </c>
      <c r="V51" s="47">
        <v>91</v>
      </c>
      <c r="W51" s="47">
        <v>91</v>
      </c>
      <c r="X51" s="47">
        <v>95</v>
      </c>
      <c r="Y51" s="47">
        <v>94</v>
      </c>
      <c r="Z51" s="47">
        <v>93</v>
      </c>
      <c r="AA51" s="47">
        <v>93</v>
      </c>
      <c r="AB51" s="66">
        <f t="shared" ref="AB51:AB59" si="29">SUM(V51:AA51)</f>
        <v>557</v>
      </c>
      <c r="AE51" s="47">
        <v>93</v>
      </c>
      <c r="AF51" s="47">
        <v>93</v>
      </c>
      <c r="AG51" s="47">
        <v>99</v>
      </c>
      <c r="AH51" s="47">
        <v>90</v>
      </c>
      <c r="AI51" s="47">
        <v>96</v>
      </c>
      <c r="AJ51" s="47">
        <v>97</v>
      </c>
      <c r="AK51" s="77">
        <f t="shared" ref="AK51:AK60" si="30">SUM(AE51:AJ51)</f>
        <v>568</v>
      </c>
      <c r="AN51" s="1">
        <v>131</v>
      </c>
      <c r="AO51" s="2">
        <f>VLOOKUP(AN51,'Orion Essential AR Data'!$E$2:$IP$99,229,FALSE)</f>
        <v>94</v>
      </c>
      <c r="AP51" s="2">
        <f>VLOOKUP(AN51,'Orion Essential AR Data'!$E$2:$IP$99,232,FALSE)</f>
        <v>97</v>
      </c>
      <c r="AQ51" s="2">
        <f>VLOOKUP(AN51,'Orion Essential AR Data'!$E$2:$IP$99,235,FALSE)</f>
        <v>97</v>
      </c>
      <c r="AR51" s="2">
        <f>VLOOKUP(AN51,'Orion Essential AR Data'!$E$2:$IP$99,238,FALSE)</f>
        <v>97</v>
      </c>
      <c r="AS51" s="2">
        <f>VLOOKUP(AN51,'Orion Essential AR Data'!$E$2:$IP$99,241,FALSE)</f>
        <v>96</v>
      </c>
      <c r="AT51" s="2">
        <f>VLOOKUP(AN51,'Orion Essential AR Data'!$E$2:$IP$99,244,FALSE)</f>
        <v>95</v>
      </c>
      <c r="AU51" s="89">
        <f t="shared" ref="AU51:AU60" si="31">SUM(AO51:AT51)</f>
        <v>576</v>
      </c>
      <c r="AW51"/>
      <c r="AX51" s="47">
        <f>VLOOKUP(AN51,'Orion Essential AR Data'!$E$2:$HC$99,207,FALSE)</f>
        <v>30</v>
      </c>
      <c r="AY51" s="47">
        <f>VLOOKUP(AN51,'Air Rifle Shot Count Data'!$A$2:$BW$70,64,FALSE)</f>
        <v>38</v>
      </c>
      <c r="AZ51" s="47">
        <f>VLOOKUP(AN51,'Air Rifle Shot Count Data'!$A$2:$BW$70,65,FALSE)</f>
        <v>20</v>
      </c>
      <c r="BA51" s="47">
        <f>VLOOKUP(AN51,'Air Rifle Shot Count Data'!$A$2:$BW$70,66,FALSE)</f>
        <v>2</v>
      </c>
      <c r="BB51" s="47">
        <f>VLOOKUP(AN51,'Air Rifle Shot Count Data'!$A$2:$BW$70,67,FALSE)</f>
        <v>0</v>
      </c>
      <c r="BC51" s="47">
        <f>VLOOKUP(AN51,'Air Rifle Shot Count Data'!$A$2:$BW$70,68,FALSE)</f>
        <v>0</v>
      </c>
      <c r="BD51" s="47">
        <f>VLOOKUP(AN51,'Air Rifle Shot Count Data'!$A$2:$BW$70,69,FALSE)</f>
        <v>0</v>
      </c>
      <c r="BE51" s="47">
        <f>VLOOKUP(AN51,'Air Rifle Shot Count Data'!$A$2:$BW$70,70,FALSE)</f>
        <v>0</v>
      </c>
      <c r="BF51" s="47">
        <f>VLOOKUP(AN51,'Air Rifle Shot Count Data'!$A$2:$BW$70,71,FALSE)</f>
        <v>0</v>
      </c>
      <c r="BG51" s="47">
        <f>VLOOKUP(AN51,'Air Rifle Shot Count Data'!$A$2:$BW$70,72,FALSE)</f>
        <v>0</v>
      </c>
      <c r="BH51" s="47">
        <f>VLOOKUP(AN51,'Air Rifle Shot Count Data'!$A$2:$BW$70,73,FALSE)</f>
        <v>0</v>
      </c>
      <c r="BI51" s="47">
        <f>VLOOKUP(AN51,'Air Rifle Shot Count Data'!$A$2:$BW$70,74,FALSE)</f>
        <v>0</v>
      </c>
    </row>
    <row r="52" spans="1:72" ht="13.95" customHeight="1" x14ac:dyDescent="0.3">
      <c r="B52" s="40" t="s">
        <v>134</v>
      </c>
      <c r="C52" s="2" t="s">
        <v>18</v>
      </c>
      <c r="D52" s="40">
        <v>64</v>
      </c>
      <c r="E52" s="40">
        <v>81</v>
      </c>
      <c r="F52" s="40">
        <v>81</v>
      </c>
      <c r="G52" s="40">
        <v>84</v>
      </c>
      <c r="H52" s="40">
        <v>77</v>
      </c>
      <c r="I52" s="40">
        <v>58</v>
      </c>
      <c r="J52" s="7">
        <f t="shared" si="27"/>
        <v>445</v>
      </c>
      <c r="M52" s="47">
        <v>66</v>
      </c>
      <c r="N52" s="47">
        <v>76</v>
      </c>
      <c r="O52" s="47">
        <v>58</v>
      </c>
      <c r="P52" s="47">
        <v>76</v>
      </c>
      <c r="Q52" s="47">
        <v>64</v>
      </c>
      <c r="R52" s="47">
        <v>79</v>
      </c>
      <c r="S52" s="7">
        <f t="shared" si="28"/>
        <v>419</v>
      </c>
      <c r="V52" s="47">
        <v>76</v>
      </c>
      <c r="W52" s="47">
        <v>84</v>
      </c>
      <c r="X52" s="47">
        <v>68</v>
      </c>
      <c r="Y52" s="47">
        <v>70</v>
      </c>
      <c r="Z52" s="47">
        <v>85</v>
      </c>
      <c r="AA52" s="47">
        <v>79</v>
      </c>
      <c r="AB52" s="7">
        <f t="shared" si="29"/>
        <v>462</v>
      </c>
      <c r="AE52" s="47">
        <v>81</v>
      </c>
      <c r="AF52" s="47">
        <v>88</v>
      </c>
      <c r="AG52" s="47">
        <v>74</v>
      </c>
      <c r="AH52" s="47">
        <v>85</v>
      </c>
      <c r="AI52" s="47">
        <v>79</v>
      </c>
      <c r="AJ52" s="47">
        <v>80</v>
      </c>
      <c r="AK52" s="7">
        <f t="shared" si="30"/>
        <v>487</v>
      </c>
      <c r="AN52" s="1">
        <v>132</v>
      </c>
      <c r="AO52" s="2">
        <f>VLOOKUP(AN52,'Orion Essential AR Data'!$E$2:$IP$99,229,FALSE)</f>
        <v>85</v>
      </c>
      <c r="AP52" s="2">
        <f>VLOOKUP(AN52,'Orion Essential AR Data'!$E$2:$IP$99,232,FALSE)</f>
        <v>89</v>
      </c>
      <c r="AQ52" s="2">
        <f>VLOOKUP(AN52,'Orion Essential AR Data'!$E$2:$IP$99,235,FALSE)</f>
        <v>88</v>
      </c>
      <c r="AR52" s="2">
        <f>VLOOKUP(AN52,'Orion Essential AR Data'!$E$2:$IP$99,238,FALSE)</f>
        <v>89</v>
      </c>
      <c r="AS52" s="2">
        <f>VLOOKUP(AN52,'Orion Essential AR Data'!$E$2:$IP$99,241,FALSE)</f>
        <v>90</v>
      </c>
      <c r="AT52" s="2">
        <f>VLOOKUP(AN52,'Orion Essential AR Data'!$E$2:$IP$99,244,FALSE)</f>
        <v>89</v>
      </c>
      <c r="AU52" s="7">
        <f t="shared" si="31"/>
        <v>530</v>
      </c>
      <c r="AX52" s="47">
        <f>VLOOKUP(AN52,'Orion Essential AR Data'!$E$2:$HC$99,207,FALSE)</f>
        <v>10</v>
      </c>
      <c r="AY52" s="47">
        <f>VLOOKUP(AN52,'Air Rifle Shot Count Data'!$A$2:$BW$70,64,FALSE)</f>
        <v>14</v>
      </c>
      <c r="AZ52" s="47">
        <f>VLOOKUP(AN52,'Air Rifle Shot Count Data'!$A$2:$BW$70,65,FALSE)</f>
        <v>27</v>
      </c>
      <c r="BA52" s="47">
        <f>VLOOKUP(AN52,'Air Rifle Shot Count Data'!$A$2:$BW$70,66,FALSE)</f>
        <v>17</v>
      </c>
      <c r="BB52" s="47">
        <f>VLOOKUP(AN52,'Air Rifle Shot Count Data'!$A$2:$BW$70,67,FALSE)</f>
        <v>0</v>
      </c>
      <c r="BC52" s="47">
        <f>VLOOKUP(AN52,'Air Rifle Shot Count Data'!$A$2:$BW$70,68,FALSE)</f>
        <v>1</v>
      </c>
      <c r="BD52" s="47">
        <f>VLOOKUP(AN52,'Air Rifle Shot Count Data'!$A$2:$BW$70,69,FALSE)</f>
        <v>1</v>
      </c>
      <c r="BE52" s="47">
        <f>VLOOKUP(AN52,'Air Rifle Shot Count Data'!$A$2:$BW$70,70,FALSE)</f>
        <v>0</v>
      </c>
      <c r="BF52" s="47">
        <f>VLOOKUP(AN52,'Air Rifle Shot Count Data'!$A$2:$BW$70,71,FALSE)</f>
        <v>0</v>
      </c>
      <c r="BG52" s="47">
        <f>VLOOKUP(AN52,'Air Rifle Shot Count Data'!$A$2:$BW$70,72,FALSE)</f>
        <v>0</v>
      </c>
      <c r="BH52" s="47">
        <f>VLOOKUP(AN52,'Air Rifle Shot Count Data'!$A$2:$BW$70,73,FALSE)</f>
        <v>0</v>
      </c>
      <c r="BI52" s="47">
        <f>VLOOKUP(AN52,'Air Rifle Shot Count Data'!$A$2:$BW$70,74,FALSE)</f>
        <v>0</v>
      </c>
    </row>
    <row r="53" spans="1:72" ht="13.95" customHeight="1" x14ac:dyDescent="0.3">
      <c r="B53" s="40" t="s">
        <v>135</v>
      </c>
      <c r="C53" s="2" t="s">
        <v>18</v>
      </c>
      <c r="D53" s="40">
        <v>81</v>
      </c>
      <c r="E53" s="40">
        <v>77</v>
      </c>
      <c r="F53" s="40">
        <v>72</v>
      </c>
      <c r="G53" s="40">
        <v>75</v>
      </c>
      <c r="H53" s="40">
        <v>79</v>
      </c>
      <c r="I53" s="40">
        <v>82</v>
      </c>
      <c r="J53" s="7">
        <f t="shared" si="27"/>
        <v>466</v>
      </c>
      <c r="M53" s="47">
        <v>77</v>
      </c>
      <c r="N53" s="47">
        <v>79</v>
      </c>
      <c r="O53" s="47">
        <v>79</v>
      </c>
      <c r="P53" s="47">
        <v>80</v>
      </c>
      <c r="Q53" s="47">
        <v>79</v>
      </c>
      <c r="R53" s="47">
        <v>75</v>
      </c>
      <c r="S53" s="7">
        <f t="shared" si="28"/>
        <v>469</v>
      </c>
      <c r="V53" s="47">
        <v>72</v>
      </c>
      <c r="W53" s="47">
        <v>75</v>
      </c>
      <c r="X53" s="47">
        <v>87</v>
      </c>
      <c r="Y53" s="47">
        <v>76</v>
      </c>
      <c r="Z53" s="47">
        <v>74</v>
      </c>
      <c r="AA53" s="47">
        <v>66</v>
      </c>
      <c r="AB53" s="7">
        <f t="shared" si="29"/>
        <v>450</v>
      </c>
      <c r="AE53" s="47">
        <v>84</v>
      </c>
      <c r="AF53" s="47">
        <v>91</v>
      </c>
      <c r="AG53" s="47">
        <v>87</v>
      </c>
      <c r="AH53" s="47">
        <v>87</v>
      </c>
      <c r="AI53" s="47">
        <v>83</v>
      </c>
      <c r="AJ53" s="47">
        <v>89</v>
      </c>
      <c r="AK53" s="7">
        <f t="shared" si="30"/>
        <v>521</v>
      </c>
      <c r="AN53" s="1">
        <v>141</v>
      </c>
      <c r="AO53" s="2">
        <f>VLOOKUP(AN53,'Orion Essential AR Data'!$E$2:$IP$99,229,FALSE)</f>
        <v>81</v>
      </c>
      <c r="AP53" s="2">
        <f>VLOOKUP(AN53,'Orion Essential AR Data'!$E$2:$IP$99,232,FALSE)</f>
        <v>85</v>
      </c>
      <c r="AQ53" s="2">
        <f>VLOOKUP(AN53,'Orion Essential AR Data'!$E$2:$IP$99,235,FALSE)</f>
        <v>82</v>
      </c>
      <c r="AR53" s="2">
        <f>VLOOKUP(AN53,'Orion Essential AR Data'!$E$2:$IP$99,238,FALSE)</f>
        <v>90</v>
      </c>
      <c r="AS53" s="2">
        <f>VLOOKUP(AN53,'Orion Essential AR Data'!$E$2:$IP$99,241,FALSE)</f>
        <v>89</v>
      </c>
      <c r="AT53" s="2">
        <f>VLOOKUP(AN53,'Orion Essential AR Data'!$E$2:$IP$99,244,FALSE)</f>
        <v>85</v>
      </c>
      <c r="AU53" s="7">
        <f t="shared" si="31"/>
        <v>512</v>
      </c>
      <c r="AW53"/>
      <c r="AX53" s="47">
        <f>VLOOKUP(AN53,'Orion Essential AR Data'!$E$2:$HC$99,207,FALSE)</f>
        <v>7</v>
      </c>
      <c r="AY53" s="47">
        <f>VLOOKUP(AN53,'Air Rifle Shot Count Data'!$A$2:$BW$70,64,FALSE)</f>
        <v>11</v>
      </c>
      <c r="AZ53" s="47">
        <f>VLOOKUP(AN53,'Air Rifle Shot Count Data'!$A$2:$BW$70,65,FALSE)</f>
        <v>23</v>
      </c>
      <c r="BA53" s="47">
        <f>VLOOKUP(AN53,'Air Rifle Shot Count Data'!$A$2:$BW$70,66,FALSE)</f>
        <v>18</v>
      </c>
      <c r="BB53" s="47">
        <f>VLOOKUP(AN53,'Air Rifle Shot Count Data'!$A$2:$BW$70,67,FALSE)</f>
        <v>5</v>
      </c>
      <c r="BC53" s="47">
        <f>VLOOKUP(AN53,'Air Rifle Shot Count Data'!$A$2:$BW$70,68,FALSE)</f>
        <v>1</v>
      </c>
      <c r="BD53" s="47">
        <f>VLOOKUP(AN53,'Air Rifle Shot Count Data'!$A$2:$BW$70,69,FALSE)</f>
        <v>2</v>
      </c>
      <c r="BE53" s="47">
        <f>VLOOKUP(AN53,'Air Rifle Shot Count Data'!$A$2:$BW$70,70,FALSE)</f>
        <v>0</v>
      </c>
      <c r="BF53" s="47">
        <f>VLOOKUP(AN53,'Air Rifle Shot Count Data'!$A$2:$BW$70,71,FALSE)</f>
        <v>0</v>
      </c>
      <c r="BG53" s="47">
        <f>VLOOKUP(AN53,'Air Rifle Shot Count Data'!$A$2:$BW$70,72,FALSE)</f>
        <v>0</v>
      </c>
      <c r="BH53" s="47">
        <f>VLOOKUP(AN53,'Air Rifle Shot Count Data'!$A$2:$BW$70,73,FALSE)</f>
        <v>0</v>
      </c>
      <c r="BI53" s="47">
        <f>VLOOKUP(AN53,'Air Rifle Shot Count Data'!$A$2:$BW$70,74,FALSE)</f>
        <v>0</v>
      </c>
    </row>
    <row r="54" spans="1:72" ht="13.95" customHeight="1" x14ac:dyDescent="0.3">
      <c r="B54" s="40" t="s">
        <v>136</v>
      </c>
      <c r="C54" s="2" t="s">
        <v>18</v>
      </c>
      <c r="D54" s="40">
        <v>81</v>
      </c>
      <c r="E54" s="40">
        <v>73</v>
      </c>
      <c r="F54" s="40">
        <v>78</v>
      </c>
      <c r="G54" s="40">
        <v>76</v>
      </c>
      <c r="H54" s="40">
        <v>87</v>
      </c>
      <c r="I54" s="40">
        <v>91</v>
      </c>
      <c r="J54" s="7">
        <f t="shared" si="27"/>
        <v>486</v>
      </c>
      <c r="M54" s="47">
        <v>71</v>
      </c>
      <c r="N54" s="47">
        <v>82</v>
      </c>
      <c r="O54" s="47">
        <v>84</v>
      </c>
      <c r="P54" s="47">
        <v>70</v>
      </c>
      <c r="Q54" s="47">
        <v>84</v>
      </c>
      <c r="R54" s="47">
        <v>76</v>
      </c>
      <c r="S54" s="7">
        <f t="shared" si="28"/>
        <v>467</v>
      </c>
      <c r="V54" s="47">
        <v>80</v>
      </c>
      <c r="W54" s="47">
        <v>83</v>
      </c>
      <c r="X54" s="47">
        <v>75</v>
      </c>
      <c r="Y54" s="47">
        <v>81</v>
      </c>
      <c r="Z54" s="47">
        <v>83</v>
      </c>
      <c r="AA54" s="47">
        <v>80</v>
      </c>
      <c r="AB54" s="7">
        <f t="shared" si="29"/>
        <v>482</v>
      </c>
      <c r="AE54" s="47">
        <v>82</v>
      </c>
      <c r="AF54" s="47">
        <v>83</v>
      </c>
      <c r="AG54" s="47">
        <v>83</v>
      </c>
      <c r="AH54" s="47">
        <v>85</v>
      </c>
      <c r="AI54" s="47">
        <v>78</v>
      </c>
      <c r="AJ54" s="47">
        <v>81</v>
      </c>
      <c r="AK54" s="7">
        <f t="shared" si="30"/>
        <v>492</v>
      </c>
      <c r="AN54" s="1">
        <v>161</v>
      </c>
      <c r="AO54" s="2">
        <f>VLOOKUP(AN54,'Orion Essential AR Data'!$E$2:$IP$99,229,FALSE)</f>
        <v>82</v>
      </c>
      <c r="AP54" s="2">
        <f>VLOOKUP(AN54,'Orion Essential AR Data'!$E$2:$IP$99,232,FALSE)</f>
        <v>85</v>
      </c>
      <c r="AQ54" s="2">
        <f>VLOOKUP(AN54,'Orion Essential AR Data'!$E$2:$IP$99,235,FALSE)</f>
        <v>84</v>
      </c>
      <c r="AR54" s="2">
        <f>VLOOKUP(AN54,'Orion Essential AR Data'!$E$2:$IP$99,238,FALSE)</f>
        <v>85</v>
      </c>
      <c r="AS54" s="2">
        <f>VLOOKUP(AN54,'Orion Essential AR Data'!$E$2:$IP$99,241,FALSE)</f>
        <v>81</v>
      </c>
      <c r="AT54" s="2">
        <f>VLOOKUP(AN54,'Orion Essential AR Data'!$E$2:$IP$99,244,FALSE)</f>
        <v>76</v>
      </c>
      <c r="AU54" s="7">
        <f t="shared" si="31"/>
        <v>493</v>
      </c>
      <c r="AW54"/>
      <c r="AX54" s="47">
        <f>VLOOKUP(AN54,'Orion Essential AR Data'!$E$2:$HC$99,207,FALSE)</f>
        <v>1</v>
      </c>
      <c r="AY54" s="47">
        <f>VLOOKUP(AN54,'Air Rifle Shot Count Data'!$A$2:$BW$70,64,FALSE)</f>
        <v>4</v>
      </c>
      <c r="AZ54" s="47">
        <f>VLOOKUP(AN54,'Air Rifle Shot Count Data'!$A$2:$BW$70,65,FALSE)</f>
        <v>23</v>
      </c>
      <c r="BA54" s="47">
        <f>VLOOKUP(AN54,'Air Rifle Shot Count Data'!$A$2:$BW$70,66,FALSE)</f>
        <v>22</v>
      </c>
      <c r="BB54" s="47">
        <f>VLOOKUP(AN54,'Air Rifle Shot Count Data'!$A$2:$BW$70,67,FALSE)</f>
        <v>8</v>
      </c>
      <c r="BC54" s="47">
        <f>VLOOKUP(AN54,'Air Rifle Shot Count Data'!$A$2:$BW$70,68,FALSE)</f>
        <v>1</v>
      </c>
      <c r="BD54" s="47">
        <f>VLOOKUP(AN54,'Air Rifle Shot Count Data'!$A$2:$BW$70,69,FALSE)</f>
        <v>0</v>
      </c>
      <c r="BE54" s="47">
        <f>VLOOKUP(AN54,'Air Rifle Shot Count Data'!$A$2:$BW$70,70,FALSE)</f>
        <v>2</v>
      </c>
      <c r="BF54" s="47">
        <f>VLOOKUP(AN54,'Air Rifle Shot Count Data'!$A$2:$BW$70,71,FALSE)</f>
        <v>0</v>
      </c>
      <c r="BG54" s="47">
        <f>VLOOKUP(AN54,'Air Rifle Shot Count Data'!$A$2:$BW$70,72,FALSE)</f>
        <v>0</v>
      </c>
      <c r="BH54" s="47">
        <f>VLOOKUP(AN54,'Air Rifle Shot Count Data'!$A$2:$BW$70,73,FALSE)</f>
        <v>0</v>
      </c>
      <c r="BI54" s="47">
        <f>VLOOKUP(AN54,'Air Rifle Shot Count Data'!$A$2:$BW$70,74,FALSE)</f>
        <v>0</v>
      </c>
    </row>
    <row r="55" spans="1:72" ht="13.95" customHeight="1" x14ac:dyDescent="0.3">
      <c r="B55" s="40" t="s">
        <v>137</v>
      </c>
      <c r="C55" s="2" t="s">
        <v>18</v>
      </c>
      <c r="D55" s="40">
        <v>77</v>
      </c>
      <c r="E55" s="40">
        <v>75</v>
      </c>
      <c r="F55" s="40">
        <v>79</v>
      </c>
      <c r="G55" s="40">
        <v>78</v>
      </c>
      <c r="H55" s="40">
        <v>73</v>
      </c>
      <c r="I55" s="40">
        <v>79</v>
      </c>
      <c r="J55" s="7">
        <f t="shared" si="27"/>
        <v>461</v>
      </c>
      <c r="M55" s="47">
        <v>81</v>
      </c>
      <c r="N55" s="47">
        <v>76</v>
      </c>
      <c r="O55" s="47">
        <v>81</v>
      </c>
      <c r="P55" s="47">
        <v>73</v>
      </c>
      <c r="Q55" s="47">
        <v>75</v>
      </c>
      <c r="R55" s="47">
        <v>82</v>
      </c>
      <c r="S55" s="7">
        <f t="shared" si="28"/>
        <v>468</v>
      </c>
      <c r="V55" s="47">
        <v>77</v>
      </c>
      <c r="W55" s="47">
        <v>77</v>
      </c>
      <c r="X55" s="47">
        <v>79</v>
      </c>
      <c r="Y55" s="47">
        <v>80</v>
      </c>
      <c r="Z55" s="47">
        <v>61</v>
      </c>
      <c r="AA55" s="47">
        <v>76</v>
      </c>
      <c r="AB55" s="7">
        <f t="shared" si="29"/>
        <v>450</v>
      </c>
      <c r="AE55" s="47">
        <v>72</v>
      </c>
      <c r="AF55" s="47">
        <v>83</v>
      </c>
      <c r="AG55" s="47">
        <v>57</v>
      </c>
      <c r="AH55" s="47">
        <v>71</v>
      </c>
      <c r="AI55" s="47">
        <v>76</v>
      </c>
      <c r="AJ55" s="47">
        <v>69</v>
      </c>
      <c r="AK55" s="7">
        <f t="shared" si="30"/>
        <v>428</v>
      </c>
      <c r="AN55" s="1">
        <v>179</v>
      </c>
      <c r="AO55" s="2">
        <f>VLOOKUP(AN55,'Orion Essential AR Data'!$E$2:$IP$99,229,FALSE)</f>
        <v>82</v>
      </c>
      <c r="AP55" s="2">
        <f>VLOOKUP(AN55,'Orion Essential AR Data'!$E$2:$IP$99,232,FALSE)</f>
        <v>78</v>
      </c>
      <c r="AQ55" s="2">
        <f>VLOOKUP(AN55,'Orion Essential AR Data'!$E$2:$IP$99,235,FALSE)</f>
        <v>81</v>
      </c>
      <c r="AR55" s="2">
        <f>VLOOKUP(AN55,'Orion Essential AR Data'!$E$2:$IP$99,238,FALSE)</f>
        <v>80</v>
      </c>
      <c r="AS55" s="2">
        <f>VLOOKUP(AN55,'Orion Essential AR Data'!$E$2:$IP$99,241,FALSE)</f>
        <v>83</v>
      </c>
      <c r="AT55" s="2">
        <f>VLOOKUP(AN55,'Orion Essential AR Data'!$E$2:$IP$99,244,FALSE)</f>
        <v>73</v>
      </c>
      <c r="AU55" s="7">
        <f t="shared" si="31"/>
        <v>477</v>
      </c>
      <c r="AW55"/>
      <c r="AX55" s="47">
        <f>VLOOKUP(AN55,'Orion Essential AR Data'!$E$2:$HC$99,207,FALSE)</f>
        <v>4</v>
      </c>
      <c r="AY55" s="47">
        <f>VLOOKUP(AN55,'Air Rifle Shot Count Data'!$A$2:$BW$70,64,FALSE)</f>
        <v>7</v>
      </c>
      <c r="AZ55" s="47">
        <f>VLOOKUP(AN55,'Air Rifle Shot Count Data'!$A$2:$BW$70,65,FALSE)</f>
        <v>13</v>
      </c>
      <c r="BA55" s="47">
        <f>VLOOKUP(AN55,'Air Rifle Shot Count Data'!$A$2:$BW$70,66,FALSE)</f>
        <v>20</v>
      </c>
      <c r="BB55" s="47">
        <f>VLOOKUP(AN55,'Air Rifle Shot Count Data'!$A$2:$BW$70,67,FALSE)</f>
        <v>13</v>
      </c>
      <c r="BC55" s="47">
        <f>VLOOKUP(AN55,'Air Rifle Shot Count Data'!$A$2:$BW$70,68,FALSE)</f>
        <v>4</v>
      </c>
      <c r="BD55" s="47">
        <f>VLOOKUP(AN55,'Air Rifle Shot Count Data'!$A$2:$BW$70,69,FALSE)</f>
        <v>3</v>
      </c>
      <c r="BE55" s="47">
        <f>VLOOKUP(AN55,'Air Rifle Shot Count Data'!$A$2:$BW$70,70,FALSE)</f>
        <v>0</v>
      </c>
      <c r="BF55" s="47">
        <f>VLOOKUP(AN55,'Air Rifle Shot Count Data'!$A$2:$BW$70,71,FALSE)</f>
        <v>0</v>
      </c>
      <c r="BG55" s="47">
        <f>VLOOKUP(AN55,'Air Rifle Shot Count Data'!$A$2:$BW$70,72,FALSE)</f>
        <v>0</v>
      </c>
      <c r="BH55" s="47">
        <f>VLOOKUP(AN55,'Air Rifle Shot Count Data'!$A$2:$BW$70,73,FALSE)</f>
        <v>0</v>
      </c>
      <c r="BI55" s="47">
        <f>VLOOKUP(AN55,'Air Rifle Shot Count Data'!$A$2:$BW$70,74,FALSE)</f>
        <v>0</v>
      </c>
    </row>
    <row r="56" spans="1:72" ht="13.95" customHeight="1" x14ac:dyDescent="0.3">
      <c r="B56" s="40" t="s">
        <v>138</v>
      </c>
      <c r="C56" s="2" t="s">
        <v>18</v>
      </c>
      <c r="D56" s="40">
        <v>85</v>
      </c>
      <c r="E56" s="40">
        <v>77</v>
      </c>
      <c r="F56" s="40">
        <v>80</v>
      </c>
      <c r="G56" s="40">
        <v>84</v>
      </c>
      <c r="H56" s="40">
        <v>77</v>
      </c>
      <c r="I56" s="40">
        <v>88</v>
      </c>
      <c r="J56" s="7">
        <f t="shared" si="27"/>
        <v>491</v>
      </c>
      <c r="M56" s="47">
        <v>86</v>
      </c>
      <c r="N56" s="47">
        <v>89</v>
      </c>
      <c r="O56" s="47">
        <v>85</v>
      </c>
      <c r="P56" s="47">
        <v>83</v>
      </c>
      <c r="Q56" s="47">
        <v>85</v>
      </c>
      <c r="R56" s="47">
        <v>91</v>
      </c>
      <c r="S56" s="7">
        <f t="shared" si="28"/>
        <v>519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0</v>
      </c>
      <c r="AB56" s="7">
        <f t="shared" si="29"/>
        <v>0</v>
      </c>
      <c r="AE56" s="47">
        <v>86</v>
      </c>
      <c r="AF56" s="47">
        <v>89</v>
      </c>
      <c r="AG56" s="47">
        <v>85</v>
      </c>
      <c r="AH56" s="47">
        <v>85</v>
      </c>
      <c r="AI56" s="47">
        <v>91</v>
      </c>
      <c r="AJ56" s="47">
        <v>83</v>
      </c>
      <c r="AK56" s="7">
        <f t="shared" si="30"/>
        <v>519</v>
      </c>
      <c r="AN56" s="1">
        <v>160</v>
      </c>
      <c r="AO56" s="2">
        <f>VLOOKUP(AN56,'Orion Essential AR Data'!$E$2:$IP$99,229,FALSE)</f>
        <v>84</v>
      </c>
      <c r="AP56" s="2">
        <f>VLOOKUP(AN56,'Orion Essential AR Data'!$E$2:$IP$99,232,FALSE)</f>
        <v>85</v>
      </c>
      <c r="AQ56" s="2">
        <f>VLOOKUP(AN56,'Orion Essential AR Data'!$E$2:$IP$99,235,FALSE)</f>
        <v>77</v>
      </c>
      <c r="AR56" s="2">
        <f>VLOOKUP(AN56,'Orion Essential AR Data'!$E$2:$IP$99,238,FALSE)</f>
        <v>89</v>
      </c>
      <c r="AS56" s="2">
        <f>VLOOKUP(AN56,'Orion Essential AR Data'!$E$2:$IP$99,241,FALSE)</f>
        <v>79</v>
      </c>
      <c r="AT56" s="2">
        <f>VLOOKUP(AN56,'Orion Essential AR Data'!$E$2:$IP$99,244,FALSE)</f>
        <v>87</v>
      </c>
      <c r="AU56" s="7">
        <f t="shared" si="31"/>
        <v>501</v>
      </c>
      <c r="AW56"/>
      <c r="AX56" s="47">
        <f>VLOOKUP(AN56,'Orion Essential AR Data'!$E$2:$HC$99,207,FALSE)</f>
        <v>10</v>
      </c>
      <c r="AY56" s="47">
        <f>VLOOKUP(AN56,'Air Rifle Shot Count Data'!$A$2:$BW$70,64,FALSE)</f>
        <v>12</v>
      </c>
      <c r="AZ56" s="47">
        <f>VLOOKUP(AN56,'Air Rifle Shot Count Data'!$A$2:$BW$70,65,FALSE)</f>
        <v>19</v>
      </c>
      <c r="BA56" s="47">
        <f>VLOOKUP(AN56,'Air Rifle Shot Count Data'!$A$2:$BW$70,66,FALSE)</f>
        <v>17</v>
      </c>
      <c r="BB56" s="47">
        <f>VLOOKUP(AN56,'Air Rifle Shot Count Data'!$A$2:$BW$70,67,FALSE)</f>
        <v>6</v>
      </c>
      <c r="BC56" s="47">
        <f>VLOOKUP(AN56,'Air Rifle Shot Count Data'!$A$2:$BW$70,68,FALSE)</f>
        <v>3</v>
      </c>
      <c r="BD56" s="47">
        <f>VLOOKUP(AN56,'Air Rifle Shot Count Data'!$A$2:$BW$70,69,FALSE)</f>
        <v>2</v>
      </c>
      <c r="BE56" s="47">
        <f>VLOOKUP(AN56,'Air Rifle Shot Count Data'!$A$2:$BW$70,70,FALSE)</f>
        <v>1</v>
      </c>
      <c r="BF56" s="47">
        <f>VLOOKUP(AN56,'Air Rifle Shot Count Data'!$A$2:$BW$70,71,FALSE)</f>
        <v>0</v>
      </c>
      <c r="BG56" s="47">
        <f>VLOOKUP(AN56,'Air Rifle Shot Count Data'!$A$2:$BW$70,72,FALSE)</f>
        <v>0</v>
      </c>
      <c r="BH56" s="47">
        <f>VLOOKUP(AN56,'Air Rifle Shot Count Data'!$A$2:$BW$70,73,FALSE)</f>
        <v>0</v>
      </c>
      <c r="BI56" s="47">
        <f>VLOOKUP(AN56,'Air Rifle Shot Count Data'!$A$2:$BW$70,74,FALSE)</f>
        <v>0</v>
      </c>
    </row>
    <row r="57" spans="1:72" ht="13.95" customHeight="1" x14ac:dyDescent="0.3">
      <c r="B57" s="40" t="s">
        <v>608</v>
      </c>
      <c r="C57" s="2" t="s">
        <v>18</v>
      </c>
      <c r="D57" s="40">
        <v>74</v>
      </c>
      <c r="E57" s="40">
        <v>81</v>
      </c>
      <c r="F57" s="40">
        <v>83</v>
      </c>
      <c r="G57" s="40">
        <v>80</v>
      </c>
      <c r="H57" s="40">
        <v>71</v>
      </c>
      <c r="I57" s="40">
        <v>86</v>
      </c>
      <c r="J57" s="7">
        <f t="shared" si="27"/>
        <v>475</v>
      </c>
      <c r="M57" s="47">
        <v>70</v>
      </c>
      <c r="N57" s="47">
        <v>73</v>
      </c>
      <c r="O57" s="47">
        <v>79</v>
      </c>
      <c r="P57" s="47">
        <v>83</v>
      </c>
      <c r="Q57" s="47">
        <v>81</v>
      </c>
      <c r="R57" s="47">
        <v>80</v>
      </c>
      <c r="S57" s="7">
        <f t="shared" si="28"/>
        <v>466</v>
      </c>
      <c r="V57" s="47">
        <v>81</v>
      </c>
      <c r="W57" s="47">
        <v>88</v>
      </c>
      <c r="X57" s="47">
        <v>78</v>
      </c>
      <c r="Y57" s="47">
        <v>89</v>
      </c>
      <c r="Z57" s="47">
        <v>78</v>
      </c>
      <c r="AA57" s="47">
        <v>82</v>
      </c>
      <c r="AB57" s="7">
        <f t="shared" si="29"/>
        <v>496</v>
      </c>
      <c r="AE57" s="47">
        <v>88</v>
      </c>
      <c r="AF57" s="47">
        <v>84</v>
      </c>
      <c r="AG57" s="47">
        <v>90</v>
      </c>
      <c r="AH57" s="47">
        <v>94</v>
      </c>
      <c r="AI57" s="47">
        <v>86</v>
      </c>
      <c r="AJ57" s="47">
        <v>89</v>
      </c>
      <c r="AK57" s="7">
        <f t="shared" si="30"/>
        <v>531</v>
      </c>
      <c r="AN57" s="1">
        <v>139</v>
      </c>
      <c r="AO57" s="2">
        <f>VLOOKUP(AN57,'Orion Essential AR Data'!$E$2:$IP$99,229,FALSE)</f>
        <v>84</v>
      </c>
      <c r="AP57" s="2">
        <f>VLOOKUP(AN57,'Orion Essential AR Data'!$E$2:$IP$99,232,FALSE)</f>
        <v>89</v>
      </c>
      <c r="AQ57" s="2">
        <f>VLOOKUP(AN57,'Orion Essential AR Data'!$E$2:$IP$99,235,FALSE)</f>
        <v>86</v>
      </c>
      <c r="AR57" s="2">
        <f>VLOOKUP(AN57,'Orion Essential AR Data'!$E$2:$IP$99,238,FALSE)</f>
        <v>94</v>
      </c>
      <c r="AS57" s="2">
        <f>VLOOKUP(AN57,'Orion Essential AR Data'!$E$2:$IP$99,241,FALSE)</f>
        <v>88</v>
      </c>
      <c r="AT57" s="2">
        <f>VLOOKUP(AN57,'Orion Essential AR Data'!$E$2:$IP$99,244,FALSE)</f>
        <v>84</v>
      </c>
      <c r="AU57" s="7">
        <f t="shared" si="31"/>
        <v>525</v>
      </c>
      <c r="AW57"/>
      <c r="AX57" s="47">
        <f>VLOOKUP(AN57,'Orion Essential AR Data'!$E$2:$HC$99,207,FALSE)</f>
        <v>8</v>
      </c>
      <c r="AY57" s="47">
        <f>VLOOKUP(AN57,'Air Rifle Shot Count Data'!$A$2:$BW$70,64,FALSE)</f>
        <v>13</v>
      </c>
      <c r="AZ57" s="47">
        <f>VLOOKUP(AN57,'Air Rifle Shot Count Data'!$A$2:$BW$70,65,FALSE)</f>
        <v>24</v>
      </c>
      <c r="BA57" s="47">
        <f>VLOOKUP(AN57,'Air Rifle Shot Count Data'!$A$2:$BW$70,66,FALSE)</f>
        <v>19</v>
      </c>
      <c r="BB57" s="47">
        <f>VLOOKUP(AN57,'Air Rifle Shot Count Data'!$A$2:$BW$70,67,FALSE)</f>
        <v>3</v>
      </c>
      <c r="BC57" s="47">
        <f>VLOOKUP(AN57,'Air Rifle Shot Count Data'!$A$2:$BW$70,68,FALSE)</f>
        <v>1</v>
      </c>
      <c r="BD57" s="47">
        <f>VLOOKUP(AN57,'Air Rifle Shot Count Data'!$A$2:$BW$70,69,FALSE)</f>
        <v>0</v>
      </c>
      <c r="BE57" s="47">
        <f>VLOOKUP(AN57,'Air Rifle Shot Count Data'!$A$2:$BW$70,70,FALSE)</f>
        <v>0</v>
      </c>
      <c r="BF57" s="47">
        <f>VLOOKUP(AN57,'Air Rifle Shot Count Data'!$A$2:$BW$70,71,FALSE)</f>
        <v>0</v>
      </c>
      <c r="BG57" s="47">
        <f>VLOOKUP(AN57,'Air Rifle Shot Count Data'!$A$2:$BW$70,72,FALSE)</f>
        <v>0</v>
      </c>
      <c r="BH57" s="47">
        <f>VLOOKUP(AN57,'Air Rifle Shot Count Data'!$A$2:$BW$70,73,FALSE)</f>
        <v>0</v>
      </c>
      <c r="BI57" s="47">
        <f>VLOOKUP(AN57,'Air Rifle Shot Count Data'!$A$2:$BW$70,74,FALSE)</f>
        <v>0</v>
      </c>
    </row>
    <row r="58" spans="1:72" ht="13.95" customHeight="1" x14ac:dyDescent="0.3">
      <c r="B58" s="40" t="s">
        <v>139</v>
      </c>
      <c r="C58" s="2" t="s">
        <v>18</v>
      </c>
      <c r="D58" s="40">
        <v>63</v>
      </c>
      <c r="E58" s="40">
        <v>48</v>
      </c>
      <c r="F58" s="40">
        <v>69</v>
      </c>
      <c r="G58" s="40">
        <v>69</v>
      </c>
      <c r="H58" s="40">
        <v>68</v>
      </c>
      <c r="I58" s="40">
        <v>62</v>
      </c>
      <c r="J58" s="7">
        <f t="shared" si="27"/>
        <v>379</v>
      </c>
      <c r="M58" s="47">
        <v>86</v>
      </c>
      <c r="N58" s="47">
        <v>74</v>
      </c>
      <c r="O58" s="47">
        <v>80</v>
      </c>
      <c r="P58" s="47">
        <v>78</v>
      </c>
      <c r="Q58" s="47">
        <v>81</v>
      </c>
      <c r="R58" s="47">
        <v>88</v>
      </c>
      <c r="S58" s="7">
        <f t="shared" si="28"/>
        <v>487</v>
      </c>
      <c r="V58" s="47">
        <v>88</v>
      </c>
      <c r="W58" s="47">
        <v>89</v>
      </c>
      <c r="X58" s="47">
        <v>88</v>
      </c>
      <c r="Y58" s="47">
        <v>82</v>
      </c>
      <c r="Z58" s="47">
        <v>82</v>
      </c>
      <c r="AA58" s="47">
        <v>83</v>
      </c>
      <c r="AB58" s="7">
        <f t="shared" si="29"/>
        <v>512</v>
      </c>
      <c r="AE58" s="47">
        <v>85</v>
      </c>
      <c r="AF58" s="47">
        <v>89</v>
      </c>
      <c r="AG58" s="47">
        <v>84</v>
      </c>
      <c r="AH58" s="47">
        <v>86</v>
      </c>
      <c r="AI58" s="47">
        <v>86</v>
      </c>
      <c r="AJ58" s="47">
        <v>81</v>
      </c>
      <c r="AK58" s="7">
        <f t="shared" si="30"/>
        <v>511</v>
      </c>
      <c r="AN58" s="1">
        <v>157</v>
      </c>
      <c r="AO58" s="2">
        <f>VLOOKUP(AN58,'Orion Essential AR Data'!$E$2:$IP$99,229,FALSE)</f>
        <v>82</v>
      </c>
      <c r="AP58" s="2">
        <f>VLOOKUP(AN58,'Orion Essential AR Data'!$E$2:$IP$99,232,FALSE)</f>
        <v>81</v>
      </c>
      <c r="AQ58" s="2">
        <f>VLOOKUP(AN58,'Orion Essential AR Data'!$E$2:$IP$99,235,FALSE)</f>
        <v>84</v>
      </c>
      <c r="AR58" s="2">
        <f>VLOOKUP(AN58,'Orion Essential AR Data'!$E$2:$IP$99,238,FALSE)</f>
        <v>82</v>
      </c>
      <c r="AS58" s="2">
        <f>VLOOKUP(AN58,'Orion Essential AR Data'!$E$2:$IP$99,241,FALSE)</f>
        <v>85</v>
      </c>
      <c r="AT58" s="2">
        <f>VLOOKUP(AN58,'Orion Essential AR Data'!$E$2:$IP$99,244,FALSE)</f>
        <v>80</v>
      </c>
      <c r="AU58" s="7">
        <f t="shared" si="31"/>
        <v>494</v>
      </c>
      <c r="AW58"/>
      <c r="AX58" s="47">
        <f>VLOOKUP(AN58,'Orion Essential AR Data'!$E$2:$HC$99,207,FALSE)</f>
        <v>7</v>
      </c>
      <c r="AY58" s="47">
        <f>VLOOKUP(AN58,'Air Rifle Shot Count Data'!$A$2:$BW$70,64,FALSE)</f>
        <v>9</v>
      </c>
      <c r="AZ58" s="47">
        <f>VLOOKUP(AN58,'Air Rifle Shot Count Data'!$A$2:$BW$70,65,FALSE)</f>
        <v>17</v>
      </c>
      <c r="BA58" s="47">
        <f>VLOOKUP(AN58,'Air Rifle Shot Count Data'!$A$2:$BW$70,66,FALSE)</f>
        <v>17</v>
      </c>
      <c r="BB58" s="47">
        <f>VLOOKUP(AN58,'Air Rifle Shot Count Data'!$A$2:$BW$70,67,FALSE)</f>
        <v>13</v>
      </c>
      <c r="BC58" s="47">
        <f>VLOOKUP(AN58,'Air Rifle Shot Count Data'!$A$2:$BW$70,68,FALSE)</f>
        <v>4</v>
      </c>
      <c r="BD58" s="47">
        <f>VLOOKUP(AN58,'Air Rifle Shot Count Data'!$A$2:$BW$70,69,FALSE)</f>
        <v>0</v>
      </c>
      <c r="BE58" s="47">
        <f>VLOOKUP(AN58,'Air Rifle Shot Count Data'!$A$2:$BW$70,70,FALSE)</f>
        <v>0</v>
      </c>
      <c r="BF58" s="47">
        <f>VLOOKUP(AN58,'Air Rifle Shot Count Data'!$A$2:$BW$70,71,FALSE)</f>
        <v>0</v>
      </c>
      <c r="BG58" s="47">
        <f>VLOOKUP(AN58,'Air Rifle Shot Count Data'!$A$2:$BW$70,72,FALSE)</f>
        <v>0</v>
      </c>
      <c r="BH58" s="47">
        <f>VLOOKUP(AN58,'Air Rifle Shot Count Data'!$A$2:$BW$70,73,FALSE)</f>
        <v>0</v>
      </c>
      <c r="BI58" s="47">
        <f>VLOOKUP(AN58,'Air Rifle Shot Count Data'!$A$2:$BW$70,74,FALSE)</f>
        <v>0</v>
      </c>
    </row>
    <row r="59" spans="1:72" ht="13.95" customHeight="1" x14ac:dyDescent="0.3">
      <c r="B59" s="47" t="s">
        <v>178</v>
      </c>
      <c r="C59" s="2" t="s">
        <v>18</v>
      </c>
      <c r="J59" s="7">
        <f t="shared" ref="J59" si="32">SUM(D59:I59)</f>
        <v>0</v>
      </c>
      <c r="S59" s="7">
        <f t="shared" si="28"/>
        <v>0</v>
      </c>
      <c r="AB59" s="7">
        <f t="shared" si="29"/>
        <v>0</v>
      </c>
      <c r="AE59" s="47">
        <v>89</v>
      </c>
      <c r="AF59" s="47">
        <v>83</v>
      </c>
      <c r="AG59" s="47">
        <v>88</v>
      </c>
      <c r="AH59" s="47">
        <v>90</v>
      </c>
      <c r="AI59" s="47">
        <v>78</v>
      </c>
      <c r="AJ59" s="47">
        <v>86</v>
      </c>
      <c r="AK59" s="7">
        <f t="shared" si="30"/>
        <v>514</v>
      </c>
      <c r="AN59" s="1">
        <v>133</v>
      </c>
      <c r="AO59" s="2">
        <f>VLOOKUP(AN59,'Orion Essential AR Data'!$E$2:$IP$99,229,FALSE)</f>
        <v>81</v>
      </c>
      <c r="AP59" s="2">
        <f>VLOOKUP(AN59,'Orion Essential AR Data'!$E$2:$IP$99,232,FALSE)</f>
        <v>87</v>
      </c>
      <c r="AQ59" s="2">
        <f>VLOOKUP(AN59,'Orion Essential AR Data'!$E$2:$IP$99,235,FALSE)</f>
        <v>84</v>
      </c>
      <c r="AR59" s="2">
        <f>VLOOKUP(AN59,'Orion Essential AR Data'!$E$2:$IP$99,238,FALSE)</f>
        <v>84</v>
      </c>
      <c r="AS59" s="2">
        <f>VLOOKUP(AN59,'Orion Essential AR Data'!$E$2:$IP$99,241,FALSE)</f>
        <v>80</v>
      </c>
      <c r="AT59" s="2">
        <f>VLOOKUP(AN59,'Orion Essential AR Data'!$E$2:$IP$99,244,FALSE)</f>
        <v>81</v>
      </c>
      <c r="AU59" s="7">
        <f t="shared" si="31"/>
        <v>497</v>
      </c>
      <c r="AX59" s="47">
        <f>VLOOKUP(AN59,'Orion Essential AR Data'!$E$2:$HC$99,207,FALSE)</f>
        <v>8</v>
      </c>
      <c r="AY59" s="47">
        <f>VLOOKUP(AN59,'Air Rifle Shot Count Data'!$A$2:$BW$70,64,FALSE)</f>
        <v>9</v>
      </c>
      <c r="AZ59" s="47">
        <f>VLOOKUP(AN59,'Air Rifle Shot Count Data'!$A$2:$BW$70,65,FALSE)</f>
        <v>19</v>
      </c>
      <c r="BA59" s="47">
        <f>VLOOKUP(AN59,'Air Rifle Shot Count Data'!$A$2:$BW$70,66,FALSE)</f>
        <v>18</v>
      </c>
      <c r="BB59" s="47">
        <f>VLOOKUP(AN59,'Air Rifle Shot Count Data'!$A$2:$BW$70,67,FALSE)</f>
        <v>9</v>
      </c>
      <c r="BC59" s="47">
        <f>VLOOKUP(AN59,'Air Rifle Shot Count Data'!$A$2:$BW$70,68,FALSE)</f>
        <v>4</v>
      </c>
      <c r="BD59" s="47">
        <f>VLOOKUP(AN59,'Air Rifle Shot Count Data'!$A$2:$BW$70,69,FALSE)</f>
        <v>1</v>
      </c>
      <c r="BE59" s="47">
        <f>VLOOKUP(AN59,'Air Rifle Shot Count Data'!$A$2:$BW$70,70,FALSE)</f>
        <v>0</v>
      </c>
      <c r="BF59" s="47">
        <f>VLOOKUP(AN59,'Air Rifle Shot Count Data'!$A$2:$BW$70,71,FALSE)</f>
        <v>0</v>
      </c>
      <c r="BG59" s="47">
        <f>VLOOKUP(AN59,'Air Rifle Shot Count Data'!$A$2:$BW$70,72,FALSE)</f>
        <v>0</v>
      </c>
      <c r="BH59" s="47">
        <f>VLOOKUP(AN59,'Air Rifle Shot Count Data'!$A$2:$BW$70,73,FALSE)</f>
        <v>0</v>
      </c>
      <c r="BI59" s="47">
        <f>VLOOKUP(AN59,'Air Rifle Shot Count Data'!$A$2:$BW$70,74,FALSE)</f>
        <v>0</v>
      </c>
    </row>
    <row r="60" spans="1:72" ht="13.95" customHeight="1" x14ac:dyDescent="0.3">
      <c r="B60" s="47" t="s">
        <v>177</v>
      </c>
      <c r="C60" s="2" t="s">
        <v>18</v>
      </c>
      <c r="J60" s="7">
        <f t="shared" ref="J60" si="33">SUM(D60:I60)</f>
        <v>0</v>
      </c>
      <c r="S60" s="7">
        <f t="shared" ref="S60" si="34">SUM(M60:R60)</f>
        <v>0</v>
      </c>
      <c r="AB60" s="7">
        <f t="shared" ref="AB60" si="35">SUM(V60:AA60)</f>
        <v>0</v>
      </c>
      <c r="AE60" s="47">
        <v>80</v>
      </c>
      <c r="AF60" s="47">
        <v>84</v>
      </c>
      <c r="AG60" s="47">
        <v>83</v>
      </c>
      <c r="AH60" s="47">
        <v>83</v>
      </c>
      <c r="AI60" s="47">
        <v>82</v>
      </c>
      <c r="AJ60" s="47">
        <v>79</v>
      </c>
      <c r="AK60" s="7">
        <f t="shared" si="30"/>
        <v>491</v>
      </c>
      <c r="AN60" s="1">
        <v>137</v>
      </c>
      <c r="AO60" s="2">
        <f>VLOOKUP(AN60,'Orion Essential AR Data'!$E$2:$IP$99,229,FALSE)</f>
        <v>87</v>
      </c>
      <c r="AP60" s="2">
        <f>VLOOKUP(AN60,'Orion Essential AR Data'!$E$2:$IP$99,232,FALSE)</f>
        <v>82</v>
      </c>
      <c r="AQ60" s="2">
        <f>VLOOKUP(AN60,'Orion Essential AR Data'!$E$2:$IP$99,235,FALSE)</f>
        <v>80</v>
      </c>
      <c r="AR60" s="2">
        <f>VLOOKUP(AN60,'Orion Essential AR Data'!$E$2:$IP$99,238,FALSE)</f>
        <v>83</v>
      </c>
      <c r="AS60" s="2">
        <f>VLOOKUP(AN60,'Orion Essential AR Data'!$E$2:$IP$99,241,FALSE)</f>
        <v>92</v>
      </c>
      <c r="AT60" s="2">
        <f>VLOOKUP(AN60,'Orion Essential AR Data'!$E$2:$IP$99,244,FALSE)</f>
        <v>86</v>
      </c>
      <c r="AU60" s="7">
        <f t="shared" si="31"/>
        <v>510</v>
      </c>
      <c r="AX60" s="47">
        <f>VLOOKUP(AN60,'Orion Essential AR Data'!$E$2:$HC$99,207,FALSE)</f>
        <v>11</v>
      </c>
      <c r="AY60" s="47">
        <f>VLOOKUP(AN60,'Air Rifle Shot Count Data'!$A$2:$BW$70,64,FALSE)</f>
        <v>14</v>
      </c>
      <c r="AZ60" s="47">
        <f>VLOOKUP(AN60,'Air Rifle Shot Count Data'!$A$2:$BW$70,65,FALSE)</f>
        <v>18</v>
      </c>
      <c r="BA60" s="47">
        <f>VLOOKUP(AN60,'Air Rifle Shot Count Data'!$A$2:$BW$70,66,FALSE)</f>
        <v>16</v>
      </c>
      <c r="BB60" s="47">
        <f>VLOOKUP(AN60,'Air Rifle Shot Count Data'!$A$2:$BW$70,67,FALSE)</f>
        <v>9</v>
      </c>
      <c r="BC60" s="47">
        <f>VLOOKUP(AN60,'Air Rifle Shot Count Data'!$A$2:$BW$70,68,FALSE)</f>
        <v>2</v>
      </c>
      <c r="BD60" s="47">
        <f>VLOOKUP(AN60,'Air Rifle Shot Count Data'!$A$2:$BW$70,69,FALSE)</f>
        <v>1</v>
      </c>
      <c r="BE60" s="47">
        <f>VLOOKUP(AN60,'Air Rifle Shot Count Data'!$A$2:$BW$70,70,FALSE)</f>
        <v>0</v>
      </c>
      <c r="BF60" s="47">
        <f>VLOOKUP(AN60,'Air Rifle Shot Count Data'!$A$2:$BW$70,71,FALSE)</f>
        <v>0</v>
      </c>
      <c r="BG60" s="47">
        <f>VLOOKUP(AN60,'Air Rifle Shot Count Data'!$A$2:$BW$70,72,FALSE)</f>
        <v>0</v>
      </c>
      <c r="BH60" s="47">
        <f>VLOOKUP(AN60,'Air Rifle Shot Count Data'!$A$2:$BW$70,73,FALSE)</f>
        <v>0</v>
      </c>
      <c r="BI60" s="47">
        <f>VLOOKUP(AN60,'Air Rifle Shot Count Data'!$A$2:$BW$70,74,FALSE)</f>
        <v>0</v>
      </c>
    </row>
    <row r="61" spans="1:72" ht="13.95" customHeight="1" x14ac:dyDescent="0.3">
      <c r="B61" s="6"/>
      <c r="J61" s="7"/>
      <c r="S61" s="7"/>
      <c r="AB61" s="7"/>
      <c r="AK61" s="7"/>
      <c r="AU61" s="7"/>
      <c r="AY61" s="47"/>
      <c r="AZ61" s="47"/>
      <c r="BA61" s="47"/>
      <c r="BB61" s="47"/>
      <c r="BC61" s="47"/>
      <c r="BD61" s="47"/>
      <c r="BE61" s="47"/>
      <c r="BF61" s="47"/>
      <c r="BG61" s="47"/>
    </row>
    <row r="62" spans="1:72" ht="13.95" customHeight="1" x14ac:dyDescent="0.3">
      <c r="A62" s="29" t="s">
        <v>16</v>
      </c>
      <c r="B62" s="11" t="s">
        <v>1</v>
      </c>
      <c r="C62" s="79" t="s">
        <v>2</v>
      </c>
      <c r="D62" s="21" t="s">
        <v>19</v>
      </c>
      <c r="E62" s="21" t="s">
        <v>20</v>
      </c>
      <c r="F62" s="21" t="s">
        <v>21</v>
      </c>
      <c r="G62" s="21" t="s">
        <v>22</v>
      </c>
      <c r="H62" s="21" t="s">
        <v>23</v>
      </c>
      <c r="I62" s="21" t="s">
        <v>24</v>
      </c>
      <c r="J62" s="21" t="s">
        <v>25</v>
      </c>
      <c r="K62" s="11" t="s">
        <v>26</v>
      </c>
      <c r="M62" s="31" t="s">
        <v>19</v>
      </c>
      <c r="N62" s="31" t="s">
        <v>20</v>
      </c>
      <c r="O62" s="31" t="s">
        <v>21</v>
      </c>
      <c r="P62" s="31" t="s">
        <v>22</v>
      </c>
      <c r="Q62" s="31" t="s">
        <v>23</v>
      </c>
      <c r="R62" s="31" t="s">
        <v>24</v>
      </c>
      <c r="S62" s="31" t="s">
        <v>25</v>
      </c>
      <c r="T62" s="31" t="s">
        <v>26</v>
      </c>
      <c r="V62" s="31" t="s">
        <v>19</v>
      </c>
      <c r="W62" s="31" t="s">
        <v>20</v>
      </c>
      <c r="X62" s="31" t="s">
        <v>21</v>
      </c>
      <c r="Y62" s="31" t="s">
        <v>22</v>
      </c>
      <c r="Z62" s="31" t="s">
        <v>23</v>
      </c>
      <c r="AA62" s="31" t="s">
        <v>24</v>
      </c>
      <c r="AB62" s="31" t="s">
        <v>25</v>
      </c>
      <c r="AC62" s="31" t="s">
        <v>26</v>
      </c>
      <c r="AE62" s="31" t="s">
        <v>19</v>
      </c>
      <c r="AF62" s="31" t="s">
        <v>20</v>
      </c>
      <c r="AG62" s="31" t="s">
        <v>21</v>
      </c>
      <c r="AH62" s="31" t="s">
        <v>22</v>
      </c>
      <c r="AI62" s="31" t="s">
        <v>23</v>
      </c>
      <c r="AJ62" s="31" t="s">
        <v>24</v>
      </c>
      <c r="AK62" s="31" t="s">
        <v>25</v>
      </c>
      <c r="AL62" s="31" t="s">
        <v>26</v>
      </c>
      <c r="AM62" s="79"/>
      <c r="AO62" s="31" t="s">
        <v>19</v>
      </c>
      <c r="AP62" s="31" t="s">
        <v>20</v>
      </c>
      <c r="AQ62" s="31" t="s">
        <v>21</v>
      </c>
      <c r="AR62" s="31" t="s">
        <v>22</v>
      </c>
      <c r="AS62" s="31" t="s">
        <v>23</v>
      </c>
      <c r="AT62" s="31" t="s">
        <v>24</v>
      </c>
      <c r="AU62" s="31" t="s">
        <v>25</v>
      </c>
      <c r="AV62" s="31" t="s">
        <v>26</v>
      </c>
      <c r="AX62" s="79" t="s">
        <v>589</v>
      </c>
      <c r="AY62" s="5">
        <v>10</v>
      </c>
      <c r="AZ62" s="5">
        <v>9</v>
      </c>
      <c r="BA62" s="5">
        <v>8</v>
      </c>
      <c r="BB62" s="5">
        <v>7</v>
      </c>
      <c r="BC62" s="5">
        <v>6</v>
      </c>
      <c r="BD62" s="5">
        <v>5</v>
      </c>
      <c r="BE62" s="5">
        <v>4</v>
      </c>
      <c r="BF62" s="5">
        <v>3</v>
      </c>
      <c r="BG62" s="5">
        <v>2</v>
      </c>
      <c r="BH62" s="5">
        <v>1</v>
      </c>
      <c r="BI62" s="5">
        <v>0</v>
      </c>
    </row>
    <row r="63" spans="1:72" ht="13.95" customHeight="1" x14ac:dyDescent="0.3">
      <c r="A63"/>
      <c r="B63" s="47" t="s">
        <v>83</v>
      </c>
      <c r="C63" s="7" t="s">
        <v>16</v>
      </c>
      <c r="D63" s="47">
        <v>95</v>
      </c>
      <c r="E63" s="47">
        <v>96</v>
      </c>
      <c r="F63" s="47">
        <v>98</v>
      </c>
      <c r="G63" s="47">
        <v>97</v>
      </c>
      <c r="H63" s="47">
        <v>98</v>
      </c>
      <c r="I63" s="47">
        <v>97</v>
      </c>
      <c r="J63" s="24">
        <f t="shared" ref="J63:J68" si="36">SUM(D63:I63)</f>
        <v>581</v>
      </c>
      <c r="K63" s="24">
        <f>SUM(J63:J67)-MIN(J63:J67)</f>
        <v>2237</v>
      </c>
      <c r="M63" s="47">
        <v>94</v>
      </c>
      <c r="N63" s="47">
        <v>95</v>
      </c>
      <c r="O63" s="47">
        <v>94</v>
      </c>
      <c r="P63" s="47">
        <v>94</v>
      </c>
      <c r="Q63" s="47">
        <v>93</v>
      </c>
      <c r="R63" s="47">
        <v>96</v>
      </c>
      <c r="S63" s="42">
        <f t="shared" ref="S63:S68" si="37">SUM(M63:R63)</f>
        <v>566</v>
      </c>
      <c r="T63" s="42">
        <f>SUM(S63,S64,S65,S66,S67)-MIN(S63,S64,S65,S66,S67)</f>
        <v>2239</v>
      </c>
      <c r="V63" s="47">
        <v>91</v>
      </c>
      <c r="W63" s="47">
        <v>96</v>
      </c>
      <c r="X63" s="47">
        <v>98</v>
      </c>
      <c r="Y63" s="47">
        <v>96</v>
      </c>
      <c r="Z63" s="47">
        <v>97</v>
      </c>
      <c r="AA63" s="47">
        <v>98</v>
      </c>
      <c r="AB63" s="42">
        <f t="shared" ref="AB63:AB68" si="38">SUM(V63:AA63)</f>
        <v>576</v>
      </c>
      <c r="AC63" s="42">
        <f>SUM(AB63,AB64,AB65,AB66,AB67)-MIN(AB63,AB64,AB65,AB66,AB67)</f>
        <v>2268</v>
      </c>
      <c r="AE63" s="47">
        <v>95</v>
      </c>
      <c r="AF63" s="47">
        <v>97</v>
      </c>
      <c r="AG63" s="47">
        <v>98</v>
      </c>
      <c r="AH63" s="47">
        <v>95</v>
      </c>
      <c r="AI63" s="47">
        <v>91</v>
      </c>
      <c r="AJ63" s="47">
        <v>92</v>
      </c>
      <c r="AK63" s="41">
        <f>SUM(AE63:AJ63)</f>
        <v>568</v>
      </c>
      <c r="AL63" s="42">
        <f>SUM(AK63,AK64,AK65,AK66,AK68)-MIN(AK63,AK64,AK65,AK66,AK68)</f>
        <v>2251</v>
      </c>
      <c r="AN63" s="1">
        <v>165</v>
      </c>
      <c r="AO63" s="2">
        <f>VLOOKUP(AN63,'Orion Essential AR Data'!$E$2:$IP$99,229,FALSE)</f>
        <v>96</v>
      </c>
      <c r="AP63" s="2">
        <f>VLOOKUP(AN63,'Orion Essential AR Data'!$E$2:$IP$99,232,FALSE)</f>
        <v>96</v>
      </c>
      <c r="AQ63" s="2">
        <f>VLOOKUP(AN63,'Orion Essential AR Data'!$E$2:$IP$99,235,FALSE)</f>
        <v>95</v>
      </c>
      <c r="AR63" s="2">
        <f>VLOOKUP(AN63,'Orion Essential AR Data'!$E$2:$IP$99,238,FALSE)</f>
        <v>96</v>
      </c>
      <c r="AS63" s="2">
        <f>VLOOKUP(AN63,'Orion Essential AR Data'!$E$2:$IP$99,241,FALSE)</f>
        <v>98</v>
      </c>
      <c r="AT63" s="2">
        <f>VLOOKUP(AN63,'Orion Essential AR Data'!$E$2:$IP$99,244,FALSE)</f>
        <v>98</v>
      </c>
      <c r="AU63" s="42">
        <f t="shared" ref="AU63:AU68" si="39">SUM(AO63:AT63)</f>
        <v>579</v>
      </c>
      <c r="AV63" s="42">
        <f>SUM(AU64,AU66,AU65,AU63,AU67)-MIN(AU63,AU64,AU65,AU66,AU67)</f>
        <v>2258</v>
      </c>
      <c r="AW63" s="47"/>
      <c r="AX63" s="47">
        <f>VLOOKUP(AN63,'Orion Essential AR Data'!$E$2:$HC$99,207,FALSE)</f>
        <v>30</v>
      </c>
      <c r="AY63" s="47">
        <f>VLOOKUP(AN63,'Air Rifle Shot Count Data'!$A$2:$BW$70,64,FALSE)</f>
        <v>40</v>
      </c>
      <c r="AZ63" s="47">
        <f>VLOOKUP(AN63,'Air Rifle Shot Count Data'!$A$2:$BW$70,65,FALSE)</f>
        <v>19</v>
      </c>
      <c r="BA63" s="47">
        <f>VLOOKUP(AN63,'Air Rifle Shot Count Data'!$A$2:$BW$70,66,FALSE)</f>
        <v>1</v>
      </c>
      <c r="BB63" s="47">
        <f>VLOOKUP(AN63,'Air Rifle Shot Count Data'!$A$2:$BW$70,67,FALSE)</f>
        <v>0</v>
      </c>
      <c r="BC63" s="47">
        <f>VLOOKUP(AN63,'Air Rifle Shot Count Data'!$A$2:$BW$70,68,FALSE)</f>
        <v>0</v>
      </c>
      <c r="BD63" s="47">
        <f>VLOOKUP(AN63,'Air Rifle Shot Count Data'!$A$2:$BW$70,69,FALSE)</f>
        <v>0</v>
      </c>
      <c r="BE63" s="47">
        <f>VLOOKUP(AN63,'Air Rifle Shot Count Data'!$A$2:$BW$70,70,FALSE)</f>
        <v>0</v>
      </c>
      <c r="BF63" s="47">
        <f>VLOOKUP(AN63,'Air Rifle Shot Count Data'!$A$2:$BW$70,71,FALSE)</f>
        <v>0</v>
      </c>
      <c r="BG63" s="47">
        <f>VLOOKUP(AN63,'Air Rifle Shot Count Data'!$A$2:$BW$70,72,FALSE)</f>
        <v>0</v>
      </c>
      <c r="BH63" s="47">
        <f>VLOOKUP(AN63,'Air Rifle Shot Count Data'!$A$2:$BW$70,73,FALSE)</f>
        <v>0</v>
      </c>
      <c r="BI63" s="47">
        <f>VLOOKUP(AN63,'Air Rifle Shot Count Data'!$A$2:$BW$70,74,FALSE)</f>
        <v>0</v>
      </c>
      <c r="BL63" s="47"/>
      <c r="BM63" s="47"/>
      <c r="BN63" s="47"/>
      <c r="BO63" s="47"/>
      <c r="BP63" s="47"/>
      <c r="BQ63" s="47"/>
      <c r="BR63" s="47"/>
      <c r="BS63" s="47"/>
      <c r="BT63" s="47"/>
    </row>
    <row r="64" spans="1:72" ht="13.95" customHeight="1" x14ac:dyDescent="0.3">
      <c r="A64"/>
      <c r="B64" s="47" t="s">
        <v>84</v>
      </c>
      <c r="C64" s="7" t="s">
        <v>16</v>
      </c>
      <c r="D64" s="47">
        <v>92</v>
      </c>
      <c r="E64" s="47">
        <v>95</v>
      </c>
      <c r="F64" s="47">
        <v>95</v>
      </c>
      <c r="G64" s="47">
        <v>93</v>
      </c>
      <c r="H64" s="47">
        <v>97</v>
      </c>
      <c r="I64" s="47">
        <v>97</v>
      </c>
      <c r="J64" s="24">
        <f t="shared" si="36"/>
        <v>569</v>
      </c>
      <c r="M64" s="47">
        <v>94</v>
      </c>
      <c r="N64" s="47">
        <v>96</v>
      </c>
      <c r="O64" s="47">
        <v>94</v>
      </c>
      <c r="P64" s="47">
        <v>97</v>
      </c>
      <c r="Q64" s="47">
        <v>92</v>
      </c>
      <c r="R64" s="47">
        <v>95</v>
      </c>
      <c r="S64" s="42">
        <f t="shared" si="37"/>
        <v>568</v>
      </c>
      <c r="V64" s="47">
        <v>93</v>
      </c>
      <c r="W64" s="47">
        <v>97</v>
      </c>
      <c r="X64" s="47">
        <v>94</v>
      </c>
      <c r="Y64" s="47">
        <v>97</v>
      </c>
      <c r="Z64" s="47">
        <v>97</v>
      </c>
      <c r="AA64" s="47">
        <v>94</v>
      </c>
      <c r="AB64" s="42">
        <f t="shared" si="38"/>
        <v>572</v>
      </c>
      <c r="AE64" s="47">
        <v>98</v>
      </c>
      <c r="AF64" s="47">
        <v>96</v>
      </c>
      <c r="AG64" s="47">
        <v>94</v>
      </c>
      <c r="AH64" s="47">
        <v>97</v>
      </c>
      <c r="AI64" s="47">
        <v>94</v>
      </c>
      <c r="AJ64" s="47">
        <v>96</v>
      </c>
      <c r="AK64" s="41">
        <f t="shared" ref="AK64:AK69" si="40">SUM(AE64:AJ64)</f>
        <v>575</v>
      </c>
      <c r="AN64" s="1">
        <v>166</v>
      </c>
      <c r="AO64" s="2">
        <f>VLOOKUP(AN64,'Orion Essential AR Data'!$E$2:$IP$99,229,FALSE)</f>
        <v>96</v>
      </c>
      <c r="AP64" s="2">
        <f>VLOOKUP(AN64,'Orion Essential AR Data'!$E$2:$IP$99,232,FALSE)</f>
        <v>98</v>
      </c>
      <c r="AQ64" s="2">
        <f>VLOOKUP(AN64,'Orion Essential AR Data'!$E$2:$IP$99,235,FALSE)</f>
        <v>99</v>
      </c>
      <c r="AR64" s="2">
        <f>VLOOKUP(AN64,'Orion Essential AR Data'!$E$2:$IP$99,238,FALSE)</f>
        <v>94</v>
      </c>
      <c r="AS64" s="2">
        <f>VLOOKUP(AN64,'Orion Essential AR Data'!$E$2:$IP$99,241,FALSE)</f>
        <v>95</v>
      </c>
      <c r="AT64" s="2">
        <f>VLOOKUP(AN64,'Orion Essential AR Data'!$E$2:$IP$99,244,FALSE)</f>
        <v>96</v>
      </c>
      <c r="AU64" s="42">
        <f t="shared" si="39"/>
        <v>578</v>
      </c>
      <c r="AW64" s="47"/>
      <c r="AX64" s="47">
        <f>VLOOKUP(AN64,'Orion Essential AR Data'!$E$2:$HC$99,207,FALSE)</f>
        <v>26</v>
      </c>
      <c r="AY64" s="47">
        <f>VLOOKUP(AN64,'Air Rifle Shot Count Data'!$A$2:$BW$70,64,FALSE)</f>
        <v>38</v>
      </c>
      <c r="AZ64" s="47">
        <f>VLOOKUP(AN64,'Air Rifle Shot Count Data'!$A$2:$BW$70,65,FALSE)</f>
        <v>22</v>
      </c>
      <c r="BA64" s="47">
        <f>VLOOKUP(AN64,'Air Rifle Shot Count Data'!$A$2:$BW$70,66,FALSE)</f>
        <v>0</v>
      </c>
      <c r="BB64" s="47">
        <f>VLOOKUP(AN64,'Air Rifle Shot Count Data'!$A$2:$BW$70,67,FALSE)</f>
        <v>0</v>
      </c>
      <c r="BC64" s="47">
        <f>VLOOKUP(AN64,'Air Rifle Shot Count Data'!$A$2:$BW$70,68,FALSE)</f>
        <v>0</v>
      </c>
      <c r="BD64" s="47">
        <f>VLOOKUP(AN64,'Air Rifle Shot Count Data'!$A$2:$BW$70,69,FALSE)</f>
        <v>0</v>
      </c>
      <c r="BE64" s="47">
        <f>VLOOKUP(AN64,'Air Rifle Shot Count Data'!$A$2:$BW$70,70,FALSE)</f>
        <v>0</v>
      </c>
      <c r="BF64" s="47">
        <f>VLOOKUP(AN64,'Air Rifle Shot Count Data'!$A$2:$BW$70,71,FALSE)</f>
        <v>0</v>
      </c>
      <c r="BG64" s="47">
        <f>VLOOKUP(AN64,'Air Rifle Shot Count Data'!$A$2:$BW$70,72,FALSE)</f>
        <v>0</v>
      </c>
      <c r="BH64" s="47">
        <f>VLOOKUP(AN64,'Air Rifle Shot Count Data'!$A$2:$BW$70,73,FALSE)</f>
        <v>0</v>
      </c>
      <c r="BI64" s="47">
        <f>VLOOKUP(AN64,'Air Rifle Shot Count Data'!$A$2:$BW$70,74,FALSE)</f>
        <v>0</v>
      </c>
      <c r="BL64" s="47"/>
      <c r="BM64" s="47"/>
      <c r="BN64" s="47"/>
      <c r="BO64" s="47"/>
      <c r="BP64" s="47"/>
      <c r="BQ64" s="47"/>
      <c r="BR64" s="47"/>
      <c r="BS64" s="47"/>
      <c r="BT64" s="47"/>
    </row>
    <row r="65" spans="1:72" ht="13.95" customHeight="1" x14ac:dyDescent="0.3">
      <c r="A65"/>
      <c r="B65" s="47" t="s">
        <v>85</v>
      </c>
      <c r="C65" s="7" t="s">
        <v>16</v>
      </c>
      <c r="D65" s="47">
        <v>94</v>
      </c>
      <c r="E65" s="47">
        <v>94</v>
      </c>
      <c r="F65" s="47">
        <v>92</v>
      </c>
      <c r="G65" s="47">
        <v>94</v>
      </c>
      <c r="H65" s="47">
        <v>93</v>
      </c>
      <c r="I65" s="47">
        <v>88</v>
      </c>
      <c r="J65" s="24">
        <f t="shared" si="36"/>
        <v>555</v>
      </c>
      <c r="M65" s="47">
        <v>89</v>
      </c>
      <c r="N65" s="47">
        <v>94</v>
      </c>
      <c r="O65" s="47">
        <v>97</v>
      </c>
      <c r="P65" s="47">
        <v>98</v>
      </c>
      <c r="Q65" s="47">
        <v>96</v>
      </c>
      <c r="R65" s="47">
        <v>95</v>
      </c>
      <c r="S65" s="42">
        <f t="shared" si="37"/>
        <v>569</v>
      </c>
      <c r="V65" s="47">
        <v>95</v>
      </c>
      <c r="W65" s="47">
        <v>95</v>
      </c>
      <c r="X65" s="47">
        <v>95</v>
      </c>
      <c r="Y65" s="47">
        <v>91</v>
      </c>
      <c r="Z65" s="47">
        <v>95</v>
      </c>
      <c r="AA65" s="47">
        <v>94</v>
      </c>
      <c r="AB65" s="42">
        <f t="shared" si="38"/>
        <v>565</v>
      </c>
      <c r="AE65" s="47">
        <v>92</v>
      </c>
      <c r="AF65" s="47">
        <v>93</v>
      </c>
      <c r="AG65" s="47">
        <v>88</v>
      </c>
      <c r="AH65" s="47">
        <v>93</v>
      </c>
      <c r="AI65" s="47">
        <v>94</v>
      </c>
      <c r="AJ65" s="47">
        <v>91</v>
      </c>
      <c r="AK65" s="41">
        <f t="shared" si="40"/>
        <v>551</v>
      </c>
      <c r="AN65" s="1">
        <v>171</v>
      </c>
      <c r="AO65" s="2">
        <f>VLOOKUP(AN65,'Orion Essential AR Data'!$E$2:$IP$99,229,FALSE)</f>
        <v>96</v>
      </c>
      <c r="AP65" s="2">
        <f>VLOOKUP(AN65,'Orion Essential AR Data'!$E$2:$IP$99,232,FALSE)</f>
        <v>92</v>
      </c>
      <c r="AQ65" s="2">
        <f>VLOOKUP(AN65,'Orion Essential AR Data'!$E$2:$IP$99,235,FALSE)</f>
        <v>91</v>
      </c>
      <c r="AR65" s="2">
        <f>VLOOKUP(AN65,'Orion Essential AR Data'!$E$2:$IP$99,238,FALSE)</f>
        <v>94</v>
      </c>
      <c r="AS65" s="2">
        <f>VLOOKUP(AN65,'Orion Essential AR Data'!$E$2:$IP$99,241,FALSE)</f>
        <v>94</v>
      </c>
      <c r="AT65" s="2">
        <f>VLOOKUP(AN65,'Orion Essential AR Data'!$E$2:$IP$99,244,FALSE)</f>
        <v>92</v>
      </c>
      <c r="AU65" s="42">
        <f t="shared" si="39"/>
        <v>559</v>
      </c>
      <c r="AW65" s="47"/>
      <c r="AX65" s="47">
        <f>VLOOKUP(AN65,'Orion Essential AR Data'!$E$2:$HC$99,207,FALSE)</f>
        <v>20</v>
      </c>
      <c r="AY65" s="47">
        <f>VLOOKUP(AN65,'Air Rifle Shot Count Data'!$A$2:$BW$70,64,FALSE)</f>
        <v>28</v>
      </c>
      <c r="AZ65" s="47">
        <f>VLOOKUP(AN65,'Air Rifle Shot Count Data'!$A$2:$BW$70,65,FALSE)</f>
        <v>24</v>
      </c>
      <c r="BA65" s="47">
        <f>VLOOKUP(AN65,'Air Rifle Shot Count Data'!$A$2:$BW$70,66,FALSE)</f>
        <v>7</v>
      </c>
      <c r="BB65" s="47">
        <f>VLOOKUP(AN65,'Air Rifle Shot Count Data'!$A$2:$BW$70,67,FALSE)</f>
        <v>1</v>
      </c>
      <c r="BC65" s="47">
        <f>VLOOKUP(AN65,'Air Rifle Shot Count Data'!$A$2:$BW$70,68,FALSE)</f>
        <v>0</v>
      </c>
      <c r="BD65" s="47">
        <f>VLOOKUP(AN65,'Air Rifle Shot Count Data'!$A$2:$BW$70,69,FALSE)</f>
        <v>0</v>
      </c>
      <c r="BE65" s="47">
        <f>VLOOKUP(AN65,'Air Rifle Shot Count Data'!$A$2:$BW$70,70,FALSE)</f>
        <v>0</v>
      </c>
      <c r="BF65" s="47">
        <f>VLOOKUP(AN65,'Air Rifle Shot Count Data'!$A$2:$BW$70,71,FALSE)</f>
        <v>0</v>
      </c>
      <c r="BG65" s="47">
        <f>VLOOKUP(AN65,'Air Rifle Shot Count Data'!$A$2:$BW$70,72,FALSE)</f>
        <v>0</v>
      </c>
      <c r="BH65" s="47">
        <f>VLOOKUP(AN65,'Air Rifle Shot Count Data'!$A$2:$BW$70,73,FALSE)</f>
        <v>0</v>
      </c>
      <c r="BI65" s="47">
        <f>VLOOKUP(AN65,'Air Rifle Shot Count Data'!$A$2:$BW$70,74,FALSE)</f>
        <v>0</v>
      </c>
      <c r="BL65" s="47"/>
      <c r="BM65" s="47"/>
      <c r="BN65" s="47"/>
      <c r="BO65" s="47"/>
      <c r="BP65" s="47"/>
      <c r="BQ65" s="47"/>
      <c r="BR65" s="47"/>
      <c r="BS65" s="47"/>
      <c r="BT65" s="47"/>
    </row>
    <row r="66" spans="1:72" ht="13.95" customHeight="1" x14ac:dyDescent="0.3">
      <c r="A66"/>
      <c r="B66" s="47" t="s">
        <v>86</v>
      </c>
      <c r="C66" s="7" t="s">
        <v>16</v>
      </c>
      <c r="D66" s="47">
        <v>87</v>
      </c>
      <c r="E66" s="47">
        <v>94</v>
      </c>
      <c r="F66" s="47">
        <v>89</v>
      </c>
      <c r="G66" s="47">
        <v>90</v>
      </c>
      <c r="H66" s="47">
        <v>88</v>
      </c>
      <c r="I66" s="47">
        <v>84</v>
      </c>
      <c r="J66" s="24">
        <f t="shared" si="36"/>
        <v>532</v>
      </c>
      <c r="M66" s="47">
        <v>91</v>
      </c>
      <c r="N66" s="47">
        <v>85</v>
      </c>
      <c r="O66" s="47">
        <v>90</v>
      </c>
      <c r="P66" s="47">
        <v>93</v>
      </c>
      <c r="Q66" s="47">
        <v>87</v>
      </c>
      <c r="R66" s="47">
        <v>89</v>
      </c>
      <c r="S66" s="42">
        <f t="shared" si="37"/>
        <v>535</v>
      </c>
      <c r="V66" s="47">
        <v>98</v>
      </c>
      <c r="W66" s="47">
        <v>85</v>
      </c>
      <c r="X66" s="47">
        <v>94</v>
      </c>
      <c r="Y66" s="47">
        <v>95</v>
      </c>
      <c r="Z66" s="47">
        <v>93</v>
      </c>
      <c r="AA66" s="47">
        <v>90</v>
      </c>
      <c r="AB66" s="42">
        <f t="shared" si="38"/>
        <v>555</v>
      </c>
      <c r="AE66" s="47">
        <v>93</v>
      </c>
      <c r="AF66" s="47">
        <v>88</v>
      </c>
      <c r="AG66" s="47">
        <v>93</v>
      </c>
      <c r="AH66" s="47">
        <v>92</v>
      </c>
      <c r="AI66" s="47">
        <v>90</v>
      </c>
      <c r="AJ66" s="47">
        <v>93</v>
      </c>
      <c r="AK66" s="41">
        <f t="shared" si="40"/>
        <v>549</v>
      </c>
      <c r="AN66" s="1">
        <v>169</v>
      </c>
      <c r="AO66" s="2">
        <f>VLOOKUP(AN66,'Orion Essential AR Data'!$E$2:$IP$99,229,FALSE)</f>
        <v>89</v>
      </c>
      <c r="AP66" s="2">
        <f>VLOOKUP(AN66,'Orion Essential AR Data'!$E$2:$IP$99,232,FALSE)</f>
        <v>89</v>
      </c>
      <c r="AQ66" s="2">
        <f>VLOOKUP(AN66,'Orion Essential AR Data'!$E$2:$IP$99,235,FALSE)</f>
        <v>90</v>
      </c>
      <c r="AR66" s="2">
        <f>VLOOKUP(AN66,'Orion Essential AR Data'!$E$2:$IP$99,238,FALSE)</f>
        <v>90</v>
      </c>
      <c r="AS66" s="2">
        <f>VLOOKUP(AN66,'Orion Essential AR Data'!$E$2:$IP$99,241,FALSE)</f>
        <v>92</v>
      </c>
      <c r="AT66" s="2">
        <f>VLOOKUP(AN66,'Orion Essential AR Data'!$E$2:$IP$99,244,FALSE)</f>
        <v>92</v>
      </c>
      <c r="AU66" s="42">
        <f t="shared" si="39"/>
        <v>542</v>
      </c>
      <c r="AW66" s="47"/>
      <c r="AX66" s="47">
        <f>VLOOKUP(AN66,'Orion Essential AR Data'!$E$2:$HC$99,207,FALSE)</f>
        <v>10</v>
      </c>
      <c r="AY66" s="47">
        <f>VLOOKUP(AN66,'Air Rifle Shot Count Data'!$A$2:$BW$70,64,FALSE)</f>
        <v>18</v>
      </c>
      <c r="AZ66" s="47">
        <f>VLOOKUP(AN66,'Air Rifle Shot Count Data'!$A$2:$BW$70,65,FALSE)</f>
        <v>29</v>
      </c>
      <c r="BA66" s="47">
        <f>VLOOKUP(AN66,'Air Rifle Shot Count Data'!$A$2:$BW$70,66,FALSE)</f>
        <v>11</v>
      </c>
      <c r="BB66" s="47">
        <f>VLOOKUP(AN66,'Air Rifle Shot Count Data'!$A$2:$BW$70,67,FALSE)</f>
        <v>1</v>
      </c>
      <c r="BC66" s="47">
        <f>VLOOKUP(AN66,'Air Rifle Shot Count Data'!$A$2:$BW$70,68,FALSE)</f>
        <v>1</v>
      </c>
      <c r="BD66" s="47">
        <f>VLOOKUP(AN66,'Air Rifle Shot Count Data'!$A$2:$BW$70,69,FALSE)</f>
        <v>0</v>
      </c>
      <c r="BE66" s="47">
        <f>VLOOKUP(AN66,'Air Rifle Shot Count Data'!$A$2:$BW$70,70,FALSE)</f>
        <v>0</v>
      </c>
      <c r="BF66" s="47">
        <f>VLOOKUP(AN66,'Air Rifle Shot Count Data'!$A$2:$BW$70,71,FALSE)</f>
        <v>0</v>
      </c>
      <c r="BG66" s="47">
        <f>VLOOKUP(AN66,'Air Rifle Shot Count Data'!$A$2:$BW$70,72,FALSE)</f>
        <v>0</v>
      </c>
      <c r="BH66" s="47">
        <f>VLOOKUP(AN66,'Air Rifle Shot Count Data'!$A$2:$BW$70,73,FALSE)</f>
        <v>0</v>
      </c>
      <c r="BI66" s="47">
        <f>VLOOKUP(AN66,'Air Rifle Shot Count Data'!$A$2:$BW$70,74,FALSE)</f>
        <v>0</v>
      </c>
      <c r="BL66" s="47"/>
      <c r="BM66" s="47"/>
      <c r="BN66" s="47"/>
      <c r="BO66" s="47"/>
      <c r="BP66" s="47"/>
      <c r="BQ66" s="47"/>
      <c r="BR66" s="47"/>
      <c r="BS66" s="47"/>
      <c r="BT66" s="47"/>
    </row>
    <row r="67" spans="1:72" ht="13.95" customHeight="1" x14ac:dyDescent="0.3">
      <c r="A67"/>
      <c r="B67" s="47" t="s">
        <v>156</v>
      </c>
      <c r="C67" s="7" t="s">
        <v>16</v>
      </c>
      <c r="D67" s="47">
        <v>84</v>
      </c>
      <c r="E67" s="47">
        <v>93</v>
      </c>
      <c r="F67" s="47">
        <v>92</v>
      </c>
      <c r="G67" s="47">
        <v>88</v>
      </c>
      <c r="H67" s="47">
        <v>89</v>
      </c>
      <c r="I67" s="47">
        <v>86</v>
      </c>
      <c r="J67" s="2">
        <f t="shared" si="36"/>
        <v>532</v>
      </c>
      <c r="M67" s="47">
        <v>87</v>
      </c>
      <c r="N67" s="47">
        <v>86</v>
      </c>
      <c r="O67" s="47">
        <v>94</v>
      </c>
      <c r="P67" s="47">
        <v>89</v>
      </c>
      <c r="Q67" s="47">
        <v>89</v>
      </c>
      <c r="R67" s="47">
        <v>91</v>
      </c>
      <c r="S67" s="42">
        <f t="shared" si="37"/>
        <v>536</v>
      </c>
      <c r="V67" s="47">
        <v>90</v>
      </c>
      <c r="W67" s="47">
        <v>83</v>
      </c>
      <c r="X67" s="47">
        <v>88</v>
      </c>
      <c r="Y67" s="47">
        <v>89</v>
      </c>
      <c r="Z67" s="47">
        <v>82</v>
      </c>
      <c r="AA67" s="47">
        <v>88</v>
      </c>
      <c r="AB67" s="42">
        <f t="shared" si="38"/>
        <v>520</v>
      </c>
      <c r="AE67" s="47">
        <v>90</v>
      </c>
      <c r="AF67" s="47">
        <v>88</v>
      </c>
      <c r="AG67" s="47">
        <v>86</v>
      </c>
      <c r="AH67" s="47">
        <v>96</v>
      </c>
      <c r="AI67" s="47">
        <v>84</v>
      </c>
      <c r="AJ67" s="47">
        <v>84</v>
      </c>
      <c r="AK67" s="47">
        <f t="shared" si="40"/>
        <v>528</v>
      </c>
      <c r="AN67" s="1">
        <v>170</v>
      </c>
      <c r="AO67" s="2">
        <f>VLOOKUP(AN67,'Orion Essential AR Data'!$E$2:$IP$99,229,FALSE)</f>
        <v>85</v>
      </c>
      <c r="AP67" s="2">
        <f>VLOOKUP(AN67,'Orion Essential AR Data'!$E$2:$IP$99,232,FALSE)</f>
        <v>91</v>
      </c>
      <c r="AQ67" s="2">
        <f>VLOOKUP(AN67,'Orion Essential AR Data'!$E$2:$IP$99,235,FALSE)</f>
        <v>90</v>
      </c>
      <c r="AR67" s="2">
        <f>VLOOKUP(AN67,'Orion Essential AR Data'!$E$2:$IP$99,238,FALSE)</f>
        <v>85</v>
      </c>
      <c r="AS67" s="2">
        <f>VLOOKUP(AN67,'Orion Essential AR Data'!$E$2:$IP$99,241,FALSE)</f>
        <v>91</v>
      </c>
      <c r="AT67" s="2">
        <f>VLOOKUP(AN67,'Orion Essential AR Data'!$E$2:$IP$99,244,FALSE)</f>
        <v>86</v>
      </c>
      <c r="AU67" s="42">
        <f t="shared" si="39"/>
        <v>528</v>
      </c>
      <c r="AW67" s="47"/>
      <c r="AX67" s="47">
        <f>VLOOKUP(AN67,'Orion Essential AR Data'!$E$2:$HC$99,207,FALSE)</f>
        <v>9</v>
      </c>
      <c r="AY67" s="47">
        <f>VLOOKUP(AN67,'Air Rifle Shot Count Data'!$A$2:$BW$70,64,FALSE)</f>
        <v>16</v>
      </c>
      <c r="AZ67" s="47">
        <f>VLOOKUP(AN67,'Air Rifle Shot Count Data'!$A$2:$BW$70,65,FALSE)</f>
        <v>27</v>
      </c>
      <c r="BA67" s="47">
        <f>VLOOKUP(AN67,'Air Rifle Shot Count Data'!$A$2:$BW$70,66,FALSE)</f>
        <v>11</v>
      </c>
      <c r="BB67" s="47">
        <f>VLOOKUP(AN67,'Air Rifle Shot Count Data'!$A$2:$BW$70,67,FALSE)</f>
        <v>3</v>
      </c>
      <c r="BC67" s="47">
        <f>VLOOKUP(AN67,'Air Rifle Shot Count Data'!$A$2:$BW$70,68,FALSE)</f>
        <v>1</v>
      </c>
      <c r="BD67" s="47">
        <f>VLOOKUP(AN67,'Air Rifle Shot Count Data'!$A$2:$BW$70,69,FALSE)</f>
        <v>2</v>
      </c>
      <c r="BE67" s="47">
        <f>VLOOKUP(AN67,'Air Rifle Shot Count Data'!$A$2:$BW$70,70,FALSE)</f>
        <v>0</v>
      </c>
      <c r="BF67" s="47">
        <f>VLOOKUP(AN67,'Air Rifle Shot Count Data'!$A$2:$BW$70,71,FALSE)</f>
        <v>0</v>
      </c>
      <c r="BG67" s="47">
        <f>VLOOKUP(AN67,'Air Rifle Shot Count Data'!$A$2:$BW$70,72,FALSE)</f>
        <v>0</v>
      </c>
      <c r="BH67" s="47">
        <f>VLOOKUP(AN67,'Air Rifle Shot Count Data'!$A$2:$BW$70,73,FALSE)</f>
        <v>0</v>
      </c>
      <c r="BI67" s="47">
        <f>VLOOKUP(AN67,'Air Rifle Shot Count Data'!$A$2:$BW$70,74,FALSE)</f>
        <v>0</v>
      </c>
      <c r="BL67" s="47"/>
      <c r="BM67" s="47"/>
      <c r="BN67" s="47"/>
      <c r="BO67" s="47"/>
      <c r="BP67" s="47"/>
      <c r="BQ67" s="47"/>
      <c r="BR67" s="47"/>
      <c r="BS67" s="47"/>
      <c r="BT67" s="47"/>
    </row>
    <row r="68" spans="1:72" ht="13.95" customHeight="1" x14ac:dyDescent="0.3">
      <c r="B68" s="3" t="s">
        <v>576</v>
      </c>
      <c r="C68" s="7" t="s">
        <v>16</v>
      </c>
      <c r="J68" s="2">
        <f t="shared" si="36"/>
        <v>0</v>
      </c>
      <c r="S68" s="2">
        <f t="shared" si="37"/>
        <v>0</v>
      </c>
      <c r="AB68" s="2">
        <f t="shared" si="38"/>
        <v>0</v>
      </c>
      <c r="AE68" s="47">
        <v>93</v>
      </c>
      <c r="AF68" s="47">
        <v>94</v>
      </c>
      <c r="AG68" s="47">
        <v>95</v>
      </c>
      <c r="AH68" s="47">
        <v>90</v>
      </c>
      <c r="AI68" s="47">
        <v>91</v>
      </c>
      <c r="AJ68" s="47">
        <v>94</v>
      </c>
      <c r="AK68" s="41">
        <f t="shared" si="40"/>
        <v>557</v>
      </c>
      <c r="AN68" s="1">
        <v>172</v>
      </c>
      <c r="AO68" s="2">
        <f>VLOOKUP(AN68,'Orion Essential AR Data'!$E$2:$IP$99,229,FALSE)</f>
        <v>0</v>
      </c>
      <c r="AP68" s="2">
        <f>VLOOKUP(AN68,'Orion Essential AR Data'!$E$2:$IP$99,232,FALSE)</f>
        <v>0</v>
      </c>
      <c r="AQ68" s="2">
        <f>VLOOKUP(AN68,'Orion Essential AR Data'!$E$2:$IP$99,235,FALSE)</f>
        <v>0</v>
      </c>
      <c r="AR68" s="2">
        <f>VLOOKUP(AN68,'Orion Essential AR Data'!$E$2:$IP$99,238,FALSE)</f>
        <v>0</v>
      </c>
      <c r="AS68" s="2">
        <f>VLOOKUP(AN68,'Orion Essential AR Data'!$E$2:$IP$99,241,FALSE)</f>
        <v>0</v>
      </c>
      <c r="AT68" s="2">
        <f>VLOOKUP(AN68,'Orion Essential AR Data'!$E$2:$IP$99,244,FALSE)</f>
        <v>0</v>
      </c>
      <c r="AU68" s="2">
        <f t="shared" si="39"/>
        <v>0</v>
      </c>
      <c r="AX68" s="47">
        <f>VLOOKUP(AN68,'Orion Essential AR Data'!$E$2:$HC$99,207,FALSE)</f>
        <v>0</v>
      </c>
      <c r="AY68" s="47">
        <f>VLOOKUP(AN68,'Air Rifle Shot Count Data'!$A$2:$BW$70,64,FALSE)</f>
        <v>0</v>
      </c>
      <c r="AZ68" s="47">
        <f>VLOOKUP(AN68,'Air Rifle Shot Count Data'!$A$2:$BW$70,65,FALSE)</f>
        <v>0</v>
      </c>
      <c r="BA68" s="47">
        <f>VLOOKUP(AN68,'Air Rifle Shot Count Data'!$A$2:$BW$70,66,FALSE)</f>
        <v>0</v>
      </c>
      <c r="BB68" s="47">
        <f>VLOOKUP(AN68,'Air Rifle Shot Count Data'!$A$2:$BW$70,67,FALSE)</f>
        <v>0</v>
      </c>
      <c r="BC68" s="47">
        <f>VLOOKUP(AN68,'Air Rifle Shot Count Data'!$A$2:$BW$70,68,FALSE)</f>
        <v>0</v>
      </c>
      <c r="BD68" s="47">
        <f>VLOOKUP(AN68,'Air Rifle Shot Count Data'!$A$2:$BW$70,69,FALSE)</f>
        <v>0</v>
      </c>
      <c r="BE68" s="47">
        <f>VLOOKUP(AN68,'Air Rifle Shot Count Data'!$A$2:$BW$70,70,FALSE)</f>
        <v>0</v>
      </c>
      <c r="BF68" s="47">
        <f>VLOOKUP(AN68,'Air Rifle Shot Count Data'!$A$2:$BW$70,71,FALSE)</f>
        <v>0</v>
      </c>
      <c r="BG68" s="47">
        <f>VLOOKUP(AN68,'Air Rifle Shot Count Data'!$A$2:$BW$70,72,FALSE)</f>
        <v>0</v>
      </c>
      <c r="BH68" s="47">
        <f>VLOOKUP(AN68,'Air Rifle Shot Count Data'!$A$2:$BW$70,73,FALSE)</f>
        <v>0</v>
      </c>
      <c r="BI68" s="47">
        <f>VLOOKUP(AN68,'Air Rifle Shot Count Data'!$A$2:$BW$70,74,FALSE)</f>
        <v>60</v>
      </c>
      <c r="BL68" s="47"/>
      <c r="BM68" s="47"/>
      <c r="BN68" s="47"/>
      <c r="BO68" s="47"/>
      <c r="BP68" s="47"/>
      <c r="BQ68" s="47"/>
      <c r="BR68" s="47"/>
      <c r="BS68" s="47"/>
      <c r="BT68" s="47"/>
    </row>
    <row r="69" spans="1:72" ht="13.95" customHeight="1" x14ac:dyDescent="0.3">
      <c r="B69" s="3" t="s">
        <v>606</v>
      </c>
      <c r="C69" s="7" t="s">
        <v>16</v>
      </c>
      <c r="J69" s="2">
        <f t="shared" ref="J69" si="41">SUM(D69:I69)</f>
        <v>0</v>
      </c>
      <c r="S69" s="2">
        <f t="shared" ref="S69" si="42">SUM(M69:R69)</f>
        <v>0</v>
      </c>
      <c r="AB69" s="2">
        <f t="shared" ref="AB69" si="43">SUM(V69:AA69)</f>
        <v>0</v>
      </c>
      <c r="AE69" s="47">
        <v>83</v>
      </c>
      <c r="AF69" s="47">
        <v>83</v>
      </c>
      <c r="AG69" s="47">
        <v>79</v>
      </c>
      <c r="AH69" s="47">
        <v>74</v>
      </c>
      <c r="AI69" s="47">
        <v>87</v>
      </c>
      <c r="AJ69" s="47">
        <v>82</v>
      </c>
      <c r="AK69" s="47">
        <f t="shared" si="40"/>
        <v>488</v>
      </c>
      <c r="BL69" s="47"/>
      <c r="BM69" s="47"/>
      <c r="BN69" s="47"/>
      <c r="BO69" s="47"/>
      <c r="BP69" s="47"/>
      <c r="BQ69" s="47"/>
      <c r="BR69" s="47"/>
      <c r="BS69" s="47"/>
      <c r="BT69" s="47"/>
    </row>
    <row r="70" spans="1:72" ht="13.95" customHeight="1" x14ac:dyDescent="0.3">
      <c r="AF70" s="47"/>
      <c r="AG70" s="47"/>
      <c r="AH70" s="47"/>
      <c r="AI70" s="47"/>
      <c r="AJ70" s="47"/>
      <c r="AK70" s="47"/>
      <c r="BL70" s="47"/>
      <c r="BM70" s="47"/>
      <c r="BN70" s="47"/>
      <c r="BO70" s="47"/>
      <c r="BP70" s="47"/>
      <c r="BQ70" s="47"/>
      <c r="BR70" s="47"/>
      <c r="BS70" s="47"/>
      <c r="BT70" s="47"/>
    </row>
    <row r="71" spans="1:72" ht="13.95" customHeight="1" x14ac:dyDescent="0.3">
      <c r="A71" s="29" t="s">
        <v>50</v>
      </c>
      <c r="B71" s="11" t="s">
        <v>1</v>
      </c>
      <c r="C71" s="79" t="s">
        <v>2</v>
      </c>
      <c r="D71" s="21" t="s">
        <v>19</v>
      </c>
      <c r="E71" s="21" t="s">
        <v>20</v>
      </c>
      <c r="F71" s="21" t="s">
        <v>21</v>
      </c>
      <c r="G71" s="21" t="s">
        <v>22</v>
      </c>
      <c r="H71" s="21" t="s">
        <v>22</v>
      </c>
      <c r="I71" s="21" t="s">
        <v>24</v>
      </c>
      <c r="J71" s="21" t="s">
        <v>25</v>
      </c>
      <c r="K71" s="11" t="s">
        <v>26</v>
      </c>
      <c r="M71" s="31" t="s">
        <v>19</v>
      </c>
      <c r="N71" s="31" t="s">
        <v>20</v>
      </c>
      <c r="O71" s="31" t="s">
        <v>21</v>
      </c>
      <c r="P71" s="31" t="s">
        <v>22</v>
      </c>
      <c r="Q71" s="31" t="s">
        <v>22</v>
      </c>
      <c r="R71" s="31" t="s">
        <v>24</v>
      </c>
      <c r="S71" s="31" t="s">
        <v>25</v>
      </c>
      <c r="T71" s="31" t="s">
        <v>26</v>
      </c>
      <c r="V71" s="31" t="s">
        <v>19</v>
      </c>
      <c r="W71" s="31" t="s">
        <v>20</v>
      </c>
      <c r="X71" s="31" t="s">
        <v>21</v>
      </c>
      <c r="Y71" s="31" t="s">
        <v>22</v>
      </c>
      <c r="Z71" s="31" t="s">
        <v>22</v>
      </c>
      <c r="AA71" s="31" t="s">
        <v>24</v>
      </c>
      <c r="AB71" s="31" t="s">
        <v>25</v>
      </c>
      <c r="AC71" s="31" t="s">
        <v>26</v>
      </c>
      <c r="AE71" s="31" t="s">
        <v>19</v>
      </c>
      <c r="AF71" s="31" t="s">
        <v>20</v>
      </c>
      <c r="AG71" s="31" t="s">
        <v>21</v>
      </c>
      <c r="AH71" s="31" t="s">
        <v>22</v>
      </c>
      <c r="AI71" s="31" t="s">
        <v>22</v>
      </c>
      <c r="AJ71" s="31" t="s">
        <v>24</v>
      </c>
      <c r="AK71" s="31" t="s">
        <v>25</v>
      </c>
      <c r="AL71" s="31" t="s">
        <v>26</v>
      </c>
      <c r="AM71" s="79"/>
      <c r="AO71" s="31" t="s">
        <v>19</v>
      </c>
      <c r="AP71" s="31" t="s">
        <v>20</v>
      </c>
      <c r="AQ71" s="31" t="s">
        <v>21</v>
      </c>
      <c r="AR71" s="31" t="s">
        <v>22</v>
      </c>
      <c r="AS71" s="31" t="s">
        <v>22</v>
      </c>
      <c r="AT71" s="31" t="s">
        <v>24</v>
      </c>
      <c r="AU71" s="31" t="s">
        <v>25</v>
      </c>
      <c r="AV71" s="31" t="s">
        <v>26</v>
      </c>
      <c r="AW71" s="47"/>
      <c r="AX71" s="79" t="s">
        <v>589</v>
      </c>
      <c r="AY71" s="5">
        <v>10</v>
      </c>
      <c r="AZ71" s="5">
        <v>9</v>
      </c>
      <c r="BA71" s="5">
        <v>8</v>
      </c>
      <c r="BB71" s="5">
        <v>7</v>
      </c>
      <c r="BC71" s="5">
        <v>6</v>
      </c>
      <c r="BD71" s="5">
        <v>5</v>
      </c>
      <c r="BE71" s="5">
        <v>4</v>
      </c>
      <c r="BF71" s="5">
        <v>3</v>
      </c>
      <c r="BG71" s="5">
        <v>2</v>
      </c>
      <c r="BH71" s="5">
        <v>1</v>
      </c>
      <c r="BI71" s="5">
        <v>0</v>
      </c>
      <c r="BL71" s="47"/>
      <c r="BM71" s="47"/>
      <c r="BN71" s="47"/>
      <c r="BO71" s="47"/>
      <c r="BP71" s="47"/>
      <c r="BQ71" s="47"/>
      <c r="BR71" s="47"/>
      <c r="BS71" s="47"/>
      <c r="BT71" s="47"/>
    </row>
    <row r="72" spans="1:72" ht="13.95" customHeight="1" x14ac:dyDescent="0.3">
      <c r="A72" s="29"/>
      <c r="B72" s="3" t="s">
        <v>82</v>
      </c>
      <c r="C72" s="2" t="s">
        <v>14</v>
      </c>
      <c r="D72" s="40">
        <v>86</v>
      </c>
      <c r="E72" s="40">
        <v>89</v>
      </c>
      <c r="F72" s="40">
        <v>86</v>
      </c>
      <c r="G72" s="40">
        <v>88</v>
      </c>
      <c r="H72" s="40">
        <v>90</v>
      </c>
      <c r="I72" s="40">
        <v>94</v>
      </c>
      <c r="J72" s="33">
        <f t="shared" ref="J72:J76" si="44">SUM(D72:I72)</f>
        <v>533</v>
      </c>
      <c r="K72" s="33">
        <f>SUM(J72,J73,J74,J78,J79)-MIN(J72,J73,J74,J78,J79)</f>
        <v>1993</v>
      </c>
      <c r="M72" s="47">
        <v>90</v>
      </c>
      <c r="N72" s="47">
        <v>93</v>
      </c>
      <c r="O72" s="47">
        <v>95</v>
      </c>
      <c r="P72" s="47">
        <v>87</v>
      </c>
      <c r="Q72" s="47">
        <v>91</v>
      </c>
      <c r="R72" s="47">
        <v>87</v>
      </c>
      <c r="S72" s="58">
        <f t="shared" ref="S72:S88" si="45">SUM(M72:R72)</f>
        <v>543</v>
      </c>
      <c r="T72" s="58">
        <f>SUM(S72,S73,S76,S78,S81)-MIN(S72,S73,S76,S78,S81)</f>
        <v>2019</v>
      </c>
      <c r="V72" s="47">
        <v>95</v>
      </c>
      <c r="W72" s="47">
        <v>93</v>
      </c>
      <c r="X72" s="47">
        <v>90</v>
      </c>
      <c r="Y72" s="47">
        <v>96</v>
      </c>
      <c r="Z72" s="47">
        <v>93</v>
      </c>
      <c r="AA72" s="47">
        <v>86</v>
      </c>
      <c r="AB72" s="72">
        <f t="shared" ref="AB72:AB88" si="46">SUM(V72:AA72)</f>
        <v>553</v>
      </c>
      <c r="AC72" s="72">
        <f>SUM(AB72+AB73+AB76)</f>
        <v>1481</v>
      </c>
      <c r="AE72" s="47">
        <v>87</v>
      </c>
      <c r="AF72" s="47">
        <v>87</v>
      </c>
      <c r="AG72" s="47">
        <v>88</v>
      </c>
      <c r="AH72" s="47">
        <v>87</v>
      </c>
      <c r="AI72" s="47">
        <v>90</v>
      </c>
      <c r="AJ72" s="47">
        <v>87</v>
      </c>
      <c r="AK72" s="77">
        <f t="shared" ref="AK72:AK88" si="47">SUM(AE72:AJ72)</f>
        <v>526</v>
      </c>
      <c r="AL72" s="77">
        <f>SUM(AK72,AK73,AK76,AK78,AK79)-MIN(AK72,AK73,AK76,AK78,AK79)</f>
        <v>2123</v>
      </c>
      <c r="AM72" s="79"/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7">
        <v>0</v>
      </c>
      <c r="AV72" s="88">
        <f>AU73</f>
        <v>545</v>
      </c>
      <c r="AW72" s="47"/>
      <c r="AX72" s="47" t="e">
        <f>VLOOKUP(AN72,'Orion Essential AR Data'!$E$2:$HC$99,207,FALSE)</f>
        <v>#N/A</v>
      </c>
      <c r="AY72" s="47" t="e">
        <f>VLOOKUP(AN72,'Air Rifle Shot Count Data'!$A$2:$BW$70,64,FALSE)</f>
        <v>#N/A</v>
      </c>
      <c r="AZ72" s="47" t="e">
        <f>VLOOKUP(AN72,'Air Rifle Shot Count Data'!$A$2:$BW$70,65,FALSE)</f>
        <v>#N/A</v>
      </c>
      <c r="BA72" s="47" t="e">
        <f>VLOOKUP(AN72,'Air Rifle Shot Count Data'!$A$2:$BW$70,66,FALSE)</f>
        <v>#N/A</v>
      </c>
      <c r="BB72" s="47" t="e">
        <f>VLOOKUP(AN72,'Air Rifle Shot Count Data'!$A$2:$BW$70,67,FALSE)</f>
        <v>#N/A</v>
      </c>
      <c r="BC72" s="47" t="e">
        <f>VLOOKUP(AN72,'Air Rifle Shot Count Data'!$A$2:$BW$70,68,FALSE)</f>
        <v>#N/A</v>
      </c>
      <c r="BD72" s="47" t="e">
        <f>VLOOKUP(AN72,'Air Rifle Shot Count Data'!$A$2:$BW$70,69,FALSE)</f>
        <v>#N/A</v>
      </c>
      <c r="BE72" s="47" t="e">
        <f>VLOOKUP(AN72,'Air Rifle Shot Count Data'!$A$2:$BW$70,70,FALSE)</f>
        <v>#N/A</v>
      </c>
      <c r="BF72" s="47" t="e">
        <f>VLOOKUP(AN72,'Air Rifle Shot Count Data'!$A$2:$BW$70,71,FALSE)</f>
        <v>#N/A</v>
      </c>
      <c r="BG72" s="47" t="e">
        <f>VLOOKUP(AN72,'Air Rifle Shot Count Data'!$A$2:$BW$70,72,FALSE)</f>
        <v>#N/A</v>
      </c>
      <c r="BH72" s="47" t="e">
        <f>VLOOKUP(AN72,'Air Rifle Shot Count Data'!$A$2:$BW$70,73,FALSE)</f>
        <v>#N/A</v>
      </c>
      <c r="BI72" s="47" t="e">
        <f>VLOOKUP(AN72,'Air Rifle Shot Count Data'!$A$2:$BW$70,74,FALSE)</f>
        <v>#N/A</v>
      </c>
    </row>
    <row r="73" spans="1:72" ht="13.95" customHeight="1" x14ac:dyDescent="0.3">
      <c r="B73" s="14" t="s">
        <v>93</v>
      </c>
      <c r="C73" s="2" t="s">
        <v>14</v>
      </c>
      <c r="D73" s="40">
        <v>88</v>
      </c>
      <c r="E73" s="40">
        <v>79</v>
      </c>
      <c r="F73" s="40">
        <v>79</v>
      </c>
      <c r="G73" s="40">
        <v>86</v>
      </c>
      <c r="H73" s="40">
        <v>82</v>
      </c>
      <c r="I73" s="40">
        <v>78</v>
      </c>
      <c r="J73" s="33">
        <f t="shared" si="44"/>
        <v>492</v>
      </c>
      <c r="M73" s="47">
        <v>84</v>
      </c>
      <c r="N73" s="47">
        <v>82</v>
      </c>
      <c r="O73" s="47">
        <v>81</v>
      </c>
      <c r="P73" s="47">
        <v>79</v>
      </c>
      <c r="Q73" s="47">
        <v>81</v>
      </c>
      <c r="R73" s="47">
        <v>83</v>
      </c>
      <c r="S73" s="58">
        <f t="shared" si="45"/>
        <v>490</v>
      </c>
      <c r="V73" s="47">
        <v>75</v>
      </c>
      <c r="W73" s="47">
        <v>78</v>
      </c>
      <c r="X73" s="47">
        <v>81</v>
      </c>
      <c r="Y73" s="47">
        <v>83</v>
      </c>
      <c r="Z73" s="47">
        <v>81</v>
      </c>
      <c r="AA73" s="47">
        <v>78</v>
      </c>
      <c r="AB73" s="72">
        <f t="shared" si="46"/>
        <v>476</v>
      </c>
      <c r="AE73" s="47">
        <v>85</v>
      </c>
      <c r="AF73" s="47">
        <v>91</v>
      </c>
      <c r="AG73" s="47">
        <v>89</v>
      </c>
      <c r="AH73" s="47">
        <v>89</v>
      </c>
      <c r="AI73" s="47">
        <v>90</v>
      </c>
      <c r="AJ73" s="47">
        <v>86</v>
      </c>
      <c r="AK73" s="77">
        <f t="shared" si="47"/>
        <v>530</v>
      </c>
      <c r="AN73" s="5">
        <v>114</v>
      </c>
      <c r="AO73" s="2">
        <f>VLOOKUP(AN73,'Orion Essential AR Data'!$E$2:$IP$99,229,FALSE)</f>
        <v>89</v>
      </c>
      <c r="AP73" s="2">
        <f>VLOOKUP(AN73,'Orion Essential AR Data'!$E$2:$IP$99,232,FALSE)</f>
        <v>88</v>
      </c>
      <c r="AQ73" s="2">
        <f>VLOOKUP(AN73,'Orion Essential AR Data'!$E$2:$IP$99,235,FALSE)</f>
        <v>93</v>
      </c>
      <c r="AR73" s="2">
        <f>VLOOKUP(AN73,'Orion Essential AR Data'!$E$2:$IP$99,238,FALSE)</f>
        <v>88</v>
      </c>
      <c r="AS73" s="2">
        <f>VLOOKUP(AN73,'Orion Essential AR Data'!$E$2:$IP$99,241,FALSE)</f>
        <v>96</v>
      </c>
      <c r="AT73" s="2">
        <f>VLOOKUP(AN73,'Orion Essential AR Data'!$E$2:$IP$99,244,FALSE)</f>
        <v>91</v>
      </c>
      <c r="AU73" s="89">
        <f t="shared" ref="AU73" si="48">SUM(AO73:AT73)</f>
        <v>545</v>
      </c>
      <c r="AW73" s="47"/>
      <c r="AX73" s="47">
        <f>VLOOKUP(AN73,'Orion Essential AR Data'!$E$2:$HC$99,207,FALSE)</f>
        <v>11</v>
      </c>
      <c r="AY73" s="47">
        <f>VLOOKUP(AN73,'Air Rifle Shot Count Data'!$A$2:$BW$70,64,FALSE)</f>
        <v>18</v>
      </c>
      <c r="AZ73" s="47">
        <f>VLOOKUP(AN73,'Air Rifle Shot Count Data'!$A$2:$BW$70,65,FALSE)</f>
        <v>31</v>
      </c>
      <c r="BA73" s="47">
        <f>VLOOKUP(AN73,'Air Rifle Shot Count Data'!$A$2:$BW$70,66,FALSE)</f>
        <v>9</v>
      </c>
      <c r="BB73" s="47">
        <f>VLOOKUP(AN73,'Air Rifle Shot Count Data'!$A$2:$BW$70,67,FALSE)</f>
        <v>2</v>
      </c>
      <c r="BC73" s="47">
        <f>VLOOKUP(AN73,'Air Rifle Shot Count Data'!$A$2:$BW$70,68,FALSE)</f>
        <v>0</v>
      </c>
      <c r="BD73" s="47">
        <f>VLOOKUP(AN73,'Air Rifle Shot Count Data'!$A$2:$BW$70,69,FALSE)</f>
        <v>0</v>
      </c>
      <c r="BE73" s="47">
        <f>VLOOKUP(AN73,'Air Rifle Shot Count Data'!$A$2:$BW$70,70,FALSE)</f>
        <v>0</v>
      </c>
      <c r="BF73" s="47">
        <f>VLOOKUP(AN73,'Air Rifle Shot Count Data'!$A$2:$BW$70,71,FALSE)</f>
        <v>0</v>
      </c>
      <c r="BG73" s="47">
        <f>VLOOKUP(AN73,'Air Rifle Shot Count Data'!$A$2:$BW$70,72,FALSE)</f>
        <v>0</v>
      </c>
      <c r="BH73" s="47">
        <f>VLOOKUP(AN73,'Air Rifle Shot Count Data'!$A$2:$BW$70,73,FALSE)</f>
        <v>0</v>
      </c>
      <c r="BI73" s="47">
        <f>VLOOKUP(AN73,'Air Rifle Shot Count Data'!$A$2:$BW$70,74,FALSE)</f>
        <v>0</v>
      </c>
    </row>
    <row r="74" spans="1:72" ht="13.95" customHeight="1" x14ac:dyDescent="0.3">
      <c r="B74" s="14" t="s">
        <v>91</v>
      </c>
      <c r="C74" s="2" t="s">
        <v>14</v>
      </c>
      <c r="D74" s="40">
        <v>77</v>
      </c>
      <c r="E74" s="40">
        <v>80</v>
      </c>
      <c r="F74" s="40">
        <v>81</v>
      </c>
      <c r="G74" s="40">
        <v>88</v>
      </c>
      <c r="H74" s="40">
        <v>75</v>
      </c>
      <c r="I74" s="40">
        <v>86</v>
      </c>
      <c r="J74" s="33">
        <f t="shared" si="44"/>
        <v>487</v>
      </c>
      <c r="K74" s="7"/>
      <c r="M74" s="5"/>
      <c r="N74" s="5"/>
      <c r="O74" s="5"/>
      <c r="P74" s="5"/>
      <c r="Q74" s="5"/>
      <c r="R74" s="5"/>
      <c r="S74" s="7">
        <f t="shared" si="45"/>
        <v>0</v>
      </c>
      <c r="T74" s="7"/>
      <c r="AB74" s="7">
        <f t="shared" si="46"/>
        <v>0</v>
      </c>
      <c r="AC74" s="7"/>
      <c r="AE74" s="5"/>
      <c r="AF74" s="5"/>
      <c r="AG74" s="5"/>
      <c r="AH74" s="5"/>
      <c r="AI74" s="5"/>
      <c r="AJ74" s="5"/>
      <c r="AK74" s="7">
        <f t="shared" si="47"/>
        <v>0</v>
      </c>
      <c r="AL74" s="7"/>
      <c r="AM74" s="7"/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7">
        <v>0</v>
      </c>
      <c r="AV74" s="7"/>
      <c r="AX74" s="47" t="e">
        <f>VLOOKUP(AN74,'Orion Essential AR Data'!$E$2:$HC$99,207,FALSE)</f>
        <v>#N/A</v>
      </c>
      <c r="AY74" s="47" t="e">
        <f>VLOOKUP(AN74,'Air Rifle Shot Count Data'!$A$2:$BW$70,64,FALSE)</f>
        <v>#N/A</v>
      </c>
      <c r="AZ74" s="47" t="e">
        <f>VLOOKUP(AN74,'Air Rifle Shot Count Data'!$A$2:$BW$70,65,FALSE)</f>
        <v>#N/A</v>
      </c>
      <c r="BA74" s="47" t="e">
        <f>VLOOKUP(AN74,'Air Rifle Shot Count Data'!$A$2:$BW$70,66,FALSE)</f>
        <v>#N/A</v>
      </c>
      <c r="BB74" s="47" t="e">
        <f>VLOOKUP(AN74,'Air Rifle Shot Count Data'!$A$2:$BW$70,67,FALSE)</f>
        <v>#N/A</v>
      </c>
      <c r="BC74" s="47" t="e">
        <f>VLOOKUP(AN74,'Air Rifle Shot Count Data'!$A$2:$BW$70,68,FALSE)</f>
        <v>#N/A</v>
      </c>
      <c r="BD74" s="47" t="e">
        <f>VLOOKUP(AN74,'Air Rifle Shot Count Data'!$A$2:$BW$70,69,FALSE)</f>
        <v>#N/A</v>
      </c>
      <c r="BE74" s="47" t="e">
        <f>VLOOKUP(AN74,'Air Rifle Shot Count Data'!$A$2:$BW$70,70,FALSE)</f>
        <v>#N/A</v>
      </c>
      <c r="BF74" s="47" t="e">
        <f>VLOOKUP(AN74,'Air Rifle Shot Count Data'!$A$2:$BW$70,71,FALSE)</f>
        <v>#N/A</v>
      </c>
      <c r="BG74" s="47" t="e">
        <f>VLOOKUP(AN74,'Air Rifle Shot Count Data'!$A$2:$BW$70,72,FALSE)</f>
        <v>#N/A</v>
      </c>
      <c r="BH74" s="47" t="e">
        <f>VLOOKUP(AN74,'Air Rifle Shot Count Data'!$A$2:$BW$70,73,FALSE)</f>
        <v>#N/A</v>
      </c>
      <c r="BI74" s="47" t="e">
        <f>VLOOKUP(AN74,'Air Rifle Shot Count Data'!$A$2:$BW$70,74,FALSE)</f>
        <v>#N/A</v>
      </c>
    </row>
    <row r="75" spans="1:72" ht="13.95" customHeight="1" x14ac:dyDescent="0.3">
      <c r="B75" s="3" t="s">
        <v>112</v>
      </c>
      <c r="C75" s="2" t="s">
        <v>14</v>
      </c>
      <c r="D75"/>
      <c r="E75"/>
      <c r="F75"/>
      <c r="G75"/>
      <c r="H75"/>
      <c r="I75"/>
      <c r="J75" s="7">
        <f t="shared" si="44"/>
        <v>0</v>
      </c>
      <c r="K75" s="7"/>
      <c r="M75" s="5"/>
      <c r="N75" s="5"/>
      <c r="O75" s="5"/>
      <c r="P75" s="5"/>
      <c r="Q75" s="5"/>
      <c r="R75" s="5"/>
      <c r="S75" s="7">
        <f t="shared" si="45"/>
        <v>0</v>
      </c>
      <c r="T75" s="7"/>
      <c r="AB75" s="7">
        <f t="shared" si="46"/>
        <v>0</v>
      </c>
      <c r="AC75" s="7"/>
      <c r="AE75" s="47">
        <v>81</v>
      </c>
      <c r="AF75" s="47">
        <v>74</v>
      </c>
      <c r="AG75" s="47">
        <v>65</v>
      </c>
      <c r="AH75" s="47">
        <v>81</v>
      </c>
      <c r="AI75" s="47">
        <v>70</v>
      </c>
      <c r="AJ75" s="47">
        <v>74</v>
      </c>
      <c r="AK75" s="7">
        <f t="shared" si="47"/>
        <v>445</v>
      </c>
      <c r="AL75" s="7"/>
      <c r="AM75" s="7"/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7">
        <v>0</v>
      </c>
      <c r="AV75" s="7"/>
      <c r="AX75" s="47" t="e">
        <f>VLOOKUP(AN75,'Orion Essential AR Data'!$E$2:$HC$99,207,FALSE)</f>
        <v>#N/A</v>
      </c>
      <c r="AY75" s="47" t="e">
        <f>VLOOKUP(AN75,'Air Rifle Shot Count Data'!$A$2:$BW$70,64,FALSE)</f>
        <v>#N/A</v>
      </c>
      <c r="AZ75" s="47" t="e">
        <f>VLOOKUP(AN75,'Air Rifle Shot Count Data'!$A$2:$BW$70,65,FALSE)</f>
        <v>#N/A</v>
      </c>
      <c r="BA75" s="47" t="e">
        <f>VLOOKUP(AN75,'Air Rifle Shot Count Data'!$A$2:$BW$70,66,FALSE)</f>
        <v>#N/A</v>
      </c>
      <c r="BB75" s="47" t="e">
        <f>VLOOKUP(AN75,'Air Rifle Shot Count Data'!$A$2:$BW$70,67,FALSE)</f>
        <v>#N/A</v>
      </c>
      <c r="BC75" s="47" t="e">
        <f>VLOOKUP(AN75,'Air Rifle Shot Count Data'!$A$2:$BW$70,68,FALSE)</f>
        <v>#N/A</v>
      </c>
      <c r="BD75" s="47" t="e">
        <f>VLOOKUP(AN75,'Air Rifle Shot Count Data'!$A$2:$BW$70,69,FALSE)</f>
        <v>#N/A</v>
      </c>
      <c r="BE75" s="47" t="e">
        <f>VLOOKUP(AN75,'Air Rifle Shot Count Data'!$A$2:$BW$70,70,FALSE)</f>
        <v>#N/A</v>
      </c>
      <c r="BF75" s="47" t="e">
        <f>VLOOKUP(AN75,'Air Rifle Shot Count Data'!$A$2:$BW$70,71,FALSE)</f>
        <v>#N/A</v>
      </c>
      <c r="BG75" s="47" t="e">
        <f>VLOOKUP(AN75,'Air Rifle Shot Count Data'!$A$2:$BW$70,72,FALSE)</f>
        <v>#N/A</v>
      </c>
      <c r="BH75" s="47" t="e">
        <f>VLOOKUP(AN75,'Air Rifle Shot Count Data'!$A$2:$BW$70,73,FALSE)</f>
        <v>#N/A</v>
      </c>
      <c r="BI75" s="47" t="e">
        <f>VLOOKUP(AN75,'Air Rifle Shot Count Data'!$A$2:$BW$70,74,FALSE)</f>
        <v>#N/A</v>
      </c>
    </row>
    <row r="76" spans="1:72" ht="13.95" customHeight="1" x14ac:dyDescent="0.3">
      <c r="B76" s="3" t="s">
        <v>92</v>
      </c>
      <c r="C76" s="2" t="s">
        <v>14</v>
      </c>
      <c r="D76" s="40">
        <v>72</v>
      </c>
      <c r="E76" s="40">
        <v>74</v>
      </c>
      <c r="F76" s="40">
        <v>76</v>
      </c>
      <c r="G76" s="40">
        <v>75</v>
      </c>
      <c r="H76" s="40">
        <v>77</v>
      </c>
      <c r="I76" s="40">
        <v>75</v>
      </c>
      <c r="J76" s="7">
        <f t="shared" si="44"/>
        <v>449</v>
      </c>
      <c r="K76" s="7"/>
      <c r="M76" s="47">
        <v>75</v>
      </c>
      <c r="N76" s="47">
        <v>82</v>
      </c>
      <c r="O76" s="47">
        <v>76</v>
      </c>
      <c r="P76" s="47">
        <v>68</v>
      </c>
      <c r="Q76" s="47">
        <v>76</v>
      </c>
      <c r="R76" s="47">
        <v>75</v>
      </c>
      <c r="S76" s="58">
        <f t="shared" si="45"/>
        <v>452</v>
      </c>
      <c r="T76" s="7"/>
      <c r="V76" s="47">
        <v>75</v>
      </c>
      <c r="W76" s="47">
        <v>76</v>
      </c>
      <c r="X76" s="47">
        <v>82</v>
      </c>
      <c r="Y76" s="47">
        <v>75</v>
      </c>
      <c r="Z76" s="47">
        <v>76</v>
      </c>
      <c r="AA76" s="47">
        <v>68</v>
      </c>
      <c r="AB76" s="72">
        <f t="shared" si="46"/>
        <v>452</v>
      </c>
      <c r="AC76" s="7"/>
      <c r="AE76" s="47">
        <v>73</v>
      </c>
      <c r="AF76" s="47">
        <v>81</v>
      </c>
      <c r="AG76" s="47">
        <v>80</v>
      </c>
      <c r="AH76" s="47">
        <v>79</v>
      </c>
      <c r="AI76" s="47">
        <v>77</v>
      </c>
      <c r="AJ76" s="47">
        <v>78</v>
      </c>
      <c r="AK76" s="77">
        <f t="shared" si="47"/>
        <v>468</v>
      </c>
      <c r="AL76" s="7"/>
      <c r="AM76" s="7"/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7">
        <v>0</v>
      </c>
      <c r="AV76" s="7"/>
      <c r="AX76" s="47" t="e">
        <f>VLOOKUP(AN76,'Orion Essential AR Data'!$E$2:$HC$99,207,FALSE)</f>
        <v>#N/A</v>
      </c>
      <c r="AY76" s="47" t="e">
        <f>VLOOKUP(AN76,'Air Rifle Shot Count Data'!$A$2:$BW$70,64,FALSE)</f>
        <v>#N/A</v>
      </c>
      <c r="AZ76" s="47" t="e">
        <f>VLOOKUP(AN76,'Air Rifle Shot Count Data'!$A$2:$BW$70,65,FALSE)</f>
        <v>#N/A</v>
      </c>
      <c r="BA76" s="47" t="e">
        <f>VLOOKUP(AN76,'Air Rifle Shot Count Data'!$A$2:$BW$70,66,FALSE)</f>
        <v>#N/A</v>
      </c>
      <c r="BB76" s="47" t="e">
        <f>VLOOKUP(AN76,'Air Rifle Shot Count Data'!$A$2:$BW$70,67,FALSE)</f>
        <v>#N/A</v>
      </c>
      <c r="BC76" s="47" t="e">
        <f>VLOOKUP(AN76,'Air Rifle Shot Count Data'!$A$2:$BW$70,68,FALSE)</f>
        <v>#N/A</v>
      </c>
      <c r="BD76" s="47" t="e">
        <f>VLOOKUP(AN76,'Air Rifle Shot Count Data'!$A$2:$BW$70,69,FALSE)</f>
        <v>#N/A</v>
      </c>
      <c r="BE76" s="47" t="e">
        <f>VLOOKUP(AN76,'Air Rifle Shot Count Data'!$A$2:$BW$70,70,FALSE)</f>
        <v>#N/A</v>
      </c>
      <c r="BF76" s="47" t="e">
        <f>VLOOKUP(AN76,'Air Rifle Shot Count Data'!$A$2:$BW$70,71,FALSE)</f>
        <v>#N/A</v>
      </c>
      <c r="BG76" s="47" t="e">
        <f>VLOOKUP(AN76,'Air Rifle Shot Count Data'!$A$2:$BW$70,72,FALSE)</f>
        <v>#N/A</v>
      </c>
      <c r="BH76" s="47" t="e">
        <f>VLOOKUP(AN76,'Air Rifle Shot Count Data'!$A$2:$BW$70,73,FALSE)</f>
        <v>#N/A</v>
      </c>
      <c r="BI76" s="47" t="e">
        <f>VLOOKUP(AN76,'Air Rifle Shot Count Data'!$A$2:$BW$70,74,FALSE)</f>
        <v>#N/A</v>
      </c>
    </row>
    <row r="77" spans="1:72" ht="13.95" customHeight="1" x14ac:dyDescent="0.3">
      <c r="B77" s="3" t="s">
        <v>113</v>
      </c>
      <c r="C77" s="2" t="s">
        <v>14</v>
      </c>
      <c r="D77" s="40">
        <v>37</v>
      </c>
      <c r="E77" s="40">
        <v>33</v>
      </c>
      <c r="F77" s="40">
        <v>21</v>
      </c>
      <c r="G77" s="40">
        <v>22</v>
      </c>
      <c r="H77" s="40">
        <v>27</v>
      </c>
      <c r="I77" s="40">
        <v>44</v>
      </c>
      <c r="J77" s="7">
        <f t="shared" ref="J77:J88" si="49">SUM(D77:I77)</f>
        <v>184</v>
      </c>
      <c r="K77" s="7"/>
      <c r="M77" s="47">
        <v>48</v>
      </c>
      <c r="N77" s="47">
        <v>46</v>
      </c>
      <c r="O77" s="47">
        <v>53</v>
      </c>
      <c r="P77" s="47">
        <v>54</v>
      </c>
      <c r="Q77" s="47">
        <v>45</v>
      </c>
      <c r="R77" s="47">
        <v>32</v>
      </c>
      <c r="S77" s="7">
        <f t="shared" si="45"/>
        <v>278</v>
      </c>
      <c r="AB77" s="7">
        <f t="shared" si="46"/>
        <v>0</v>
      </c>
      <c r="AE77" s="5"/>
      <c r="AF77" s="5"/>
      <c r="AG77" s="5"/>
      <c r="AH77" s="5"/>
      <c r="AI77" s="5"/>
      <c r="AJ77" s="5"/>
      <c r="AK77" s="7">
        <f t="shared" si="47"/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7">
        <v>0</v>
      </c>
      <c r="AX77" s="47" t="e">
        <f>VLOOKUP(AN77,'Orion Essential AR Data'!$E$2:$HC$99,207,FALSE)</f>
        <v>#N/A</v>
      </c>
      <c r="AY77" s="47" t="e">
        <f>VLOOKUP(AN77,'Air Rifle Shot Count Data'!$A$2:$BW$70,64,FALSE)</f>
        <v>#N/A</v>
      </c>
      <c r="AZ77" s="47" t="e">
        <f>VLOOKUP(AN77,'Air Rifle Shot Count Data'!$A$2:$BW$70,65,FALSE)</f>
        <v>#N/A</v>
      </c>
      <c r="BA77" s="47" t="e">
        <f>VLOOKUP(AN77,'Air Rifle Shot Count Data'!$A$2:$BW$70,66,FALSE)</f>
        <v>#N/A</v>
      </c>
      <c r="BB77" s="47" t="e">
        <f>VLOOKUP(AN77,'Air Rifle Shot Count Data'!$A$2:$BW$70,67,FALSE)</f>
        <v>#N/A</v>
      </c>
      <c r="BC77" s="47" t="e">
        <f>VLOOKUP(AN77,'Air Rifle Shot Count Data'!$A$2:$BW$70,68,FALSE)</f>
        <v>#N/A</v>
      </c>
      <c r="BD77" s="47" t="e">
        <f>VLOOKUP(AN77,'Air Rifle Shot Count Data'!$A$2:$BW$70,69,FALSE)</f>
        <v>#N/A</v>
      </c>
      <c r="BE77" s="47" t="e">
        <f>VLOOKUP(AN77,'Air Rifle Shot Count Data'!$A$2:$BW$70,70,FALSE)</f>
        <v>#N/A</v>
      </c>
      <c r="BF77" s="47" t="e">
        <f>VLOOKUP(AN77,'Air Rifle Shot Count Data'!$A$2:$BW$70,71,FALSE)</f>
        <v>#N/A</v>
      </c>
      <c r="BG77" s="47" t="e">
        <f>VLOOKUP(AN77,'Air Rifle Shot Count Data'!$A$2:$BW$70,72,FALSE)</f>
        <v>#N/A</v>
      </c>
      <c r="BH77" s="47" t="e">
        <f>VLOOKUP(AN77,'Air Rifle Shot Count Data'!$A$2:$BW$70,73,FALSE)</f>
        <v>#N/A</v>
      </c>
      <c r="BI77" s="47" t="e">
        <f>VLOOKUP(AN77,'Air Rifle Shot Count Data'!$A$2:$BW$70,74,FALSE)</f>
        <v>#N/A</v>
      </c>
    </row>
    <row r="78" spans="1:72" ht="13.95" customHeight="1" x14ac:dyDescent="0.3">
      <c r="B78" s="3" t="s">
        <v>95</v>
      </c>
      <c r="C78" s="2" t="s">
        <v>14</v>
      </c>
      <c r="D78" s="40">
        <v>83</v>
      </c>
      <c r="E78" s="40">
        <v>78</v>
      </c>
      <c r="F78" s="40">
        <v>79</v>
      </c>
      <c r="G78" s="40">
        <v>87</v>
      </c>
      <c r="H78" s="40">
        <v>76</v>
      </c>
      <c r="I78" s="40">
        <v>78</v>
      </c>
      <c r="J78" s="39">
        <f t="shared" si="49"/>
        <v>481</v>
      </c>
      <c r="K78" s="7"/>
      <c r="M78" s="47">
        <v>85</v>
      </c>
      <c r="N78" s="47">
        <v>91</v>
      </c>
      <c r="O78" s="47">
        <v>92</v>
      </c>
      <c r="P78" s="47">
        <v>83</v>
      </c>
      <c r="Q78" s="47">
        <v>93</v>
      </c>
      <c r="R78" s="47">
        <v>90</v>
      </c>
      <c r="S78" s="58">
        <f t="shared" si="45"/>
        <v>534</v>
      </c>
      <c r="AB78" s="7">
        <f t="shared" si="46"/>
        <v>0</v>
      </c>
      <c r="AE78" s="47">
        <v>91</v>
      </c>
      <c r="AF78" s="47">
        <v>93</v>
      </c>
      <c r="AG78" s="47">
        <v>90</v>
      </c>
      <c r="AH78" s="47">
        <v>89</v>
      </c>
      <c r="AI78" s="47">
        <v>95</v>
      </c>
      <c r="AJ78" s="47">
        <v>94</v>
      </c>
      <c r="AK78" s="77">
        <f t="shared" si="47"/>
        <v>552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7">
        <v>0</v>
      </c>
      <c r="AX78" s="47" t="e">
        <f>VLOOKUP(AN78,'Orion Essential AR Data'!$E$2:$HC$99,207,FALSE)</f>
        <v>#N/A</v>
      </c>
      <c r="AY78" s="47" t="e">
        <f>VLOOKUP(AN78,'Air Rifle Shot Count Data'!$A$2:$BW$70,64,FALSE)</f>
        <v>#N/A</v>
      </c>
      <c r="AZ78" s="47" t="e">
        <f>VLOOKUP(AN78,'Air Rifle Shot Count Data'!$A$2:$BW$70,65,FALSE)</f>
        <v>#N/A</v>
      </c>
      <c r="BA78" s="47" t="e">
        <f>VLOOKUP(AN78,'Air Rifle Shot Count Data'!$A$2:$BW$70,66,FALSE)</f>
        <v>#N/A</v>
      </c>
      <c r="BB78" s="47" t="e">
        <f>VLOOKUP(AN78,'Air Rifle Shot Count Data'!$A$2:$BW$70,67,FALSE)</f>
        <v>#N/A</v>
      </c>
      <c r="BC78" s="47" t="e">
        <f>VLOOKUP(AN78,'Air Rifle Shot Count Data'!$A$2:$BW$70,68,FALSE)</f>
        <v>#N/A</v>
      </c>
      <c r="BD78" s="47" t="e">
        <f>VLOOKUP(AN78,'Air Rifle Shot Count Data'!$A$2:$BW$70,69,FALSE)</f>
        <v>#N/A</v>
      </c>
      <c r="BE78" s="47" t="e">
        <f>VLOOKUP(AN78,'Air Rifle Shot Count Data'!$A$2:$BW$70,70,FALSE)</f>
        <v>#N/A</v>
      </c>
      <c r="BF78" s="47" t="e">
        <f>VLOOKUP(AN78,'Air Rifle Shot Count Data'!$A$2:$BW$70,71,FALSE)</f>
        <v>#N/A</v>
      </c>
      <c r="BG78" s="47" t="e">
        <f>VLOOKUP(AN78,'Air Rifle Shot Count Data'!$A$2:$BW$70,72,FALSE)</f>
        <v>#N/A</v>
      </c>
      <c r="BH78" s="47" t="e">
        <f>VLOOKUP(AN78,'Air Rifle Shot Count Data'!$A$2:$BW$70,73,FALSE)</f>
        <v>#N/A</v>
      </c>
      <c r="BI78" s="47" t="e">
        <f>VLOOKUP(AN78,'Air Rifle Shot Count Data'!$A$2:$BW$70,74,FALSE)</f>
        <v>#N/A</v>
      </c>
    </row>
    <row r="79" spans="1:72" ht="13.95" customHeight="1" x14ac:dyDescent="0.3">
      <c r="B79" s="3" t="s">
        <v>94</v>
      </c>
      <c r="C79" s="2" t="s">
        <v>14</v>
      </c>
      <c r="D79" s="40">
        <v>70</v>
      </c>
      <c r="E79" s="40">
        <v>74</v>
      </c>
      <c r="F79" s="40">
        <v>78</v>
      </c>
      <c r="G79" s="40">
        <v>76</v>
      </c>
      <c r="H79" s="40">
        <v>80</v>
      </c>
      <c r="I79" s="40">
        <v>81</v>
      </c>
      <c r="J79" s="39">
        <f t="shared" si="49"/>
        <v>459</v>
      </c>
      <c r="K79" s="7"/>
      <c r="M79" s="5"/>
      <c r="N79" s="5"/>
      <c r="O79" s="5"/>
      <c r="P79" s="5"/>
      <c r="Q79" s="5"/>
      <c r="R79" s="5"/>
      <c r="S79" s="7">
        <f t="shared" si="45"/>
        <v>0</v>
      </c>
      <c r="AB79" s="7">
        <f t="shared" si="46"/>
        <v>0</v>
      </c>
      <c r="AE79" s="47">
        <v>79</v>
      </c>
      <c r="AF79" s="47">
        <v>88</v>
      </c>
      <c r="AG79" s="47">
        <v>83</v>
      </c>
      <c r="AH79" s="47">
        <v>92</v>
      </c>
      <c r="AI79" s="47">
        <v>86</v>
      </c>
      <c r="AJ79" s="47">
        <v>87</v>
      </c>
      <c r="AK79" s="77">
        <f t="shared" si="47"/>
        <v>515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7">
        <v>0</v>
      </c>
      <c r="AX79" s="47" t="e">
        <f>VLOOKUP(AN79,'Orion Essential AR Data'!$E$2:$HC$99,207,FALSE)</f>
        <v>#N/A</v>
      </c>
      <c r="AY79" s="47" t="e">
        <f>VLOOKUP(AN79,'Air Rifle Shot Count Data'!$A$2:$BW$70,64,FALSE)</f>
        <v>#N/A</v>
      </c>
      <c r="AZ79" s="47" t="e">
        <f>VLOOKUP(AN79,'Air Rifle Shot Count Data'!$A$2:$BW$70,65,FALSE)</f>
        <v>#N/A</v>
      </c>
      <c r="BA79" s="47" t="e">
        <f>VLOOKUP(AN79,'Air Rifle Shot Count Data'!$A$2:$BW$70,66,FALSE)</f>
        <v>#N/A</v>
      </c>
      <c r="BB79" s="47" t="e">
        <f>VLOOKUP(AN79,'Air Rifle Shot Count Data'!$A$2:$BW$70,67,FALSE)</f>
        <v>#N/A</v>
      </c>
      <c r="BC79" s="47" t="e">
        <f>VLOOKUP(AN79,'Air Rifle Shot Count Data'!$A$2:$BW$70,68,FALSE)</f>
        <v>#N/A</v>
      </c>
      <c r="BD79" s="47" t="e">
        <f>VLOOKUP(AN79,'Air Rifle Shot Count Data'!$A$2:$BW$70,69,FALSE)</f>
        <v>#N/A</v>
      </c>
      <c r="BE79" s="47" t="e">
        <f>VLOOKUP(AN79,'Air Rifle Shot Count Data'!$A$2:$BW$70,70,FALSE)</f>
        <v>#N/A</v>
      </c>
      <c r="BF79" s="47" t="e">
        <f>VLOOKUP(AN79,'Air Rifle Shot Count Data'!$A$2:$BW$70,71,FALSE)</f>
        <v>#N/A</v>
      </c>
      <c r="BG79" s="47" t="e">
        <f>VLOOKUP(AN79,'Air Rifle Shot Count Data'!$A$2:$BW$70,72,FALSE)</f>
        <v>#N/A</v>
      </c>
      <c r="BH79" s="47" t="e">
        <f>VLOOKUP(AN79,'Air Rifle Shot Count Data'!$A$2:$BW$70,73,FALSE)</f>
        <v>#N/A</v>
      </c>
      <c r="BI79" s="47" t="e">
        <f>VLOOKUP(AN79,'Air Rifle Shot Count Data'!$A$2:$BW$70,74,FALSE)</f>
        <v>#N/A</v>
      </c>
    </row>
    <row r="80" spans="1:72" ht="13.95" customHeight="1" x14ac:dyDescent="0.3">
      <c r="B80" s="3" t="s">
        <v>123</v>
      </c>
      <c r="C80" s="2" t="s">
        <v>14</v>
      </c>
      <c r="D80" s="40">
        <v>60</v>
      </c>
      <c r="E80" s="40">
        <v>65</v>
      </c>
      <c r="F80" s="40">
        <v>77</v>
      </c>
      <c r="G80" s="40">
        <v>73</v>
      </c>
      <c r="H80" s="40">
        <v>70</v>
      </c>
      <c r="I80" s="40">
        <v>72</v>
      </c>
      <c r="J80" s="7">
        <f t="shared" si="49"/>
        <v>417</v>
      </c>
      <c r="K80" s="7"/>
      <c r="M80" s="5"/>
      <c r="N80" s="5"/>
      <c r="O80" s="5"/>
      <c r="P80" s="5"/>
      <c r="Q80" s="5"/>
      <c r="R80" s="5"/>
      <c r="S80" s="7">
        <f t="shared" si="45"/>
        <v>0</v>
      </c>
      <c r="AB80" s="7">
        <f t="shared" si="46"/>
        <v>0</v>
      </c>
      <c r="AE80" s="5"/>
      <c r="AF80" s="5"/>
      <c r="AG80" s="5"/>
      <c r="AH80" s="5"/>
      <c r="AI80" s="5"/>
      <c r="AJ80" s="5"/>
      <c r="AK80" s="7">
        <f t="shared" si="47"/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7">
        <v>0</v>
      </c>
      <c r="AX80" s="47" t="e">
        <f>VLOOKUP(AN80,'Orion Essential AR Data'!$E$2:$HC$99,207,FALSE)</f>
        <v>#N/A</v>
      </c>
      <c r="AY80" s="47" t="e">
        <f>VLOOKUP(AN80,'Air Rifle Shot Count Data'!$A$2:$BW$70,64,FALSE)</f>
        <v>#N/A</v>
      </c>
      <c r="AZ80" s="47" t="e">
        <f>VLOOKUP(AN80,'Air Rifle Shot Count Data'!$A$2:$BW$70,65,FALSE)</f>
        <v>#N/A</v>
      </c>
      <c r="BA80" s="47" t="e">
        <f>VLOOKUP(AN80,'Air Rifle Shot Count Data'!$A$2:$BW$70,66,FALSE)</f>
        <v>#N/A</v>
      </c>
      <c r="BB80" s="47" t="e">
        <f>VLOOKUP(AN80,'Air Rifle Shot Count Data'!$A$2:$BW$70,67,FALSE)</f>
        <v>#N/A</v>
      </c>
      <c r="BC80" s="47" t="e">
        <f>VLOOKUP(AN80,'Air Rifle Shot Count Data'!$A$2:$BW$70,68,FALSE)</f>
        <v>#N/A</v>
      </c>
      <c r="BD80" s="47" t="e">
        <f>VLOOKUP(AN80,'Air Rifle Shot Count Data'!$A$2:$BW$70,69,FALSE)</f>
        <v>#N/A</v>
      </c>
      <c r="BE80" s="47" t="e">
        <f>VLOOKUP(AN80,'Air Rifle Shot Count Data'!$A$2:$BW$70,70,FALSE)</f>
        <v>#N/A</v>
      </c>
      <c r="BF80" s="47" t="e">
        <f>VLOOKUP(AN80,'Air Rifle Shot Count Data'!$A$2:$BW$70,71,FALSE)</f>
        <v>#N/A</v>
      </c>
      <c r="BG80" s="47" t="e">
        <f>VLOOKUP(AN80,'Air Rifle Shot Count Data'!$A$2:$BW$70,72,FALSE)</f>
        <v>#N/A</v>
      </c>
      <c r="BH80" s="47" t="e">
        <f>VLOOKUP(AN80,'Air Rifle Shot Count Data'!$A$2:$BW$70,73,FALSE)</f>
        <v>#N/A</v>
      </c>
      <c r="BI80" s="47" t="e">
        <f>VLOOKUP(AN80,'Air Rifle Shot Count Data'!$A$2:$BW$70,74,FALSE)</f>
        <v>#N/A</v>
      </c>
    </row>
    <row r="81" spans="1:61" ht="13.95" customHeight="1" x14ac:dyDescent="0.3">
      <c r="B81" s="3" t="s">
        <v>124</v>
      </c>
      <c r="C81" s="2" t="s">
        <v>14</v>
      </c>
      <c r="D81" s="40">
        <v>55</v>
      </c>
      <c r="E81" s="40">
        <v>78</v>
      </c>
      <c r="F81" s="40">
        <v>54</v>
      </c>
      <c r="G81" s="40">
        <v>68</v>
      </c>
      <c r="H81" s="40">
        <v>69</v>
      </c>
      <c r="I81" s="40">
        <v>69</v>
      </c>
      <c r="J81" s="7">
        <f t="shared" si="49"/>
        <v>393</v>
      </c>
      <c r="K81" s="7"/>
      <c r="M81" s="47">
        <v>72</v>
      </c>
      <c r="N81" s="47">
        <v>78</v>
      </c>
      <c r="O81" s="47">
        <v>69</v>
      </c>
      <c r="P81" s="47">
        <v>69</v>
      </c>
      <c r="Q81" s="47">
        <v>58</v>
      </c>
      <c r="R81" s="47">
        <v>83</v>
      </c>
      <c r="S81" s="58">
        <f t="shared" si="45"/>
        <v>429</v>
      </c>
      <c r="AB81" s="7">
        <f t="shared" si="46"/>
        <v>0</v>
      </c>
      <c r="AE81" s="5"/>
      <c r="AF81" s="5"/>
      <c r="AG81" s="5"/>
      <c r="AH81" s="5"/>
      <c r="AI81" s="5"/>
      <c r="AJ81" s="5"/>
      <c r="AK81" s="7">
        <f t="shared" si="47"/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7">
        <v>0</v>
      </c>
      <c r="AX81" s="47" t="e">
        <f>VLOOKUP(AN81,'Orion Essential AR Data'!$E$2:$HC$99,207,FALSE)</f>
        <v>#N/A</v>
      </c>
      <c r="AY81" s="47" t="e">
        <f>VLOOKUP(AN81,'Air Rifle Shot Count Data'!$A$2:$BW$70,64,FALSE)</f>
        <v>#N/A</v>
      </c>
      <c r="AZ81" s="47" t="e">
        <f>VLOOKUP(AN81,'Air Rifle Shot Count Data'!$A$2:$BW$70,65,FALSE)</f>
        <v>#N/A</v>
      </c>
      <c r="BA81" s="47" t="e">
        <f>VLOOKUP(AN81,'Air Rifle Shot Count Data'!$A$2:$BW$70,66,FALSE)</f>
        <v>#N/A</v>
      </c>
      <c r="BB81" s="47" t="e">
        <f>VLOOKUP(AN81,'Air Rifle Shot Count Data'!$A$2:$BW$70,67,FALSE)</f>
        <v>#N/A</v>
      </c>
      <c r="BC81" s="47" t="e">
        <f>VLOOKUP(AN81,'Air Rifle Shot Count Data'!$A$2:$BW$70,68,FALSE)</f>
        <v>#N/A</v>
      </c>
      <c r="BD81" s="47" t="e">
        <f>VLOOKUP(AN81,'Air Rifle Shot Count Data'!$A$2:$BW$70,69,FALSE)</f>
        <v>#N/A</v>
      </c>
      <c r="BE81" s="47" t="e">
        <f>VLOOKUP(AN81,'Air Rifle Shot Count Data'!$A$2:$BW$70,70,FALSE)</f>
        <v>#N/A</v>
      </c>
      <c r="BF81" s="47" t="e">
        <f>VLOOKUP(AN81,'Air Rifle Shot Count Data'!$A$2:$BW$70,71,FALSE)</f>
        <v>#N/A</v>
      </c>
      <c r="BG81" s="47" t="e">
        <f>VLOOKUP(AN81,'Air Rifle Shot Count Data'!$A$2:$BW$70,72,FALSE)</f>
        <v>#N/A</v>
      </c>
      <c r="BH81" s="47" t="e">
        <f>VLOOKUP(AN81,'Air Rifle Shot Count Data'!$A$2:$BW$70,73,FALSE)</f>
        <v>#N/A</v>
      </c>
      <c r="BI81" s="47" t="e">
        <f>VLOOKUP(AN81,'Air Rifle Shot Count Data'!$A$2:$BW$70,74,FALSE)</f>
        <v>#N/A</v>
      </c>
    </row>
    <row r="82" spans="1:61" ht="13.95" customHeight="1" x14ac:dyDescent="0.3">
      <c r="B82" s="3" t="s">
        <v>125</v>
      </c>
      <c r="C82" s="2" t="s">
        <v>14</v>
      </c>
      <c r="D82" s="40">
        <v>63</v>
      </c>
      <c r="E82" s="40">
        <v>55</v>
      </c>
      <c r="F82" s="40">
        <v>62</v>
      </c>
      <c r="G82" s="40">
        <v>72</v>
      </c>
      <c r="H82" s="40">
        <v>74</v>
      </c>
      <c r="I82" s="40">
        <v>47</v>
      </c>
      <c r="J82" s="7">
        <f t="shared" si="49"/>
        <v>373</v>
      </c>
      <c r="K82" s="7"/>
      <c r="M82" s="5"/>
      <c r="N82" s="5"/>
      <c r="O82" s="5"/>
      <c r="P82" s="5"/>
      <c r="Q82" s="5"/>
      <c r="R82" s="5"/>
      <c r="S82" s="7">
        <f t="shared" si="45"/>
        <v>0</v>
      </c>
      <c r="AB82" s="7">
        <f t="shared" si="46"/>
        <v>0</v>
      </c>
      <c r="AE82" s="47">
        <v>65</v>
      </c>
      <c r="AF82" s="47">
        <v>66</v>
      </c>
      <c r="AG82" s="47">
        <v>75</v>
      </c>
      <c r="AH82" s="47">
        <v>65</v>
      </c>
      <c r="AI82" s="47">
        <v>56</v>
      </c>
      <c r="AJ82" s="47">
        <v>85</v>
      </c>
      <c r="AK82" s="7">
        <f t="shared" si="47"/>
        <v>412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7">
        <v>0</v>
      </c>
      <c r="AX82" s="47" t="e">
        <f>VLOOKUP(AN82,'Orion Essential AR Data'!$E$2:$HC$99,207,FALSE)</f>
        <v>#N/A</v>
      </c>
      <c r="AY82" s="47" t="e">
        <f>VLOOKUP(AN82,'Air Rifle Shot Count Data'!$A$2:$BW$70,64,FALSE)</f>
        <v>#N/A</v>
      </c>
      <c r="AZ82" s="47" t="e">
        <f>VLOOKUP(AN82,'Air Rifle Shot Count Data'!$A$2:$BW$70,65,FALSE)</f>
        <v>#N/A</v>
      </c>
      <c r="BA82" s="47" t="e">
        <f>VLOOKUP(AN82,'Air Rifle Shot Count Data'!$A$2:$BW$70,66,FALSE)</f>
        <v>#N/A</v>
      </c>
      <c r="BB82" s="47" t="e">
        <f>VLOOKUP(AN82,'Air Rifle Shot Count Data'!$A$2:$BW$70,67,FALSE)</f>
        <v>#N/A</v>
      </c>
      <c r="BC82" s="47" t="e">
        <f>VLOOKUP(AN82,'Air Rifle Shot Count Data'!$A$2:$BW$70,68,FALSE)</f>
        <v>#N/A</v>
      </c>
      <c r="BD82" s="47" t="e">
        <f>VLOOKUP(AN82,'Air Rifle Shot Count Data'!$A$2:$BW$70,69,FALSE)</f>
        <v>#N/A</v>
      </c>
      <c r="BE82" s="47" t="e">
        <f>VLOOKUP(AN82,'Air Rifle Shot Count Data'!$A$2:$BW$70,70,FALSE)</f>
        <v>#N/A</v>
      </c>
      <c r="BF82" s="47" t="e">
        <f>VLOOKUP(AN82,'Air Rifle Shot Count Data'!$A$2:$BW$70,71,FALSE)</f>
        <v>#N/A</v>
      </c>
      <c r="BG82" s="47" t="e">
        <f>VLOOKUP(AN82,'Air Rifle Shot Count Data'!$A$2:$BW$70,72,FALSE)</f>
        <v>#N/A</v>
      </c>
      <c r="BH82" s="47" t="e">
        <f>VLOOKUP(AN82,'Air Rifle Shot Count Data'!$A$2:$BW$70,73,FALSE)</f>
        <v>#N/A</v>
      </c>
      <c r="BI82" s="47" t="e">
        <f>VLOOKUP(AN82,'Air Rifle Shot Count Data'!$A$2:$BW$70,74,FALSE)</f>
        <v>#N/A</v>
      </c>
    </row>
    <row r="83" spans="1:61" ht="13.95" customHeight="1" x14ac:dyDescent="0.3">
      <c r="B83" s="3" t="s">
        <v>126</v>
      </c>
      <c r="C83" s="2" t="s">
        <v>14</v>
      </c>
      <c r="D83" s="40">
        <v>53</v>
      </c>
      <c r="E83" s="40">
        <v>69</v>
      </c>
      <c r="F83" s="40">
        <v>71</v>
      </c>
      <c r="G83" s="40">
        <v>54</v>
      </c>
      <c r="H83" s="40">
        <v>58</v>
      </c>
      <c r="I83" s="40">
        <v>41</v>
      </c>
      <c r="J83" s="7">
        <f t="shared" si="49"/>
        <v>346</v>
      </c>
      <c r="K83" s="7"/>
      <c r="M83" s="47"/>
      <c r="N83" s="47"/>
      <c r="O83" s="47"/>
      <c r="P83" s="47"/>
      <c r="Q83" s="47"/>
      <c r="R83" s="47"/>
      <c r="S83" s="7">
        <f t="shared" si="45"/>
        <v>0</v>
      </c>
      <c r="AB83" s="7">
        <f t="shared" si="46"/>
        <v>0</v>
      </c>
      <c r="AE83" s="5"/>
      <c r="AF83" s="5"/>
      <c r="AG83" s="5"/>
      <c r="AH83" s="5"/>
      <c r="AI83" s="5"/>
      <c r="AJ83" s="5"/>
      <c r="AK83" s="7">
        <f t="shared" si="47"/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7">
        <v>0</v>
      </c>
      <c r="AX83" s="47" t="e">
        <f>VLOOKUP(AN83,'Orion Essential AR Data'!$E$2:$HC$99,207,FALSE)</f>
        <v>#N/A</v>
      </c>
      <c r="AY83" s="47" t="e">
        <f>VLOOKUP(AN83,'Air Rifle Shot Count Data'!$A$2:$BW$70,64,FALSE)</f>
        <v>#N/A</v>
      </c>
      <c r="AZ83" s="47" t="e">
        <f>VLOOKUP(AN83,'Air Rifle Shot Count Data'!$A$2:$BW$70,65,FALSE)</f>
        <v>#N/A</v>
      </c>
      <c r="BA83" s="47" t="e">
        <f>VLOOKUP(AN83,'Air Rifle Shot Count Data'!$A$2:$BW$70,66,FALSE)</f>
        <v>#N/A</v>
      </c>
      <c r="BB83" s="47" t="e">
        <f>VLOOKUP(AN83,'Air Rifle Shot Count Data'!$A$2:$BW$70,67,FALSE)</f>
        <v>#N/A</v>
      </c>
      <c r="BC83" s="47" t="e">
        <f>VLOOKUP(AN83,'Air Rifle Shot Count Data'!$A$2:$BW$70,68,FALSE)</f>
        <v>#N/A</v>
      </c>
      <c r="BD83" s="47" t="e">
        <f>VLOOKUP(AN83,'Air Rifle Shot Count Data'!$A$2:$BW$70,69,FALSE)</f>
        <v>#N/A</v>
      </c>
      <c r="BE83" s="47" t="e">
        <f>VLOOKUP(AN83,'Air Rifle Shot Count Data'!$A$2:$BW$70,70,FALSE)</f>
        <v>#N/A</v>
      </c>
      <c r="BF83" s="47" t="e">
        <f>VLOOKUP(AN83,'Air Rifle Shot Count Data'!$A$2:$BW$70,71,FALSE)</f>
        <v>#N/A</v>
      </c>
      <c r="BG83" s="47" t="e">
        <f>VLOOKUP(AN83,'Air Rifle Shot Count Data'!$A$2:$BW$70,72,FALSE)</f>
        <v>#N/A</v>
      </c>
      <c r="BH83" s="47" t="e">
        <f>VLOOKUP(AN83,'Air Rifle Shot Count Data'!$A$2:$BW$70,73,FALSE)</f>
        <v>#N/A</v>
      </c>
      <c r="BI83" s="47" t="e">
        <f>VLOOKUP(AN83,'Air Rifle Shot Count Data'!$A$2:$BW$70,74,FALSE)</f>
        <v>#N/A</v>
      </c>
    </row>
    <row r="84" spans="1:61" ht="13.95" customHeight="1" x14ac:dyDescent="0.3">
      <c r="B84" s="3" t="s">
        <v>127</v>
      </c>
      <c r="C84" s="2" t="s">
        <v>14</v>
      </c>
      <c r="D84" s="40">
        <v>57</v>
      </c>
      <c r="E84" s="40">
        <v>51</v>
      </c>
      <c r="F84" s="40">
        <v>32</v>
      </c>
      <c r="G84" s="40">
        <v>43</v>
      </c>
      <c r="H84" s="40">
        <v>48</v>
      </c>
      <c r="I84" s="40">
        <v>49</v>
      </c>
      <c r="J84" s="7">
        <f t="shared" si="49"/>
        <v>280</v>
      </c>
      <c r="K84" s="7"/>
      <c r="M84" s="47"/>
      <c r="N84" s="47"/>
      <c r="O84" s="47"/>
      <c r="P84" s="47"/>
      <c r="Q84" s="47"/>
      <c r="R84" s="47"/>
      <c r="S84" s="7">
        <f t="shared" si="45"/>
        <v>0</v>
      </c>
      <c r="AB84" s="7">
        <f t="shared" si="46"/>
        <v>0</v>
      </c>
      <c r="AE84" s="5"/>
      <c r="AF84" s="5"/>
      <c r="AG84" s="5"/>
      <c r="AH84" s="5"/>
      <c r="AI84" s="5"/>
      <c r="AJ84" s="5"/>
      <c r="AK84" s="7">
        <f t="shared" si="47"/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7">
        <v>0</v>
      </c>
      <c r="AX84" s="47" t="e">
        <f>VLOOKUP(AN84,'Orion Essential AR Data'!$E$2:$HC$99,207,FALSE)</f>
        <v>#N/A</v>
      </c>
      <c r="AY84" s="47" t="e">
        <f>VLOOKUP(AN84,'Air Rifle Shot Count Data'!$A$2:$BW$70,64,FALSE)</f>
        <v>#N/A</v>
      </c>
      <c r="AZ84" s="47" t="e">
        <f>VLOOKUP(AN84,'Air Rifle Shot Count Data'!$A$2:$BW$70,65,FALSE)</f>
        <v>#N/A</v>
      </c>
      <c r="BA84" s="47" t="e">
        <f>VLOOKUP(AN84,'Air Rifle Shot Count Data'!$A$2:$BW$70,66,FALSE)</f>
        <v>#N/A</v>
      </c>
      <c r="BB84" s="47" t="e">
        <f>VLOOKUP(AN84,'Air Rifle Shot Count Data'!$A$2:$BW$70,67,FALSE)</f>
        <v>#N/A</v>
      </c>
      <c r="BC84" s="47" t="e">
        <f>VLOOKUP(AN84,'Air Rifle Shot Count Data'!$A$2:$BW$70,68,FALSE)</f>
        <v>#N/A</v>
      </c>
      <c r="BD84" s="47" t="e">
        <f>VLOOKUP(AN84,'Air Rifle Shot Count Data'!$A$2:$BW$70,69,FALSE)</f>
        <v>#N/A</v>
      </c>
      <c r="BE84" s="47" t="e">
        <f>VLOOKUP(AN84,'Air Rifle Shot Count Data'!$A$2:$BW$70,70,FALSE)</f>
        <v>#N/A</v>
      </c>
      <c r="BF84" s="47" t="e">
        <f>VLOOKUP(AN84,'Air Rifle Shot Count Data'!$A$2:$BW$70,71,FALSE)</f>
        <v>#N/A</v>
      </c>
      <c r="BG84" s="47" t="e">
        <f>VLOOKUP(AN84,'Air Rifle Shot Count Data'!$A$2:$BW$70,72,FALSE)</f>
        <v>#N/A</v>
      </c>
      <c r="BH84" s="47" t="e">
        <f>VLOOKUP(AN84,'Air Rifle Shot Count Data'!$A$2:$BW$70,73,FALSE)</f>
        <v>#N/A</v>
      </c>
      <c r="BI84" s="47" t="e">
        <f>VLOOKUP(AN84,'Air Rifle Shot Count Data'!$A$2:$BW$70,74,FALSE)</f>
        <v>#N/A</v>
      </c>
    </row>
    <row r="85" spans="1:61" ht="13.95" customHeight="1" x14ac:dyDescent="0.3">
      <c r="B85" s="3" t="s">
        <v>128</v>
      </c>
      <c r="C85" s="2" t="s">
        <v>14</v>
      </c>
      <c r="D85" s="40">
        <v>59</v>
      </c>
      <c r="E85" s="40">
        <v>46</v>
      </c>
      <c r="F85" s="40">
        <v>38</v>
      </c>
      <c r="G85" s="40">
        <v>36</v>
      </c>
      <c r="H85" s="40">
        <v>39</v>
      </c>
      <c r="I85" s="40">
        <v>34</v>
      </c>
      <c r="J85" s="7">
        <f t="shared" si="49"/>
        <v>252</v>
      </c>
      <c r="K85" s="7"/>
      <c r="M85" s="47">
        <v>66</v>
      </c>
      <c r="N85" s="47">
        <v>57</v>
      </c>
      <c r="O85" s="47">
        <v>72</v>
      </c>
      <c r="P85" s="47">
        <v>51</v>
      </c>
      <c r="Q85" s="47">
        <v>70</v>
      </c>
      <c r="R85" s="47">
        <v>71</v>
      </c>
      <c r="S85" s="7">
        <f t="shared" si="45"/>
        <v>387</v>
      </c>
      <c r="AB85" s="7">
        <f t="shared" si="46"/>
        <v>0</v>
      </c>
      <c r="AE85" s="47"/>
      <c r="AF85" s="47"/>
      <c r="AG85" s="47"/>
      <c r="AH85" s="47"/>
      <c r="AI85" s="47"/>
      <c r="AJ85" s="5"/>
      <c r="AK85" s="7">
        <f t="shared" si="47"/>
        <v>0</v>
      </c>
      <c r="AN85" s="5">
        <v>116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7">
        <v>0</v>
      </c>
      <c r="AX85" s="47" t="e">
        <f>VLOOKUP(AN85,'Orion Essential AR Data'!$E$2:$HC$99,207,FALSE)</f>
        <v>#N/A</v>
      </c>
      <c r="AY85" s="47" t="e">
        <f>VLOOKUP(AN85,'Air Rifle Shot Count Data'!$A$2:$BW$70,64,FALSE)</f>
        <v>#N/A</v>
      </c>
      <c r="AZ85" s="47" t="e">
        <f>VLOOKUP(AN85,'Air Rifle Shot Count Data'!$A$2:$BW$70,65,FALSE)</f>
        <v>#N/A</v>
      </c>
      <c r="BA85" s="47" t="e">
        <f>VLOOKUP(AN85,'Air Rifle Shot Count Data'!$A$2:$BW$70,66,FALSE)</f>
        <v>#N/A</v>
      </c>
      <c r="BB85" s="47" t="e">
        <f>VLOOKUP(AN85,'Air Rifle Shot Count Data'!$A$2:$BW$70,67,FALSE)</f>
        <v>#N/A</v>
      </c>
      <c r="BC85" s="47" t="e">
        <f>VLOOKUP(AN85,'Air Rifle Shot Count Data'!$A$2:$BW$70,68,FALSE)</f>
        <v>#N/A</v>
      </c>
      <c r="BD85" s="47" t="e">
        <f>VLOOKUP(AN85,'Air Rifle Shot Count Data'!$A$2:$BW$70,69,FALSE)</f>
        <v>#N/A</v>
      </c>
      <c r="BE85" s="47" t="e">
        <f>VLOOKUP(AN85,'Air Rifle Shot Count Data'!$A$2:$BW$70,70,FALSE)</f>
        <v>#N/A</v>
      </c>
      <c r="BF85" s="47" t="e">
        <f>VLOOKUP(AN85,'Air Rifle Shot Count Data'!$A$2:$BW$70,71,FALSE)</f>
        <v>#N/A</v>
      </c>
      <c r="BG85" s="47" t="e">
        <f>VLOOKUP(AN85,'Air Rifle Shot Count Data'!$A$2:$BW$70,72,FALSE)</f>
        <v>#N/A</v>
      </c>
      <c r="BH85" s="47" t="e">
        <f>VLOOKUP(AN85,'Air Rifle Shot Count Data'!$A$2:$BW$70,73,FALSE)</f>
        <v>#N/A</v>
      </c>
      <c r="BI85" s="47" t="e">
        <f>VLOOKUP(AN85,'Air Rifle Shot Count Data'!$A$2:$BW$70,74,FALSE)</f>
        <v>#N/A</v>
      </c>
    </row>
    <row r="86" spans="1:61" ht="13.95" customHeight="1" x14ac:dyDescent="0.3">
      <c r="B86" s="44" t="s">
        <v>172</v>
      </c>
      <c r="C86" s="2" t="s">
        <v>14</v>
      </c>
      <c r="J86" s="7">
        <f t="shared" si="49"/>
        <v>0</v>
      </c>
      <c r="K86" s="7"/>
      <c r="M86" s="47">
        <v>48</v>
      </c>
      <c r="N86" s="47">
        <v>60</v>
      </c>
      <c r="O86" s="47">
        <v>65</v>
      </c>
      <c r="P86" s="47">
        <v>68</v>
      </c>
      <c r="Q86" s="47">
        <v>72</v>
      </c>
      <c r="R86" s="47">
        <v>71</v>
      </c>
      <c r="S86" s="7">
        <f t="shared" si="45"/>
        <v>384</v>
      </c>
      <c r="AB86" s="7">
        <f t="shared" si="46"/>
        <v>0</v>
      </c>
      <c r="AE86" s="47"/>
      <c r="AF86" s="47"/>
      <c r="AG86" s="47"/>
      <c r="AH86" s="47"/>
      <c r="AI86" s="47"/>
      <c r="AJ86" s="5"/>
      <c r="AK86" s="7">
        <f t="shared" si="47"/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7">
        <v>0</v>
      </c>
      <c r="AX86" s="47" t="e">
        <f>VLOOKUP(AN86,'Orion Essential AR Data'!$E$2:$HC$99,207,FALSE)</f>
        <v>#N/A</v>
      </c>
      <c r="AY86" s="47" t="e">
        <f>VLOOKUP(AN86,'Air Rifle Shot Count Data'!$A$2:$BW$70,64,FALSE)</f>
        <v>#N/A</v>
      </c>
      <c r="AZ86" s="47" t="e">
        <f>VLOOKUP(AN86,'Air Rifle Shot Count Data'!$A$2:$BW$70,65,FALSE)</f>
        <v>#N/A</v>
      </c>
      <c r="BA86" s="47" t="e">
        <f>VLOOKUP(AN86,'Air Rifle Shot Count Data'!$A$2:$BW$70,66,FALSE)</f>
        <v>#N/A</v>
      </c>
      <c r="BB86" s="47" t="e">
        <f>VLOOKUP(AN86,'Air Rifle Shot Count Data'!$A$2:$BW$70,67,FALSE)</f>
        <v>#N/A</v>
      </c>
      <c r="BC86" s="47" t="e">
        <f>VLOOKUP(AN86,'Air Rifle Shot Count Data'!$A$2:$BW$70,68,FALSE)</f>
        <v>#N/A</v>
      </c>
      <c r="BD86" s="47" t="e">
        <f>VLOOKUP(AN86,'Air Rifle Shot Count Data'!$A$2:$BW$70,69,FALSE)</f>
        <v>#N/A</v>
      </c>
      <c r="BE86" s="47" t="e">
        <f>VLOOKUP(AN86,'Air Rifle Shot Count Data'!$A$2:$BW$70,70,FALSE)</f>
        <v>#N/A</v>
      </c>
      <c r="BF86" s="47" t="e">
        <f>VLOOKUP(AN86,'Air Rifle Shot Count Data'!$A$2:$BW$70,71,FALSE)</f>
        <v>#N/A</v>
      </c>
      <c r="BG86" s="47" t="e">
        <f>VLOOKUP(AN86,'Air Rifle Shot Count Data'!$A$2:$BW$70,72,FALSE)</f>
        <v>#N/A</v>
      </c>
      <c r="BH86" s="47" t="e">
        <f>VLOOKUP(AN86,'Air Rifle Shot Count Data'!$A$2:$BW$70,73,FALSE)</f>
        <v>#N/A</v>
      </c>
      <c r="BI86" s="47" t="e">
        <f>VLOOKUP(AN86,'Air Rifle Shot Count Data'!$A$2:$BW$70,74,FALSE)</f>
        <v>#N/A</v>
      </c>
    </row>
    <row r="87" spans="1:61" ht="13.95" customHeight="1" x14ac:dyDescent="0.3">
      <c r="B87" s="3" t="s">
        <v>174</v>
      </c>
      <c r="C87" s="2" t="s">
        <v>14</v>
      </c>
      <c r="J87" s="7">
        <f t="shared" si="49"/>
        <v>0</v>
      </c>
      <c r="K87" s="7"/>
      <c r="M87" s="47">
        <v>88</v>
      </c>
      <c r="N87" s="47">
        <v>72</v>
      </c>
      <c r="O87" s="47">
        <v>66</v>
      </c>
      <c r="P87" s="47">
        <v>77</v>
      </c>
      <c r="Q87" s="47">
        <v>77</v>
      </c>
      <c r="R87" s="47">
        <v>66</v>
      </c>
      <c r="S87" s="7">
        <f t="shared" si="45"/>
        <v>446</v>
      </c>
      <c r="AB87" s="7">
        <f t="shared" si="46"/>
        <v>0</v>
      </c>
      <c r="AE87" s="47"/>
      <c r="AF87" s="47"/>
      <c r="AG87" s="47"/>
      <c r="AH87" s="47"/>
      <c r="AI87" s="47"/>
      <c r="AJ87" s="5"/>
      <c r="AK87" s="7">
        <f t="shared" si="47"/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7">
        <v>0</v>
      </c>
      <c r="AX87" s="47" t="e">
        <f>VLOOKUP(AN87,'Orion Essential AR Data'!$E$2:$HC$99,207,FALSE)</f>
        <v>#N/A</v>
      </c>
      <c r="AY87" s="47" t="e">
        <f>VLOOKUP(AN87,'Air Rifle Shot Count Data'!$A$2:$BW$70,64,FALSE)</f>
        <v>#N/A</v>
      </c>
      <c r="AZ87" s="47" t="e">
        <f>VLOOKUP(AN87,'Air Rifle Shot Count Data'!$A$2:$BW$70,65,FALSE)</f>
        <v>#N/A</v>
      </c>
      <c r="BA87" s="47" t="e">
        <f>VLOOKUP(AN87,'Air Rifle Shot Count Data'!$A$2:$BW$70,66,FALSE)</f>
        <v>#N/A</v>
      </c>
      <c r="BB87" s="47" t="e">
        <f>VLOOKUP(AN87,'Air Rifle Shot Count Data'!$A$2:$BW$70,67,FALSE)</f>
        <v>#N/A</v>
      </c>
      <c r="BC87" s="47" t="e">
        <f>VLOOKUP(AN87,'Air Rifle Shot Count Data'!$A$2:$BW$70,68,FALSE)</f>
        <v>#N/A</v>
      </c>
      <c r="BD87" s="47" t="e">
        <f>VLOOKUP(AN87,'Air Rifle Shot Count Data'!$A$2:$BW$70,69,FALSE)</f>
        <v>#N/A</v>
      </c>
      <c r="BE87" s="47" t="e">
        <f>VLOOKUP(AN87,'Air Rifle Shot Count Data'!$A$2:$BW$70,70,FALSE)</f>
        <v>#N/A</v>
      </c>
      <c r="BF87" s="47" t="e">
        <f>VLOOKUP(AN87,'Air Rifle Shot Count Data'!$A$2:$BW$70,71,FALSE)</f>
        <v>#N/A</v>
      </c>
      <c r="BG87" s="47" t="e">
        <f>VLOOKUP(AN87,'Air Rifle Shot Count Data'!$A$2:$BW$70,72,FALSE)</f>
        <v>#N/A</v>
      </c>
      <c r="BH87" s="47" t="e">
        <f>VLOOKUP(AN87,'Air Rifle Shot Count Data'!$A$2:$BW$70,73,FALSE)</f>
        <v>#N/A</v>
      </c>
      <c r="BI87" s="47" t="e">
        <f>VLOOKUP(AN87,'Air Rifle Shot Count Data'!$A$2:$BW$70,74,FALSE)</f>
        <v>#N/A</v>
      </c>
    </row>
    <row r="88" spans="1:61" ht="13.95" customHeight="1" x14ac:dyDescent="0.3">
      <c r="B88" s="3" t="s">
        <v>182</v>
      </c>
      <c r="C88" s="2" t="s">
        <v>14</v>
      </c>
      <c r="J88" s="7">
        <f t="shared" si="49"/>
        <v>0</v>
      </c>
      <c r="K88" s="7"/>
      <c r="M88" s="47"/>
      <c r="N88" s="47"/>
      <c r="O88" s="47"/>
      <c r="P88" s="47"/>
      <c r="Q88" s="47"/>
      <c r="R88" s="47"/>
      <c r="S88" s="7">
        <f t="shared" si="45"/>
        <v>0</v>
      </c>
      <c r="AB88" s="7">
        <f t="shared" si="46"/>
        <v>0</v>
      </c>
      <c r="AE88" s="47">
        <v>60</v>
      </c>
      <c r="AF88" s="47">
        <v>62</v>
      </c>
      <c r="AG88" s="47">
        <v>70</v>
      </c>
      <c r="AH88" s="47">
        <v>65</v>
      </c>
      <c r="AI88" s="47">
        <v>69</v>
      </c>
      <c r="AJ88" s="47">
        <v>63</v>
      </c>
      <c r="AK88" s="7">
        <f t="shared" si="47"/>
        <v>389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7">
        <v>0</v>
      </c>
      <c r="AX88" s="47" t="e">
        <f>VLOOKUP(AN88,'Orion Essential AR Data'!$E$2:$HC$99,207,FALSE)</f>
        <v>#N/A</v>
      </c>
      <c r="AY88" s="47" t="e">
        <f>VLOOKUP(AN88,'Air Rifle Shot Count Data'!$A$2:$BW$70,64,FALSE)</f>
        <v>#N/A</v>
      </c>
      <c r="AZ88" s="47" t="e">
        <f>VLOOKUP(AN88,'Air Rifle Shot Count Data'!$A$2:$BW$70,65,FALSE)</f>
        <v>#N/A</v>
      </c>
      <c r="BA88" s="47" t="e">
        <f>VLOOKUP(AN88,'Air Rifle Shot Count Data'!$A$2:$BW$70,66,FALSE)</f>
        <v>#N/A</v>
      </c>
      <c r="BB88" s="47" t="e">
        <f>VLOOKUP(AN88,'Air Rifle Shot Count Data'!$A$2:$BW$70,67,FALSE)</f>
        <v>#N/A</v>
      </c>
      <c r="BC88" s="47" t="e">
        <f>VLOOKUP(AN88,'Air Rifle Shot Count Data'!$A$2:$BW$70,68,FALSE)</f>
        <v>#N/A</v>
      </c>
      <c r="BD88" s="47" t="e">
        <f>VLOOKUP(AN88,'Air Rifle Shot Count Data'!$A$2:$BW$70,69,FALSE)</f>
        <v>#N/A</v>
      </c>
      <c r="BE88" s="47" t="e">
        <f>VLOOKUP(AN88,'Air Rifle Shot Count Data'!$A$2:$BW$70,70,FALSE)</f>
        <v>#N/A</v>
      </c>
      <c r="BF88" s="47" t="e">
        <f>VLOOKUP(AN88,'Air Rifle Shot Count Data'!$A$2:$BW$70,71,FALSE)</f>
        <v>#N/A</v>
      </c>
      <c r="BG88" s="47" t="e">
        <f>VLOOKUP(AN88,'Air Rifle Shot Count Data'!$A$2:$BW$70,72,FALSE)</f>
        <v>#N/A</v>
      </c>
      <c r="BH88" s="47" t="e">
        <f>VLOOKUP(AN88,'Air Rifle Shot Count Data'!$A$2:$BW$70,73,FALSE)</f>
        <v>#N/A</v>
      </c>
      <c r="BI88" s="47" t="e">
        <f>VLOOKUP(AN88,'Air Rifle Shot Count Data'!$A$2:$BW$70,74,FALSE)</f>
        <v>#N/A</v>
      </c>
    </row>
    <row r="89" spans="1:61" ht="13.95" customHeight="1" x14ac:dyDescent="0.3">
      <c r="B89" s="3"/>
      <c r="J89" s="7"/>
      <c r="S89" s="7"/>
      <c r="AB89" s="7"/>
      <c r="AK89" s="7"/>
      <c r="AU89" s="7"/>
    </row>
    <row r="90" spans="1:61" ht="13.95" customHeight="1" x14ac:dyDescent="0.3">
      <c r="A90" s="29" t="s">
        <v>70</v>
      </c>
      <c r="B90" s="26" t="s">
        <v>1</v>
      </c>
      <c r="C90" s="79" t="s">
        <v>2</v>
      </c>
      <c r="D90" s="26" t="s">
        <v>19</v>
      </c>
      <c r="E90" s="26" t="s">
        <v>20</v>
      </c>
      <c r="F90" s="26" t="s">
        <v>21</v>
      </c>
      <c r="G90" s="26" t="s">
        <v>22</v>
      </c>
      <c r="H90" s="26" t="s">
        <v>22</v>
      </c>
      <c r="I90" s="26" t="s">
        <v>24</v>
      </c>
      <c r="J90" s="26" t="s">
        <v>25</v>
      </c>
      <c r="K90" s="26" t="s">
        <v>26</v>
      </c>
      <c r="M90" s="31" t="s">
        <v>19</v>
      </c>
      <c r="N90" s="31" t="s">
        <v>20</v>
      </c>
      <c r="O90" s="31" t="s">
        <v>21</v>
      </c>
      <c r="P90" s="31" t="s">
        <v>22</v>
      </c>
      <c r="Q90" s="31" t="s">
        <v>22</v>
      </c>
      <c r="R90" s="31" t="s">
        <v>24</v>
      </c>
      <c r="S90" s="31" t="s">
        <v>25</v>
      </c>
      <c r="T90" s="31" t="s">
        <v>26</v>
      </c>
      <c r="V90" s="31" t="s">
        <v>19</v>
      </c>
      <c r="W90" s="31" t="s">
        <v>20</v>
      </c>
      <c r="X90" s="31" t="s">
        <v>21</v>
      </c>
      <c r="Y90" s="31" t="s">
        <v>22</v>
      </c>
      <c r="Z90" s="31" t="s">
        <v>22</v>
      </c>
      <c r="AA90" s="31" t="s">
        <v>24</v>
      </c>
      <c r="AB90" s="31" t="s">
        <v>25</v>
      </c>
      <c r="AC90" s="31" t="s">
        <v>26</v>
      </c>
      <c r="AE90" s="31" t="s">
        <v>19</v>
      </c>
      <c r="AF90" s="31" t="s">
        <v>20</v>
      </c>
      <c r="AG90" s="31" t="s">
        <v>21</v>
      </c>
      <c r="AH90" s="31" t="s">
        <v>22</v>
      </c>
      <c r="AI90" s="31" t="s">
        <v>22</v>
      </c>
      <c r="AJ90" s="31" t="s">
        <v>24</v>
      </c>
      <c r="AK90" s="31" t="s">
        <v>25</v>
      </c>
      <c r="AL90" s="31" t="s">
        <v>26</v>
      </c>
      <c r="AM90" s="79"/>
      <c r="AO90" s="31" t="s">
        <v>19</v>
      </c>
      <c r="AP90" s="31" t="s">
        <v>20</v>
      </c>
      <c r="AQ90" s="31" t="s">
        <v>21</v>
      </c>
      <c r="AR90" s="31" t="s">
        <v>22</v>
      </c>
      <c r="AS90" s="31" t="s">
        <v>22</v>
      </c>
      <c r="AT90" s="31" t="s">
        <v>24</v>
      </c>
      <c r="AU90" s="31" t="s">
        <v>25</v>
      </c>
      <c r="AV90" s="31" t="s">
        <v>26</v>
      </c>
      <c r="AX90" s="79" t="s">
        <v>589</v>
      </c>
      <c r="AY90" s="5">
        <v>10</v>
      </c>
      <c r="AZ90" s="5">
        <v>9</v>
      </c>
      <c r="BA90" s="5">
        <v>8</v>
      </c>
      <c r="BB90" s="5">
        <v>7</v>
      </c>
      <c r="BC90" s="5">
        <v>6</v>
      </c>
      <c r="BD90" s="5">
        <v>5</v>
      </c>
      <c r="BE90" s="5">
        <v>4</v>
      </c>
      <c r="BF90" s="5">
        <v>3</v>
      </c>
      <c r="BG90" s="5">
        <v>2</v>
      </c>
      <c r="BH90" s="5">
        <v>1</v>
      </c>
      <c r="BI90" s="5">
        <v>0</v>
      </c>
    </row>
    <row r="91" spans="1:61" ht="13.95" customHeight="1" x14ac:dyDescent="0.3">
      <c r="B91" s="6" t="s">
        <v>169</v>
      </c>
      <c r="C91" s="2" t="s">
        <v>71</v>
      </c>
      <c r="J91" s="7">
        <f t="shared" ref="J91:J95" si="50">SUM(D91:I91)</f>
        <v>0</v>
      </c>
      <c r="K91" s="33">
        <f>SUM(J91,J92,J93,J94,J95)-MIN(J91,J92,J93,J94,J95)</f>
        <v>0</v>
      </c>
      <c r="M91" s="2">
        <v>74</v>
      </c>
      <c r="N91" s="2">
        <v>72</v>
      </c>
      <c r="O91" s="2">
        <v>79</v>
      </c>
      <c r="P91" s="2">
        <v>72</v>
      </c>
      <c r="Q91" s="2">
        <v>83</v>
      </c>
      <c r="R91" s="2">
        <v>72</v>
      </c>
      <c r="S91" s="57">
        <f t="shared" ref="S91:S98" si="51">SUM(M91:R91)</f>
        <v>452</v>
      </c>
      <c r="T91" s="57">
        <f>SUM(S91,S92,S93,S94,S95)-MIN(S91,S92,S93,S94,S95)</f>
        <v>2014</v>
      </c>
      <c r="V91" s="2">
        <v>76</v>
      </c>
      <c r="W91" s="2">
        <v>71</v>
      </c>
      <c r="X91" s="2">
        <v>51</v>
      </c>
      <c r="Y91" s="2">
        <v>63</v>
      </c>
      <c r="Z91" s="2">
        <v>58</v>
      </c>
      <c r="AA91" s="2">
        <v>69</v>
      </c>
      <c r="AB91" s="73">
        <f t="shared" ref="AB91:AB98" si="52">SUM(V91:AA91)</f>
        <v>388</v>
      </c>
      <c r="AC91" s="73">
        <f>SUM(AB91,AB92,AB93,AB94,AB99)-MIN(AB91,AB92,AB93,AB94,AB96)</f>
        <v>1538</v>
      </c>
      <c r="AK91" s="7">
        <f t="shared" ref="AK91:AK98" si="53">SUM(AE91:AJ91)</f>
        <v>0</v>
      </c>
      <c r="AL91" s="77">
        <f>SUM(AK92,AK93,AK95,AK97,AK98)-MIN(AK92,AK93,AK95,AK97,AK98)</f>
        <v>2179</v>
      </c>
      <c r="AM91" s="79"/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7">
        <v>0</v>
      </c>
      <c r="AV91" s="7">
        <f>SUM(AU91,AU92,AU93,AU94,AU95)-MIN(AU91,AU92,AU93,AU94,AU95)</f>
        <v>0</v>
      </c>
      <c r="AX91" s="47" t="e">
        <f>VLOOKUP(AN91,'Orion Essential AR Data'!$E$2:$HC$99,207,FALSE)</f>
        <v>#N/A</v>
      </c>
      <c r="AY91" s="47" t="e">
        <f>VLOOKUP(AN91,'Air Rifle Shot Count Data'!$A$2:$BW$70,64,FALSE)</f>
        <v>#N/A</v>
      </c>
      <c r="AZ91" s="47" t="e">
        <f>VLOOKUP(AN91,'Air Rifle Shot Count Data'!$A$2:$BW$70,65,FALSE)</f>
        <v>#N/A</v>
      </c>
      <c r="BA91" s="47" t="e">
        <f>VLOOKUP(AN91,'Air Rifle Shot Count Data'!$A$2:$BW$70,66,FALSE)</f>
        <v>#N/A</v>
      </c>
      <c r="BB91" s="47" t="e">
        <f>VLOOKUP(AN91,'Air Rifle Shot Count Data'!$A$2:$BW$70,67,FALSE)</f>
        <v>#N/A</v>
      </c>
      <c r="BC91" s="47" t="e">
        <f>VLOOKUP(AN91,'Air Rifle Shot Count Data'!$A$2:$BW$70,68,FALSE)</f>
        <v>#N/A</v>
      </c>
      <c r="BD91" s="47" t="e">
        <f>VLOOKUP(AN91,'Air Rifle Shot Count Data'!$A$2:$BW$70,69,FALSE)</f>
        <v>#N/A</v>
      </c>
      <c r="BE91" s="47" t="e">
        <f>VLOOKUP(AN91,'Air Rifle Shot Count Data'!$A$2:$BW$70,70,FALSE)</f>
        <v>#N/A</v>
      </c>
      <c r="BF91" s="47" t="e">
        <f>VLOOKUP(AN91,'Air Rifle Shot Count Data'!$A$2:$BW$70,71,FALSE)</f>
        <v>#N/A</v>
      </c>
      <c r="BG91" s="47" t="e">
        <f>VLOOKUP(AN91,'Air Rifle Shot Count Data'!$A$2:$BW$70,72,FALSE)</f>
        <v>#N/A</v>
      </c>
      <c r="BH91" s="47" t="e">
        <f>VLOOKUP(AN91,'Air Rifle Shot Count Data'!$A$2:$BW$70,73,FALSE)</f>
        <v>#N/A</v>
      </c>
      <c r="BI91" s="47" t="e">
        <f>VLOOKUP(AN91,'Air Rifle Shot Count Data'!$A$2:$BW$70,74,FALSE)</f>
        <v>#N/A</v>
      </c>
    </row>
    <row r="92" spans="1:61" ht="13.95" customHeight="1" x14ac:dyDescent="0.3">
      <c r="B92" s="6" t="s">
        <v>74</v>
      </c>
      <c r="C92" s="2" t="s">
        <v>71</v>
      </c>
      <c r="J92" s="7">
        <f t="shared" si="50"/>
        <v>0</v>
      </c>
      <c r="M92" s="2">
        <v>87</v>
      </c>
      <c r="N92" s="2">
        <v>93</v>
      </c>
      <c r="O92" s="2">
        <v>94</v>
      </c>
      <c r="P92" s="2">
        <v>96</v>
      </c>
      <c r="Q92" s="2">
        <v>95</v>
      </c>
      <c r="R92" s="2">
        <v>90</v>
      </c>
      <c r="S92" s="57">
        <f t="shared" si="51"/>
        <v>555</v>
      </c>
      <c r="V92" s="2">
        <v>85</v>
      </c>
      <c r="W92" s="2">
        <v>88</v>
      </c>
      <c r="X92" s="2">
        <v>94</v>
      </c>
      <c r="Y92" s="2">
        <v>91</v>
      </c>
      <c r="Z92" s="2">
        <v>89</v>
      </c>
      <c r="AA92" s="2">
        <v>84</v>
      </c>
      <c r="AB92" s="73">
        <f t="shared" si="52"/>
        <v>531</v>
      </c>
      <c r="AE92" s="2">
        <v>88</v>
      </c>
      <c r="AF92" s="2">
        <v>93</v>
      </c>
      <c r="AG92" s="2">
        <v>91</v>
      </c>
      <c r="AH92" s="2">
        <v>93</v>
      </c>
      <c r="AI92" s="2">
        <v>92</v>
      </c>
      <c r="AJ92" s="2">
        <v>93</v>
      </c>
      <c r="AK92" s="77">
        <f t="shared" si="53"/>
        <v>550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7">
        <v>0</v>
      </c>
      <c r="AX92" s="47" t="e">
        <f>VLOOKUP(AN92,'Orion Essential AR Data'!$E$2:$HC$99,207,FALSE)</f>
        <v>#N/A</v>
      </c>
      <c r="AY92" s="47" t="e">
        <f>VLOOKUP(AN92,'Air Rifle Shot Count Data'!$A$2:$BW$70,64,FALSE)</f>
        <v>#N/A</v>
      </c>
      <c r="AZ92" s="47" t="e">
        <f>VLOOKUP(AN92,'Air Rifle Shot Count Data'!$A$2:$BW$70,65,FALSE)</f>
        <v>#N/A</v>
      </c>
      <c r="BA92" s="47" t="e">
        <f>VLOOKUP(AN92,'Air Rifle Shot Count Data'!$A$2:$BW$70,66,FALSE)</f>
        <v>#N/A</v>
      </c>
      <c r="BB92" s="47" t="e">
        <f>VLOOKUP(AN92,'Air Rifle Shot Count Data'!$A$2:$BW$70,67,FALSE)</f>
        <v>#N/A</v>
      </c>
      <c r="BC92" s="47" t="e">
        <f>VLOOKUP(AN92,'Air Rifle Shot Count Data'!$A$2:$BW$70,68,FALSE)</f>
        <v>#N/A</v>
      </c>
      <c r="BD92" s="47" t="e">
        <f>VLOOKUP(AN92,'Air Rifle Shot Count Data'!$A$2:$BW$70,69,FALSE)</f>
        <v>#N/A</v>
      </c>
      <c r="BE92" s="47" t="e">
        <f>VLOOKUP(AN92,'Air Rifle Shot Count Data'!$A$2:$BW$70,70,FALSE)</f>
        <v>#N/A</v>
      </c>
      <c r="BF92" s="47" t="e">
        <f>VLOOKUP(AN92,'Air Rifle Shot Count Data'!$A$2:$BW$70,71,FALSE)</f>
        <v>#N/A</v>
      </c>
      <c r="BG92" s="47" t="e">
        <f>VLOOKUP(AN92,'Air Rifle Shot Count Data'!$A$2:$BW$70,72,FALSE)</f>
        <v>#N/A</v>
      </c>
      <c r="BH92" s="47" t="e">
        <f>VLOOKUP(AN92,'Air Rifle Shot Count Data'!$A$2:$BW$70,73,FALSE)</f>
        <v>#N/A</v>
      </c>
      <c r="BI92" s="47" t="e">
        <f>VLOOKUP(AN92,'Air Rifle Shot Count Data'!$A$2:$BW$70,74,FALSE)</f>
        <v>#N/A</v>
      </c>
    </row>
    <row r="93" spans="1:61" ht="13.95" customHeight="1" x14ac:dyDescent="0.3">
      <c r="B93" s="14" t="s">
        <v>98</v>
      </c>
      <c r="C93" s="2" t="s">
        <v>71</v>
      </c>
      <c r="J93" s="7">
        <f t="shared" si="50"/>
        <v>0</v>
      </c>
      <c r="K93" s="7"/>
      <c r="S93" s="7">
        <f t="shared" si="51"/>
        <v>0</v>
      </c>
      <c r="T93" s="7"/>
      <c r="V93" s="2">
        <v>88</v>
      </c>
      <c r="W93" s="2">
        <v>88</v>
      </c>
      <c r="X93" s="2">
        <v>90</v>
      </c>
      <c r="Y93" s="2">
        <v>85</v>
      </c>
      <c r="Z93" s="2">
        <v>92</v>
      </c>
      <c r="AA93" s="2">
        <v>92</v>
      </c>
      <c r="AB93" s="73">
        <f t="shared" si="52"/>
        <v>535</v>
      </c>
      <c r="AC93" s="7"/>
      <c r="AE93" s="2">
        <v>89</v>
      </c>
      <c r="AF93" s="2">
        <v>88</v>
      </c>
      <c r="AG93" s="2">
        <v>89</v>
      </c>
      <c r="AH93" s="2">
        <v>93</v>
      </c>
      <c r="AI93" s="2">
        <v>94</v>
      </c>
      <c r="AJ93" s="2">
        <v>86</v>
      </c>
      <c r="AK93" s="77">
        <f t="shared" si="53"/>
        <v>539</v>
      </c>
      <c r="AL93" s="7"/>
      <c r="AM93" s="7"/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7">
        <v>0</v>
      </c>
      <c r="AV93" s="7"/>
      <c r="AX93" s="47" t="e">
        <f>VLOOKUP(AN93,'Orion Essential AR Data'!$E$2:$HC$99,207,FALSE)</f>
        <v>#N/A</v>
      </c>
      <c r="AY93" s="47" t="e">
        <f>VLOOKUP(AN93,'Air Rifle Shot Count Data'!$A$2:$BW$70,64,FALSE)</f>
        <v>#N/A</v>
      </c>
      <c r="AZ93" s="47" t="e">
        <f>VLOOKUP(AN93,'Air Rifle Shot Count Data'!$A$2:$BW$70,65,FALSE)</f>
        <v>#N/A</v>
      </c>
      <c r="BA93" s="47" t="e">
        <f>VLOOKUP(AN93,'Air Rifle Shot Count Data'!$A$2:$BW$70,66,FALSE)</f>
        <v>#N/A</v>
      </c>
      <c r="BB93" s="47" t="e">
        <f>VLOOKUP(AN93,'Air Rifle Shot Count Data'!$A$2:$BW$70,67,FALSE)</f>
        <v>#N/A</v>
      </c>
      <c r="BC93" s="47" t="e">
        <f>VLOOKUP(AN93,'Air Rifle Shot Count Data'!$A$2:$BW$70,68,FALSE)</f>
        <v>#N/A</v>
      </c>
      <c r="BD93" s="47" t="e">
        <f>VLOOKUP(AN93,'Air Rifle Shot Count Data'!$A$2:$BW$70,69,FALSE)</f>
        <v>#N/A</v>
      </c>
      <c r="BE93" s="47" t="e">
        <f>VLOOKUP(AN93,'Air Rifle Shot Count Data'!$A$2:$BW$70,70,FALSE)</f>
        <v>#N/A</v>
      </c>
      <c r="BF93" s="47" t="e">
        <f>VLOOKUP(AN93,'Air Rifle Shot Count Data'!$A$2:$BW$70,71,FALSE)</f>
        <v>#N/A</v>
      </c>
      <c r="BG93" s="47" t="e">
        <f>VLOOKUP(AN93,'Air Rifle Shot Count Data'!$A$2:$BW$70,72,FALSE)</f>
        <v>#N/A</v>
      </c>
      <c r="BH93" s="47" t="e">
        <f>VLOOKUP(AN93,'Air Rifle Shot Count Data'!$A$2:$BW$70,73,FALSE)</f>
        <v>#N/A</v>
      </c>
      <c r="BI93" s="47" t="e">
        <f>VLOOKUP(AN93,'Air Rifle Shot Count Data'!$A$2:$BW$70,74,FALSE)</f>
        <v>#N/A</v>
      </c>
    </row>
    <row r="94" spans="1:61" ht="13.95" customHeight="1" x14ac:dyDescent="0.3">
      <c r="B94" s="14" t="s">
        <v>170</v>
      </c>
      <c r="C94" s="2" t="s">
        <v>71</v>
      </c>
      <c r="J94" s="7">
        <f t="shared" si="50"/>
        <v>0</v>
      </c>
      <c r="K94" s="7"/>
      <c r="M94" s="2">
        <v>73</v>
      </c>
      <c r="N94" s="2">
        <v>80</v>
      </c>
      <c r="O94" s="2">
        <v>78</v>
      </c>
      <c r="P94" s="2">
        <v>72</v>
      </c>
      <c r="Q94" s="2">
        <v>82</v>
      </c>
      <c r="R94" s="2">
        <v>79</v>
      </c>
      <c r="S94" s="57">
        <f t="shared" si="51"/>
        <v>464</v>
      </c>
      <c r="T94" s="7"/>
      <c r="V94" s="2">
        <v>80</v>
      </c>
      <c r="W94" s="2">
        <v>85</v>
      </c>
      <c r="X94" s="2">
        <v>78</v>
      </c>
      <c r="Y94" s="2">
        <v>77</v>
      </c>
      <c r="Z94" s="2">
        <v>76</v>
      </c>
      <c r="AA94" s="2">
        <v>76</v>
      </c>
      <c r="AB94" s="73">
        <f t="shared" si="52"/>
        <v>472</v>
      </c>
      <c r="AC94" s="7"/>
      <c r="AK94" s="7">
        <f t="shared" si="53"/>
        <v>0</v>
      </c>
      <c r="AL94" s="7"/>
      <c r="AM94" s="7"/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7">
        <v>0</v>
      </c>
      <c r="AV94" s="7"/>
      <c r="AX94" s="47" t="e">
        <f>VLOOKUP(AN94,'Orion Essential AR Data'!$E$2:$HC$99,207,FALSE)</f>
        <v>#N/A</v>
      </c>
      <c r="AY94" s="47" t="e">
        <f>VLOOKUP(AN94,'Air Rifle Shot Count Data'!$A$2:$BW$70,64,FALSE)</f>
        <v>#N/A</v>
      </c>
      <c r="AZ94" s="47" t="e">
        <f>VLOOKUP(AN94,'Air Rifle Shot Count Data'!$A$2:$BW$70,65,FALSE)</f>
        <v>#N/A</v>
      </c>
      <c r="BA94" s="47" t="e">
        <f>VLOOKUP(AN94,'Air Rifle Shot Count Data'!$A$2:$BW$70,66,FALSE)</f>
        <v>#N/A</v>
      </c>
      <c r="BB94" s="47" t="e">
        <f>VLOOKUP(AN94,'Air Rifle Shot Count Data'!$A$2:$BW$70,67,FALSE)</f>
        <v>#N/A</v>
      </c>
      <c r="BC94" s="47" t="e">
        <f>VLOOKUP(AN94,'Air Rifle Shot Count Data'!$A$2:$BW$70,68,FALSE)</f>
        <v>#N/A</v>
      </c>
      <c r="BD94" s="47" t="e">
        <f>VLOOKUP(AN94,'Air Rifle Shot Count Data'!$A$2:$BW$70,69,FALSE)</f>
        <v>#N/A</v>
      </c>
      <c r="BE94" s="47" t="e">
        <f>VLOOKUP(AN94,'Air Rifle Shot Count Data'!$A$2:$BW$70,70,FALSE)</f>
        <v>#N/A</v>
      </c>
      <c r="BF94" s="47" t="e">
        <f>VLOOKUP(AN94,'Air Rifle Shot Count Data'!$A$2:$BW$70,71,FALSE)</f>
        <v>#N/A</v>
      </c>
      <c r="BG94" s="47" t="e">
        <f>VLOOKUP(AN94,'Air Rifle Shot Count Data'!$A$2:$BW$70,72,FALSE)</f>
        <v>#N/A</v>
      </c>
      <c r="BH94" s="47" t="e">
        <f>VLOOKUP(AN94,'Air Rifle Shot Count Data'!$A$2:$BW$70,73,FALSE)</f>
        <v>#N/A</v>
      </c>
      <c r="BI94" s="47" t="e">
        <f>VLOOKUP(AN94,'Air Rifle Shot Count Data'!$A$2:$BW$70,74,FALSE)</f>
        <v>#N/A</v>
      </c>
    </row>
    <row r="95" spans="1:61" ht="13.95" customHeight="1" x14ac:dyDescent="0.3">
      <c r="B95" s="3" t="s">
        <v>171</v>
      </c>
      <c r="C95" s="2" t="s">
        <v>71</v>
      </c>
      <c r="J95" s="7">
        <f t="shared" si="50"/>
        <v>0</v>
      </c>
      <c r="K95" s="7"/>
      <c r="M95" s="2">
        <v>94</v>
      </c>
      <c r="N95" s="2">
        <v>92</v>
      </c>
      <c r="O95" s="2">
        <v>91</v>
      </c>
      <c r="P95" s="2">
        <v>89</v>
      </c>
      <c r="Q95" s="2">
        <v>89</v>
      </c>
      <c r="R95" s="2">
        <v>88</v>
      </c>
      <c r="S95" s="57">
        <f t="shared" si="51"/>
        <v>543</v>
      </c>
      <c r="T95" s="7"/>
      <c r="AB95" s="7">
        <f t="shared" si="52"/>
        <v>0</v>
      </c>
      <c r="AC95" s="7"/>
      <c r="AE95" s="2">
        <v>93</v>
      </c>
      <c r="AF95" s="2">
        <v>85</v>
      </c>
      <c r="AG95" s="2">
        <v>94</v>
      </c>
      <c r="AH95" s="2">
        <v>91</v>
      </c>
      <c r="AI95" s="2">
        <v>93</v>
      </c>
      <c r="AJ95" s="2">
        <v>89</v>
      </c>
      <c r="AK95" s="77">
        <f t="shared" si="53"/>
        <v>545</v>
      </c>
      <c r="AL95" s="7"/>
      <c r="AM95" s="7"/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7">
        <v>0</v>
      </c>
      <c r="AV95" s="7"/>
      <c r="AX95" s="47" t="e">
        <f>VLOOKUP(AN95,'Orion Essential AR Data'!$E$2:$HC$99,207,FALSE)</f>
        <v>#N/A</v>
      </c>
      <c r="AY95" s="47" t="e">
        <f>VLOOKUP(AN95,'Air Rifle Shot Count Data'!$A$2:$BW$70,64,FALSE)</f>
        <v>#N/A</v>
      </c>
      <c r="AZ95" s="47" t="e">
        <f>VLOOKUP(AN95,'Air Rifle Shot Count Data'!$A$2:$BW$70,65,FALSE)</f>
        <v>#N/A</v>
      </c>
      <c r="BA95" s="47" t="e">
        <f>VLOOKUP(AN95,'Air Rifle Shot Count Data'!$A$2:$BW$70,66,FALSE)</f>
        <v>#N/A</v>
      </c>
      <c r="BB95" s="47" t="e">
        <f>VLOOKUP(AN95,'Air Rifle Shot Count Data'!$A$2:$BW$70,67,FALSE)</f>
        <v>#N/A</v>
      </c>
      <c r="BC95" s="47" t="e">
        <f>VLOOKUP(AN95,'Air Rifle Shot Count Data'!$A$2:$BW$70,68,FALSE)</f>
        <v>#N/A</v>
      </c>
      <c r="BD95" s="47" t="e">
        <f>VLOOKUP(AN95,'Air Rifle Shot Count Data'!$A$2:$BW$70,69,FALSE)</f>
        <v>#N/A</v>
      </c>
      <c r="BE95" s="47" t="e">
        <f>VLOOKUP(AN95,'Air Rifle Shot Count Data'!$A$2:$BW$70,70,FALSE)</f>
        <v>#N/A</v>
      </c>
      <c r="BF95" s="47" t="e">
        <f>VLOOKUP(AN95,'Air Rifle Shot Count Data'!$A$2:$BW$70,71,FALSE)</f>
        <v>#N/A</v>
      </c>
      <c r="BG95" s="47" t="e">
        <f>VLOOKUP(AN95,'Air Rifle Shot Count Data'!$A$2:$BW$70,72,FALSE)</f>
        <v>#N/A</v>
      </c>
      <c r="BH95" s="47" t="e">
        <f>VLOOKUP(AN95,'Air Rifle Shot Count Data'!$A$2:$BW$70,73,FALSE)</f>
        <v>#N/A</v>
      </c>
      <c r="BI95" s="47" t="e">
        <f>VLOOKUP(AN95,'Air Rifle Shot Count Data'!$A$2:$BW$70,74,FALSE)</f>
        <v>#N/A</v>
      </c>
    </row>
    <row r="96" spans="1:61" ht="13.95" customHeight="1" x14ac:dyDescent="0.3">
      <c r="B96" s="3" t="s">
        <v>176</v>
      </c>
      <c r="C96" s="2" t="s">
        <v>71</v>
      </c>
      <c r="J96" s="7">
        <f t="shared" ref="J96:J98" si="54">SUM(D96:I96)</f>
        <v>0</v>
      </c>
      <c r="K96" s="7"/>
      <c r="M96" s="2">
        <v>94</v>
      </c>
      <c r="N96" s="2">
        <v>92</v>
      </c>
      <c r="O96" s="2">
        <v>91</v>
      </c>
      <c r="P96" s="2">
        <v>89</v>
      </c>
      <c r="Q96" s="2">
        <v>89</v>
      </c>
      <c r="R96" s="2">
        <v>88</v>
      </c>
      <c r="S96" s="73">
        <f t="shared" ref="S96" si="55">SUM(M96:R96)</f>
        <v>543</v>
      </c>
      <c r="T96" s="7"/>
      <c r="V96" s="2">
        <v>69</v>
      </c>
      <c r="W96" s="2">
        <v>88</v>
      </c>
      <c r="X96" s="2">
        <v>82</v>
      </c>
      <c r="Y96" s="2">
        <v>77</v>
      </c>
      <c r="Z96" s="2">
        <v>72</v>
      </c>
      <c r="AA96" s="2">
        <v>87</v>
      </c>
      <c r="AB96" s="73">
        <f t="shared" ref="AB96" si="56">SUM(V96:AA96)</f>
        <v>475</v>
      </c>
      <c r="AC96" s="7"/>
      <c r="AK96" s="7">
        <f t="shared" si="53"/>
        <v>0</v>
      </c>
      <c r="AL96" s="7"/>
      <c r="AM96" s="7"/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7">
        <v>0</v>
      </c>
      <c r="AV96" s="7"/>
      <c r="AX96" s="47" t="e">
        <f>VLOOKUP(AN96,'Orion Essential AR Data'!$E$2:$HC$99,207,FALSE)</f>
        <v>#N/A</v>
      </c>
      <c r="AY96" s="47" t="e">
        <f>VLOOKUP(AN96,'Air Rifle Shot Count Data'!$A$2:$BW$70,64,FALSE)</f>
        <v>#N/A</v>
      </c>
      <c r="AZ96" s="47" t="e">
        <f>VLOOKUP(AN96,'Air Rifle Shot Count Data'!$A$2:$BW$70,65,FALSE)</f>
        <v>#N/A</v>
      </c>
      <c r="BA96" s="47" t="e">
        <f>VLOOKUP(AN96,'Air Rifle Shot Count Data'!$A$2:$BW$70,66,FALSE)</f>
        <v>#N/A</v>
      </c>
      <c r="BB96" s="47" t="e">
        <f>VLOOKUP(AN96,'Air Rifle Shot Count Data'!$A$2:$BW$70,67,FALSE)</f>
        <v>#N/A</v>
      </c>
      <c r="BC96" s="47" t="e">
        <f>VLOOKUP(AN96,'Air Rifle Shot Count Data'!$A$2:$BW$70,68,FALSE)</f>
        <v>#N/A</v>
      </c>
      <c r="BD96" s="47" t="e">
        <f>VLOOKUP(AN96,'Air Rifle Shot Count Data'!$A$2:$BW$70,69,FALSE)</f>
        <v>#N/A</v>
      </c>
      <c r="BE96" s="47" t="e">
        <f>VLOOKUP(AN96,'Air Rifle Shot Count Data'!$A$2:$BW$70,70,FALSE)</f>
        <v>#N/A</v>
      </c>
      <c r="BF96" s="47" t="e">
        <f>VLOOKUP(AN96,'Air Rifle Shot Count Data'!$A$2:$BW$70,71,FALSE)</f>
        <v>#N/A</v>
      </c>
      <c r="BG96" s="47" t="e">
        <f>VLOOKUP(AN96,'Air Rifle Shot Count Data'!$A$2:$BW$70,72,FALSE)</f>
        <v>#N/A</v>
      </c>
      <c r="BH96" s="47" t="e">
        <f>VLOOKUP(AN96,'Air Rifle Shot Count Data'!$A$2:$BW$70,73,FALSE)</f>
        <v>#N/A</v>
      </c>
      <c r="BI96" s="47" t="e">
        <f>VLOOKUP(AN96,'Air Rifle Shot Count Data'!$A$2:$BW$70,74,FALSE)</f>
        <v>#N/A</v>
      </c>
    </row>
    <row r="97" spans="1:61" ht="13.95" customHeight="1" x14ac:dyDescent="0.3">
      <c r="B97" s="3" t="s">
        <v>179</v>
      </c>
      <c r="C97" s="2" t="s">
        <v>71</v>
      </c>
      <c r="J97" s="7">
        <f t="shared" si="54"/>
        <v>0</v>
      </c>
      <c r="K97" s="7"/>
      <c r="S97" s="7">
        <f t="shared" si="51"/>
        <v>0</v>
      </c>
      <c r="T97" s="7"/>
      <c r="AB97" s="7">
        <f t="shared" si="52"/>
        <v>0</v>
      </c>
      <c r="AC97" s="7"/>
      <c r="AE97" s="2">
        <v>87</v>
      </c>
      <c r="AF97" s="2">
        <v>91</v>
      </c>
      <c r="AG97" s="2">
        <v>87</v>
      </c>
      <c r="AH97" s="2">
        <v>92</v>
      </c>
      <c r="AI97" s="2">
        <v>97</v>
      </c>
      <c r="AJ97" s="2">
        <v>91</v>
      </c>
      <c r="AK97" s="77">
        <f t="shared" si="53"/>
        <v>545</v>
      </c>
      <c r="AL97" s="7"/>
      <c r="AM97" s="7"/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7">
        <v>0</v>
      </c>
      <c r="AV97" s="7"/>
      <c r="AX97" s="47" t="e">
        <f>VLOOKUP(AN97,'Orion Essential AR Data'!$E$2:$HC$99,207,FALSE)</f>
        <v>#N/A</v>
      </c>
      <c r="AY97" s="47" t="e">
        <f>VLOOKUP(AN97,'Air Rifle Shot Count Data'!$A$2:$BW$70,64,FALSE)</f>
        <v>#N/A</v>
      </c>
      <c r="AZ97" s="47" t="e">
        <f>VLOOKUP(AN97,'Air Rifle Shot Count Data'!$A$2:$BW$70,65,FALSE)</f>
        <v>#N/A</v>
      </c>
      <c r="BA97" s="47" t="e">
        <f>VLOOKUP(AN97,'Air Rifle Shot Count Data'!$A$2:$BW$70,66,FALSE)</f>
        <v>#N/A</v>
      </c>
      <c r="BB97" s="47" t="e">
        <f>VLOOKUP(AN97,'Air Rifle Shot Count Data'!$A$2:$BW$70,67,FALSE)</f>
        <v>#N/A</v>
      </c>
      <c r="BC97" s="47" t="e">
        <f>VLOOKUP(AN97,'Air Rifle Shot Count Data'!$A$2:$BW$70,68,FALSE)</f>
        <v>#N/A</v>
      </c>
      <c r="BD97" s="47" t="e">
        <f>VLOOKUP(AN97,'Air Rifle Shot Count Data'!$A$2:$BW$70,69,FALSE)</f>
        <v>#N/A</v>
      </c>
      <c r="BE97" s="47" t="e">
        <f>VLOOKUP(AN97,'Air Rifle Shot Count Data'!$A$2:$BW$70,70,FALSE)</f>
        <v>#N/A</v>
      </c>
      <c r="BF97" s="47" t="e">
        <f>VLOOKUP(AN97,'Air Rifle Shot Count Data'!$A$2:$BW$70,71,FALSE)</f>
        <v>#N/A</v>
      </c>
      <c r="BG97" s="47" t="e">
        <f>VLOOKUP(AN97,'Air Rifle Shot Count Data'!$A$2:$BW$70,72,FALSE)</f>
        <v>#N/A</v>
      </c>
      <c r="BH97" s="47" t="e">
        <f>VLOOKUP(AN97,'Air Rifle Shot Count Data'!$A$2:$BW$70,73,FALSE)</f>
        <v>#N/A</v>
      </c>
      <c r="BI97" s="47" t="e">
        <f>VLOOKUP(AN97,'Air Rifle Shot Count Data'!$A$2:$BW$70,74,FALSE)</f>
        <v>#N/A</v>
      </c>
    </row>
    <row r="98" spans="1:61" ht="13.95" customHeight="1" x14ac:dyDescent="0.3">
      <c r="B98" s="3" t="s">
        <v>181</v>
      </c>
      <c r="C98" s="2" t="s">
        <v>71</v>
      </c>
      <c r="J98" s="7">
        <f t="shared" si="54"/>
        <v>0</v>
      </c>
      <c r="K98" s="7"/>
      <c r="S98" s="7">
        <f t="shared" si="51"/>
        <v>0</v>
      </c>
      <c r="T98" s="7"/>
      <c r="AB98" s="7">
        <f t="shared" si="52"/>
        <v>0</v>
      </c>
      <c r="AC98" s="7"/>
      <c r="AE98" s="2">
        <v>85</v>
      </c>
      <c r="AF98" s="2">
        <v>86</v>
      </c>
      <c r="AG98" s="2">
        <v>80</v>
      </c>
      <c r="AH98" s="2">
        <v>87</v>
      </c>
      <c r="AI98" s="2">
        <v>86</v>
      </c>
      <c r="AJ98" s="2">
        <v>96</v>
      </c>
      <c r="AK98" s="77">
        <f t="shared" si="53"/>
        <v>520</v>
      </c>
      <c r="AL98" s="7"/>
      <c r="AM98" s="7"/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7">
        <v>0</v>
      </c>
      <c r="AV98" s="7"/>
      <c r="AX98" s="47" t="e">
        <f>VLOOKUP(AN98,'Orion Essential AR Data'!$E$2:$HC$99,207,FALSE)</f>
        <v>#N/A</v>
      </c>
      <c r="AY98" s="47" t="e">
        <f>VLOOKUP(AN98,'Air Rifle Shot Count Data'!$A$2:$BW$70,64,FALSE)</f>
        <v>#N/A</v>
      </c>
      <c r="AZ98" s="47" t="e">
        <f>VLOOKUP(AN98,'Air Rifle Shot Count Data'!$A$2:$BW$70,65,FALSE)</f>
        <v>#N/A</v>
      </c>
      <c r="BA98" s="47" t="e">
        <f>VLOOKUP(AN98,'Air Rifle Shot Count Data'!$A$2:$BW$70,66,FALSE)</f>
        <v>#N/A</v>
      </c>
      <c r="BB98" s="47" t="e">
        <f>VLOOKUP(AN98,'Air Rifle Shot Count Data'!$A$2:$BW$70,67,FALSE)</f>
        <v>#N/A</v>
      </c>
      <c r="BC98" s="47" t="e">
        <f>VLOOKUP(AN98,'Air Rifle Shot Count Data'!$A$2:$BW$70,68,FALSE)</f>
        <v>#N/A</v>
      </c>
      <c r="BD98" s="47" t="e">
        <f>VLOOKUP(AN98,'Air Rifle Shot Count Data'!$A$2:$BW$70,69,FALSE)</f>
        <v>#N/A</v>
      </c>
      <c r="BE98" s="47" t="e">
        <f>VLOOKUP(AN98,'Air Rifle Shot Count Data'!$A$2:$BW$70,70,FALSE)</f>
        <v>#N/A</v>
      </c>
      <c r="BF98" s="47" t="e">
        <f>VLOOKUP(AN98,'Air Rifle Shot Count Data'!$A$2:$BW$70,71,FALSE)</f>
        <v>#N/A</v>
      </c>
      <c r="BG98" s="47" t="e">
        <f>VLOOKUP(AN98,'Air Rifle Shot Count Data'!$A$2:$BW$70,72,FALSE)</f>
        <v>#N/A</v>
      </c>
      <c r="BH98" s="47" t="e">
        <f>VLOOKUP(AN98,'Air Rifle Shot Count Data'!$A$2:$BW$70,73,FALSE)</f>
        <v>#N/A</v>
      </c>
      <c r="BI98" s="47" t="e">
        <f>VLOOKUP(AN98,'Air Rifle Shot Count Data'!$A$2:$BW$70,74,FALSE)</f>
        <v>#N/A</v>
      </c>
    </row>
    <row r="99" spans="1:61" ht="13.95" customHeight="1" x14ac:dyDescent="0.3">
      <c r="J99" s="7"/>
      <c r="S99" s="7"/>
      <c r="AB99" s="7"/>
      <c r="AK99" s="7"/>
      <c r="AU99" s="7"/>
    </row>
    <row r="100" spans="1:61" ht="13.95" customHeight="1" x14ac:dyDescent="0.3">
      <c r="A100" s="29" t="s">
        <v>76</v>
      </c>
      <c r="B100" s="30" t="s">
        <v>1</v>
      </c>
      <c r="C100" s="79" t="s">
        <v>2</v>
      </c>
      <c r="D100" s="30" t="s">
        <v>19</v>
      </c>
      <c r="E100" s="30" t="s">
        <v>20</v>
      </c>
      <c r="F100" s="30" t="s">
        <v>21</v>
      </c>
      <c r="G100" s="30" t="s">
        <v>22</v>
      </c>
      <c r="H100" s="30" t="s">
        <v>23</v>
      </c>
      <c r="I100" s="30" t="s">
        <v>24</v>
      </c>
      <c r="J100" s="30" t="s">
        <v>25</v>
      </c>
      <c r="K100" s="30" t="s">
        <v>26</v>
      </c>
      <c r="M100" s="31" t="s">
        <v>19</v>
      </c>
      <c r="N100" s="31" t="s">
        <v>20</v>
      </c>
      <c r="O100" s="31" t="s">
        <v>21</v>
      </c>
      <c r="P100" s="31" t="s">
        <v>22</v>
      </c>
      <c r="Q100" s="31" t="s">
        <v>22</v>
      </c>
      <c r="R100" s="31" t="s">
        <v>24</v>
      </c>
      <c r="S100" s="31" t="s">
        <v>25</v>
      </c>
      <c r="T100" s="31" t="s">
        <v>26</v>
      </c>
      <c r="V100" s="31" t="s">
        <v>19</v>
      </c>
      <c r="W100" s="31" t="s">
        <v>20</v>
      </c>
      <c r="X100" s="31" t="s">
        <v>21</v>
      </c>
      <c r="Y100" s="31" t="s">
        <v>22</v>
      </c>
      <c r="Z100" s="31" t="s">
        <v>22</v>
      </c>
      <c r="AA100" s="31" t="s">
        <v>24</v>
      </c>
      <c r="AB100" s="31" t="s">
        <v>25</v>
      </c>
      <c r="AC100" s="31" t="s">
        <v>26</v>
      </c>
      <c r="AE100" s="31" t="s">
        <v>19</v>
      </c>
      <c r="AF100" s="31" t="s">
        <v>20</v>
      </c>
      <c r="AG100" s="31" t="s">
        <v>21</v>
      </c>
      <c r="AH100" s="31" t="s">
        <v>22</v>
      </c>
      <c r="AI100" s="31" t="s">
        <v>22</v>
      </c>
      <c r="AJ100" s="31" t="s">
        <v>24</v>
      </c>
      <c r="AK100" s="31" t="s">
        <v>25</v>
      </c>
      <c r="AL100" s="31" t="s">
        <v>26</v>
      </c>
      <c r="AM100" s="79"/>
      <c r="AO100" s="31" t="s">
        <v>19</v>
      </c>
      <c r="AP100" s="31" t="s">
        <v>20</v>
      </c>
      <c r="AQ100" s="31" t="s">
        <v>21</v>
      </c>
      <c r="AR100" s="31" t="s">
        <v>22</v>
      </c>
      <c r="AS100" s="31" t="s">
        <v>22</v>
      </c>
      <c r="AT100" s="31" t="s">
        <v>24</v>
      </c>
      <c r="AU100" s="31" t="s">
        <v>25</v>
      </c>
      <c r="AV100" s="31" t="s">
        <v>26</v>
      </c>
      <c r="AX100" s="79" t="s">
        <v>589</v>
      </c>
      <c r="AY100" s="5">
        <v>10</v>
      </c>
      <c r="AZ100" s="5">
        <v>9</v>
      </c>
      <c r="BA100" s="5">
        <v>8</v>
      </c>
      <c r="BB100" s="5">
        <v>7</v>
      </c>
      <c r="BC100" s="5">
        <v>6</v>
      </c>
      <c r="BD100" s="5">
        <v>5</v>
      </c>
      <c r="BE100" s="5">
        <v>4</v>
      </c>
      <c r="BF100" s="5">
        <v>3</v>
      </c>
      <c r="BG100" s="5">
        <v>2</v>
      </c>
      <c r="BH100" s="5">
        <v>1</v>
      </c>
      <c r="BI100" s="5">
        <v>0</v>
      </c>
    </row>
    <row r="101" spans="1:61" ht="13.95" customHeight="1" x14ac:dyDescent="0.3">
      <c r="B101" s="3" t="s">
        <v>152</v>
      </c>
      <c r="C101" s="2" t="s">
        <v>72</v>
      </c>
      <c r="D101" s="35">
        <v>96</v>
      </c>
      <c r="E101" s="35">
        <v>87</v>
      </c>
      <c r="F101" s="35">
        <v>94</v>
      </c>
      <c r="G101" s="35">
        <v>87</v>
      </c>
      <c r="H101" s="35">
        <v>95</v>
      </c>
      <c r="I101" s="35">
        <v>92</v>
      </c>
      <c r="J101" s="32">
        <f t="shared" ref="J101:J105" si="57">SUM(D101:I101)</f>
        <v>551</v>
      </c>
      <c r="K101" s="33">
        <f>SUM(J101:J105)-MIN(J101:J105)</f>
        <v>2109</v>
      </c>
      <c r="M101" s="62">
        <v>92</v>
      </c>
      <c r="N101" s="62">
        <v>96</v>
      </c>
      <c r="O101" s="62">
        <v>92</v>
      </c>
      <c r="P101" s="62">
        <v>93</v>
      </c>
      <c r="Q101" s="62">
        <v>97</v>
      </c>
      <c r="R101" s="62">
        <v>92</v>
      </c>
      <c r="S101" s="58">
        <f t="shared" ref="S101:S105" si="58">SUM(M101:R101)</f>
        <v>562</v>
      </c>
      <c r="T101" s="58">
        <f>SUM(S101:S105)-MIN(S101:S105)</f>
        <v>2130</v>
      </c>
      <c r="V101" s="62">
        <v>98</v>
      </c>
      <c r="W101" s="62">
        <v>92</v>
      </c>
      <c r="X101" s="62">
        <v>96</v>
      </c>
      <c r="Y101" s="62">
        <v>93</v>
      </c>
      <c r="Z101" s="62">
        <v>94</v>
      </c>
      <c r="AA101" s="62">
        <v>93</v>
      </c>
      <c r="AB101" s="65">
        <f t="shared" ref="AB101:AB105" si="59">SUM(V101:AA101)</f>
        <v>566</v>
      </c>
      <c r="AC101" s="65">
        <f>SUM(AB101:AB105)-MIN(AB101:AB105)</f>
        <v>2101</v>
      </c>
      <c r="AE101" s="62">
        <v>93</v>
      </c>
      <c r="AF101" s="62">
        <v>93</v>
      </c>
      <c r="AG101" s="62">
        <v>94</v>
      </c>
      <c r="AH101" s="62">
        <v>91</v>
      </c>
      <c r="AI101" s="62">
        <v>89</v>
      </c>
      <c r="AJ101" s="62">
        <v>93</v>
      </c>
      <c r="AK101" s="89">
        <f t="shared" ref="AK101:AK105" si="60">SUM(AE101:AJ101)</f>
        <v>553</v>
      </c>
      <c r="AL101" s="88">
        <f>SUM(AK101:AK105)</f>
        <v>1597</v>
      </c>
      <c r="AM101" s="7"/>
      <c r="AN101" s="5">
        <v>158</v>
      </c>
      <c r="AO101" s="2">
        <f>VLOOKUP(AN101,'Orion Essential AR Data'!$E$2:$IP$99,229,FALSE)</f>
        <v>91</v>
      </c>
      <c r="AP101" s="2">
        <f>VLOOKUP(AN101,'Orion Essential AR Data'!$E$2:$IP$99,232,FALSE)</f>
        <v>94</v>
      </c>
      <c r="AQ101" s="2">
        <f>VLOOKUP(AN101,'Orion Essential AR Data'!$E$2:$IP$99,235,FALSE)</f>
        <v>95</v>
      </c>
      <c r="AR101" s="2">
        <f>VLOOKUP(AN101,'Orion Essential AR Data'!$E$2:$IP$99,238,FALSE)</f>
        <v>93</v>
      </c>
      <c r="AS101" s="2">
        <f>VLOOKUP(AN101,'Orion Essential AR Data'!$E$2:$IP$99,241,FALSE)</f>
        <v>96</v>
      </c>
      <c r="AT101" s="2">
        <f>VLOOKUP(AN101,'Orion Essential AR Data'!$E$2:$IP$99,244,FALSE)</f>
        <v>97</v>
      </c>
      <c r="AU101" s="89">
        <f t="shared" ref="AU101:AU102" si="61">SUM(AO101:AT101)</f>
        <v>566</v>
      </c>
      <c r="AV101" s="87">
        <f>AU101</f>
        <v>566</v>
      </c>
      <c r="AX101" s="47">
        <f>VLOOKUP(AN101,'Orion Essential AR Data'!$E$2:$HC$99,207,FALSE)</f>
        <v>25</v>
      </c>
      <c r="AY101" s="47">
        <f>VLOOKUP(AN101,'Air Rifle Shot Count Data'!$A$2:$BW$70,64,FALSE)</f>
        <v>32</v>
      </c>
      <c r="AZ101" s="47">
        <f>VLOOKUP(AN101,'Air Rifle Shot Count Data'!$A$2:$BW$70,65,FALSE)</f>
        <v>23</v>
      </c>
      <c r="BA101" s="47">
        <f>VLOOKUP(AN101,'Air Rifle Shot Count Data'!$A$2:$BW$70,66,FALSE)</f>
        <v>4</v>
      </c>
      <c r="BB101" s="47">
        <f>VLOOKUP(AN101,'Air Rifle Shot Count Data'!$A$2:$BW$70,67,FALSE)</f>
        <v>1</v>
      </c>
      <c r="BC101" s="47">
        <f>VLOOKUP(AN101,'Air Rifle Shot Count Data'!$A$2:$BW$70,68,FALSE)</f>
        <v>0</v>
      </c>
      <c r="BD101" s="47">
        <f>VLOOKUP(AN101,'Air Rifle Shot Count Data'!$A$2:$BW$70,69,FALSE)</f>
        <v>0</v>
      </c>
      <c r="BE101" s="47">
        <f>VLOOKUP(AN101,'Air Rifle Shot Count Data'!$A$2:$BW$70,70,FALSE)</f>
        <v>0</v>
      </c>
      <c r="BF101" s="47">
        <f>VLOOKUP(AN101,'Air Rifle Shot Count Data'!$A$2:$BW$70,71,FALSE)</f>
        <v>0</v>
      </c>
      <c r="BG101" s="47">
        <f>VLOOKUP(AN101,'Air Rifle Shot Count Data'!$A$2:$BW$70,72,FALSE)</f>
        <v>0</v>
      </c>
      <c r="BH101" s="47">
        <f>VLOOKUP(AN101,'Air Rifle Shot Count Data'!$A$2:$BW$70,73,FALSE)</f>
        <v>0</v>
      </c>
      <c r="BI101" s="47">
        <f>VLOOKUP(AN101,'Air Rifle Shot Count Data'!$A$2:$BW$70,74,FALSE)</f>
        <v>0</v>
      </c>
    </row>
    <row r="102" spans="1:61" ht="13.95" customHeight="1" x14ac:dyDescent="0.3">
      <c r="B102" s="8" t="s">
        <v>153</v>
      </c>
      <c r="C102" s="2" t="s">
        <v>72</v>
      </c>
      <c r="D102" s="34">
        <v>90</v>
      </c>
      <c r="E102" s="34">
        <v>96</v>
      </c>
      <c r="F102" s="34">
        <v>88</v>
      </c>
      <c r="G102" s="34">
        <v>88</v>
      </c>
      <c r="H102" s="34">
        <v>93</v>
      </c>
      <c r="I102" s="34">
        <v>90</v>
      </c>
      <c r="J102" s="32">
        <f t="shared" si="57"/>
        <v>545</v>
      </c>
      <c r="M102" s="59">
        <v>94</v>
      </c>
      <c r="N102" s="59">
        <v>93</v>
      </c>
      <c r="O102" s="59">
        <v>89</v>
      </c>
      <c r="P102" s="59">
        <v>87</v>
      </c>
      <c r="Q102" s="59">
        <v>95</v>
      </c>
      <c r="R102" s="59">
        <v>92</v>
      </c>
      <c r="S102" s="58">
        <f t="shared" si="58"/>
        <v>550</v>
      </c>
      <c r="V102" s="62">
        <v>86</v>
      </c>
      <c r="W102" s="62">
        <v>89</v>
      </c>
      <c r="X102" s="62">
        <v>83</v>
      </c>
      <c r="Y102" s="62">
        <v>95</v>
      </c>
      <c r="Z102" s="62">
        <v>81</v>
      </c>
      <c r="AA102" s="62">
        <v>83</v>
      </c>
      <c r="AB102" s="65">
        <f t="shared" si="59"/>
        <v>517</v>
      </c>
      <c r="AE102" s="62">
        <v>93</v>
      </c>
      <c r="AF102" s="62">
        <v>86</v>
      </c>
      <c r="AG102" s="62">
        <v>90</v>
      </c>
      <c r="AH102" s="62">
        <v>86</v>
      </c>
      <c r="AI102" s="62">
        <v>86</v>
      </c>
      <c r="AJ102" s="62">
        <v>89</v>
      </c>
      <c r="AK102" s="89">
        <f t="shared" si="60"/>
        <v>530</v>
      </c>
      <c r="AN102" s="5">
        <v>159</v>
      </c>
      <c r="AO102" s="2">
        <f>VLOOKUP(AN102,'Orion Essential AR Data'!$E$2:$IP$99,229,FALSE)</f>
        <v>0</v>
      </c>
      <c r="AP102" s="2">
        <f>VLOOKUP(AN102,'Orion Essential AR Data'!$E$2:$IP$99,232,FALSE)</f>
        <v>0</v>
      </c>
      <c r="AQ102" s="2">
        <f>VLOOKUP(AN102,'Orion Essential AR Data'!$E$2:$IP$99,235,FALSE)</f>
        <v>0</v>
      </c>
      <c r="AR102" s="2">
        <f>VLOOKUP(AN102,'Orion Essential AR Data'!$E$2:$IP$99,238,FALSE)</f>
        <v>0</v>
      </c>
      <c r="AS102" s="2">
        <f>VLOOKUP(AN102,'Orion Essential AR Data'!$E$2:$IP$99,241,FALSE)</f>
        <v>0</v>
      </c>
      <c r="AT102" s="2">
        <f>VLOOKUP(AN102,'Orion Essential AR Data'!$E$2:$IP$99,244,FALSE)</f>
        <v>0</v>
      </c>
      <c r="AU102" s="7">
        <f t="shared" si="61"/>
        <v>0</v>
      </c>
      <c r="AX102" s="47">
        <f>VLOOKUP(AN102,'Orion Essential AR Data'!$E$2:$HC$99,207,FALSE)</f>
        <v>0</v>
      </c>
      <c r="AY102" s="47">
        <f>VLOOKUP(AN102,'Air Rifle Shot Count Data'!$A$2:$BW$70,64,FALSE)</f>
        <v>0</v>
      </c>
      <c r="AZ102" s="47">
        <f>VLOOKUP(AN102,'Air Rifle Shot Count Data'!$A$2:$BW$70,65,FALSE)</f>
        <v>0</v>
      </c>
      <c r="BA102" s="47">
        <f>VLOOKUP(AN102,'Air Rifle Shot Count Data'!$A$2:$BW$70,66,FALSE)</f>
        <v>0</v>
      </c>
      <c r="BB102" s="47">
        <f>VLOOKUP(AN102,'Air Rifle Shot Count Data'!$A$2:$BW$70,67,FALSE)</f>
        <v>0</v>
      </c>
      <c r="BC102" s="47">
        <f>VLOOKUP(AN102,'Air Rifle Shot Count Data'!$A$2:$BW$70,68,FALSE)</f>
        <v>0</v>
      </c>
      <c r="BD102" s="47">
        <f>VLOOKUP(AN102,'Air Rifle Shot Count Data'!$A$2:$BW$70,69,FALSE)</f>
        <v>0</v>
      </c>
      <c r="BE102" s="47">
        <f>VLOOKUP(AN102,'Air Rifle Shot Count Data'!$A$2:$BW$70,70,FALSE)</f>
        <v>0</v>
      </c>
      <c r="BF102" s="47">
        <f>VLOOKUP(AN102,'Air Rifle Shot Count Data'!$A$2:$BW$70,71,FALSE)</f>
        <v>0</v>
      </c>
      <c r="BG102" s="47">
        <f>VLOOKUP(AN102,'Air Rifle Shot Count Data'!$A$2:$BW$70,72,FALSE)</f>
        <v>0</v>
      </c>
      <c r="BH102" s="47">
        <f>VLOOKUP(AN102,'Air Rifle Shot Count Data'!$A$2:$BW$70,73,FALSE)</f>
        <v>0</v>
      </c>
      <c r="BI102" s="47">
        <f>VLOOKUP(AN102,'Air Rifle Shot Count Data'!$A$2:$BW$70,74,FALSE)</f>
        <v>60</v>
      </c>
    </row>
    <row r="103" spans="1:61" ht="13.95" customHeight="1" x14ac:dyDescent="0.3">
      <c r="B103" s="8" t="s">
        <v>154</v>
      </c>
      <c r="C103" s="2" t="s">
        <v>72</v>
      </c>
      <c r="D103" s="34">
        <v>83</v>
      </c>
      <c r="E103" s="34">
        <v>85</v>
      </c>
      <c r="F103" s="34">
        <v>78</v>
      </c>
      <c r="G103" s="34">
        <v>73</v>
      </c>
      <c r="H103" s="34">
        <v>84</v>
      </c>
      <c r="I103" s="34">
        <v>81</v>
      </c>
      <c r="J103" s="32">
        <f t="shared" si="57"/>
        <v>484</v>
      </c>
      <c r="K103" s="7"/>
      <c r="M103" s="59">
        <v>82</v>
      </c>
      <c r="N103" s="59">
        <v>84</v>
      </c>
      <c r="O103" s="59">
        <v>89</v>
      </c>
      <c r="P103" s="59">
        <v>89</v>
      </c>
      <c r="Q103" s="59">
        <v>77</v>
      </c>
      <c r="R103" s="59">
        <v>74</v>
      </c>
      <c r="S103" s="58">
        <f t="shared" si="58"/>
        <v>495</v>
      </c>
      <c r="T103" s="7"/>
      <c r="V103" s="62">
        <v>82</v>
      </c>
      <c r="W103" s="62">
        <v>86</v>
      </c>
      <c r="X103" s="62">
        <v>85</v>
      </c>
      <c r="Y103" s="62">
        <v>89</v>
      </c>
      <c r="Z103" s="62">
        <v>84</v>
      </c>
      <c r="AA103" s="62">
        <v>78</v>
      </c>
      <c r="AB103" s="65">
        <f t="shared" si="59"/>
        <v>504</v>
      </c>
      <c r="AC103" s="7"/>
      <c r="AE103" s="5"/>
      <c r="AF103" s="5"/>
      <c r="AG103" s="5"/>
      <c r="AH103" s="5"/>
      <c r="AI103" s="5"/>
      <c r="AJ103" s="5"/>
      <c r="AK103" s="7">
        <f t="shared" si="60"/>
        <v>0</v>
      </c>
      <c r="AL103" s="7"/>
      <c r="AM103" s="7"/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7">
        <v>0</v>
      </c>
      <c r="AV103" s="7"/>
      <c r="AX103" s="47" t="e">
        <f>VLOOKUP(AN103,'Orion Essential AR Data'!$E$2:$HC$99,207,FALSE)</f>
        <v>#N/A</v>
      </c>
      <c r="AY103" s="47" t="e">
        <f>VLOOKUP(AN103,'Air Rifle Shot Count Data'!$A$2:$BW$70,64,FALSE)</f>
        <v>#N/A</v>
      </c>
      <c r="AZ103" s="47" t="e">
        <f>VLOOKUP(AN103,'Air Rifle Shot Count Data'!$A$2:$BW$70,65,FALSE)</f>
        <v>#N/A</v>
      </c>
      <c r="BA103" s="47" t="e">
        <f>VLOOKUP(AN103,'Air Rifle Shot Count Data'!$A$2:$BW$70,66,FALSE)</f>
        <v>#N/A</v>
      </c>
      <c r="BB103" s="47" t="e">
        <f>VLOOKUP(AN103,'Air Rifle Shot Count Data'!$A$2:$BW$70,67,FALSE)</f>
        <v>#N/A</v>
      </c>
      <c r="BC103" s="47" t="e">
        <f>VLOOKUP(AN103,'Air Rifle Shot Count Data'!$A$2:$BW$70,68,FALSE)</f>
        <v>#N/A</v>
      </c>
      <c r="BD103" s="47" t="e">
        <f>VLOOKUP(AN103,'Air Rifle Shot Count Data'!$A$2:$BW$70,69,FALSE)</f>
        <v>#N/A</v>
      </c>
      <c r="BE103" s="47" t="e">
        <f>VLOOKUP(AN103,'Air Rifle Shot Count Data'!$A$2:$BW$70,70,FALSE)</f>
        <v>#N/A</v>
      </c>
      <c r="BF103" s="47" t="e">
        <f>VLOOKUP(AN103,'Air Rifle Shot Count Data'!$A$2:$BW$70,71,FALSE)</f>
        <v>#N/A</v>
      </c>
      <c r="BG103" s="47" t="e">
        <f>VLOOKUP(AN103,'Air Rifle Shot Count Data'!$A$2:$BW$70,72,FALSE)</f>
        <v>#N/A</v>
      </c>
      <c r="BH103" s="47" t="e">
        <f>VLOOKUP(AN103,'Air Rifle Shot Count Data'!$A$2:$BW$70,73,FALSE)</f>
        <v>#N/A</v>
      </c>
      <c r="BI103" s="47" t="e">
        <f>VLOOKUP(AN103,'Air Rifle Shot Count Data'!$A$2:$BW$70,74,FALSE)</f>
        <v>#N/A</v>
      </c>
    </row>
    <row r="104" spans="1:61" ht="13.95" customHeight="1" x14ac:dyDescent="0.3">
      <c r="B104" s="8" t="s">
        <v>155</v>
      </c>
      <c r="C104" s="2" t="s">
        <v>72</v>
      </c>
      <c r="D104" s="34">
        <v>78</v>
      </c>
      <c r="E104" s="34">
        <v>90</v>
      </c>
      <c r="F104" s="34">
        <v>93</v>
      </c>
      <c r="G104" s="34">
        <v>90</v>
      </c>
      <c r="H104" s="34">
        <v>89</v>
      </c>
      <c r="I104" s="34">
        <v>89</v>
      </c>
      <c r="J104" s="32">
        <f t="shared" si="57"/>
        <v>529</v>
      </c>
      <c r="K104" s="7"/>
      <c r="M104" s="59">
        <v>87</v>
      </c>
      <c r="N104" s="59">
        <v>83</v>
      </c>
      <c r="O104" s="59">
        <v>89</v>
      </c>
      <c r="P104" s="59">
        <v>88</v>
      </c>
      <c r="Q104" s="59">
        <v>89</v>
      </c>
      <c r="R104" s="59">
        <v>87</v>
      </c>
      <c r="S104" s="58">
        <f t="shared" si="58"/>
        <v>523</v>
      </c>
      <c r="T104" s="7"/>
      <c r="V104" s="62">
        <v>83</v>
      </c>
      <c r="W104" s="62">
        <v>82</v>
      </c>
      <c r="X104" s="62">
        <v>82</v>
      </c>
      <c r="Y104" s="62">
        <v>87</v>
      </c>
      <c r="Z104" s="62">
        <v>91</v>
      </c>
      <c r="AA104" s="62">
        <v>89</v>
      </c>
      <c r="AB104" s="65">
        <f t="shared" si="59"/>
        <v>514</v>
      </c>
      <c r="AC104" s="7"/>
      <c r="AE104" s="62">
        <v>87</v>
      </c>
      <c r="AF104" s="62">
        <v>87</v>
      </c>
      <c r="AG104" s="62">
        <v>83</v>
      </c>
      <c r="AH104" s="62">
        <v>86</v>
      </c>
      <c r="AI104" s="62">
        <v>83</v>
      </c>
      <c r="AJ104" s="62">
        <v>88</v>
      </c>
      <c r="AK104" s="89">
        <f t="shared" si="60"/>
        <v>514</v>
      </c>
      <c r="AL104" s="7"/>
      <c r="AM104" s="7"/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7">
        <v>0</v>
      </c>
      <c r="AV104" s="7"/>
      <c r="AX104" s="47" t="e">
        <f>VLOOKUP(AN104,'Orion Essential AR Data'!$E$2:$HC$99,207,FALSE)</f>
        <v>#N/A</v>
      </c>
      <c r="AY104" s="47" t="e">
        <f>VLOOKUP(AN104,'Air Rifle Shot Count Data'!$A$2:$BW$70,64,FALSE)</f>
        <v>#N/A</v>
      </c>
      <c r="AZ104" s="47" t="e">
        <f>VLOOKUP(AN104,'Air Rifle Shot Count Data'!$A$2:$BW$70,65,FALSE)</f>
        <v>#N/A</v>
      </c>
      <c r="BA104" s="47" t="e">
        <f>VLOOKUP(AN104,'Air Rifle Shot Count Data'!$A$2:$BW$70,66,FALSE)</f>
        <v>#N/A</v>
      </c>
      <c r="BB104" s="47" t="e">
        <f>VLOOKUP(AN104,'Air Rifle Shot Count Data'!$A$2:$BW$70,67,FALSE)</f>
        <v>#N/A</v>
      </c>
      <c r="BC104" s="47" t="e">
        <f>VLOOKUP(AN104,'Air Rifle Shot Count Data'!$A$2:$BW$70,68,FALSE)</f>
        <v>#N/A</v>
      </c>
      <c r="BD104" s="47" t="e">
        <f>VLOOKUP(AN104,'Air Rifle Shot Count Data'!$A$2:$BW$70,69,FALSE)</f>
        <v>#N/A</v>
      </c>
      <c r="BE104" s="47" t="e">
        <f>VLOOKUP(AN104,'Air Rifle Shot Count Data'!$A$2:$BW$70,70,FALSE)</f>
        <v>#N/A</v>
      </c>
      <c r="BF104" s="47" t="e">
        <f>VLOOKUP(AN104,'Air Rifle Shot Count Data'!$A$2:$BW$70,71,FALSE)</f>
        <v>#N/A</v>
      </c>
      <c r="BG104" s="47" t="e">
        <f>VLOOKUP(AN104,'Air Rifle Shot Count Data'!$A$2:$BW$70,72,FALSE)</f>
        <v>#N/A</v>
      </c>
      <c r="BH104" s="47" t="e">
        <f>VLOOKUP(AN104,'Air Rifle Shot Count Data'!$A$2:$BW$70,73,FALSE)</f>
        <v>#N/A</v>
      </c>
      <c r="BI104" s="47" t="e">
        <f>VLOOKUP(AN104,'Air Rifle Shot Count Data'!$A$2:$BW$70,74,FALSE)</f>
        <v>#N/A</v>
      </c>
    </row>
    <row r="105" spans="1:61" ht="13.95" customHeight="1" x14ac:dyDescent="0.3">
      <c r="B105" s="8" t="s">
        <v>175</v>
      </c>
      <c r="C105" s="2" t="s">
        <v>72</v>
      </c>
      <c r="D105" s="34"/>
      <c r="E105" s="34"/>
      <c r="F105" s="34"/>
      <c r="G105" s="34"/>
      <c r="H105" s="34"/>
      <c r="I105" s="34"/>
      <c r="J105" s="32">
        <f t="shared" si="57"/>
        <v>0</v>
      </c>
      <c r="K105" s="7"/>
      <c r="M105" s="59">
        <v>85</v>
      </c>
      <c r="N105" s="59">
        <v>76</v>
      </c>
      <c r="O105" s="59">
        <v>85</v>
      </c>
      <c r="P105" s="59">
        <v>73</v>
      </c>
      <c r="Q105" s="59">
        <v>76</v>
      </c>
      <c r="R105" s="59">
        <v>75</v>
      </c>
      <c r="S105" s="58">
        <f t="shared" si="58"/>
        <v>470</v>
      </c>
      <c r="T105" s="7"/>
      <c r="AB105" s="89">
        <f t="shared" si="59"/>
        <v>0</v>
      </c>
      <c r="AC105" s="7"/>
      <c r="AK105" s="7">
        <f t="shared" si="60"/>
        <v>0</v>
      </c>
      <c r="AL105" s="7"/>
      <c r="AM105" s="7"/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7">
        <v>0</v>
      </c>
      <c r="AV105" s="7"/>
      <c r="AX105" s="47" t="e">
        <f>VLOOKUP(AN105,'Orion Essential AR Data'!$E$2:$HC$99,207,FALSE)</f>
        <v>#N/A</v>
      </c>
      <c r="AY105" s="47" t="e">
        <f>VLOOKUP(AN105,'Air Rifle Shot Count Data'!$A$2:$BW$70,64,FALSE)</f>
        <v>#N/A</v>
      </c>
      <c r="AZ105" s="47" t="e">
        <f>VLOOKUP(AN105,'Air Rifle Shot Count Data'!$A$2:$BW$70,65,FALSE)</f>
        <v>#N/A</v>
      </c>
      <c r="BA105" s="47" t="e">
        <f>VLOOKUP(AN105,'Air Rifle Shot Count Data'!$A$2:$BW$70,66,FALSE)</f>
        <v>#N/A</v>
      </c>
      <c r="BB105" s="47" t="e">
        <f>VLOOKUP(AN105,'Air Rifle Shot Count Data'!$A$2:$BW$70,67,FALSE)</f>
        <v>#N/A</v>
      </c>
      <c r="BC105" s="47" t="e">
        <f>VLOOKUP(AN105,'Air Rifle Shot Count Data'!$A$2:$BW$70,68,FALSE)</f>
        <v>#N/A</v>
      </c>
      <c r="BD105" s="47" t="e">
        <f>VLOOKUP(AN105,'Air Rifle Shot Count Data'!$A$2:$BW$70,69,FALSE)</f>
        <v>#N/A</v>
      </c>
      <c r="BE105" s="47" t="e">
        <f>VLOOKUP(AN105,'Air Rifle Shot Count Data'!$A$2:$BW$70,70,FALSE)</f>
        <v>#N/A</v>
      </c>
      <c r="BF105" s="47" t="e">
        <f>VLOOKUP(AN105,'Air Rifle Shot Count Data'!$A$2:$BW$70,71,FALSE)</f>
        <v>#N/A</v>
      </c>
      <c r="BG105" s="47" t="e">
        <f>VLOOKUP(AN105,'Air Rifle Shot Count Data'!$A$2:$BW$70,72,FALSE)</f>
        <v>#N/A</v>
      </c>
      <c r="BH105" s="47" t="e">
        <f>VLOOKUP(AN105,'Air Rifle Shot Count Data'!$A$2:$BW$70,73,FALSE)</f>
        <v>#N/A</v>
      </c>
      <c r="BI105" s="47" t="e">
        <f>VLOOKUP(AN105,'Air Rifle Shot Count Data'!$A$2:$BW$70,74,FALSE)</f>
        <v>#N/A</v>
      </c>
    </row>
    <row r="106" spans="1:61" ht="13.95" customHeight="1" x14ac:dyDescent="0.3">
      <c r="D106" s="23"/>
      <c r="E106" s="23"/>
      <c r="F106" s="23"/>
      <c r="G106" s="23"/>
      <c r="H106" s="23"/>
      <c r="I106" s="23"/>
      <c r="M106" s="23"/>
      <c r="N106" s="23"/>
      <c r="O106" s="23"/>
      <c r="P106" s="23"/>
      <c r="Q106" s="23"/>
      <c r="R106" s="23"/>
      <c r="V106" s="23"/>
      <c r="W106" s="23"/>
      <c r="X106" s="23"/>
      <c r="Y106" s="23"/>
      <c r="Z106" s="23"/>
      <c r="AA106" s="23"/>
      <c r="AE106" s="23"/>
      <c r="AF106" s="23"/>
      <c r="AG106" s="23"/>
      <c r="AH106" s="23"/>
      <c r="AI106" s="23"/>
      <c r="AJ106" s="23"/>
      <c r="AO106" s="23"/>
      <c r="AP106" s="23"/>
      <c r="AQ106" s="23"/>
      <c r="AR106" s="23"/>
      <c r="AS106" s="23"/>
      <c r="AT106" s="23"/>
      <c r="AY106" s="62"/>
      <c r="AZ106" s="62"/>
      <c r="BA106" s="62"/>
      <c r="BB106" s="62"/>
      <c r="BC106" s="62"/>
      <c r="BD106" s="62"/>
    </row>
    <row r="107" spans="1:61" ht="13.95" customHeight="1" x14ac:dyDescent="0.3">
      <c r="A107" s="4" t="s">
        <v>108</v>
      </c>
      <c r="B107" s="48" t="s">
        <v>1</v>
      </c>
      <c r="C107" s="79" t="s">
        <v>2</v>
      </c>
      <c r="D107" s="48" t="s">
        <v>19</v>
      </c>
      <c r="E107" s="48" t="s">
        <v>20</v>
      </c>
      <c r="F107" s="48" t="s">
        <v>21</v>
      </c>
      <c r="G107" s="48" t="s">
        <v>22</v>
      </c>
      <c r="H107" s="48" t="s">
        <v>23</v>
      </c>
      <c r="I107" s="48" t="s">
        <v>24</v>
      </c>
      <c r="J107" s="48" t="s">
        <v>25</v>
      </c>
      <c r="K107" s="48" t="s">
        <v>26</v>
      </c>
      <c r="M107" s="57" t="s">
        <v>19</v>
      </c>
      <c r="N107" s="57" t="s">
        <v>20</v>
      </c>
      <c r="O107" s="57" t="s">
        <v>21</v>
      </c>
      <c r="P107" s="57" t="s">
        <v>22</v>
      </c>
      <c r="Q107" s="57" t="s">
        <v>23</v>
      </c>
      <c r="R107" s="57" t="s">
        <v>24</v>
      </c>
      <c r="S107" s="57" t="s">
        <v>25</v>
      </c>
      <c r="T107" s="57" t="s">
        <v>26</v>
      </c>
      <c r="V107" s="65" t="s">
        <v>19</v>
      </c>
      <c r="W107" s="65" t="s">
        <v>20</v>
      </c>
      <c r="X107" s="65" t="s">
        <v>21</v>
      </c>
      <c r="Y107" s="65" t="s">
        <v>22</v>
      </c>
      <c r="Z107" s="65" t="s">
        <v>22</v>
      </c>
      <c r="AA107" s="65" t="s">
        <v>24</v>
      </c>
      <c r="AB107" s="65" t="s">
        <v>25</v>
      </c>
      <c r="AC107" s="65" t="s">
        <v>26</v>
      </c>
      <c r="AE107" s="88" t="s">
        <v>19</v>
      </c>
      <c r="AF107" s="88" t="s">
        <v>20</v>
      </c>
      <c r="AG107" s="88" t="s">
        <v>21</v>
      </c>
      <c r="AH107" s="88" t="s">
        <v>22</v>
      </c>
      <c r="AI107" s="88" t="s">
        <v>22</v>
      </c>
      <c r="AJ107" s="88" t="s">
        <v>24</v>
      </c>
      <c r="AK107" s="88" t="s">
        <v>25</v>
      </c>
      <c r="AL107" s="88" t="s">
        <v>26</v>
      </c>
      <c r="AO107" s="79" t="s">
        <v>19</v>
      </c>
      <c r="AP107" s="79" t="s">
        <v>20</v>
      </c>
      <c r="AQ107" s="79" t="s">
        <v>21</v>
      </c>
      <c r="AR107" s="79" t="s">
        <v>22</v>
      </c>
      <c r="AS107" s="79" t="s">
        <v>22</v>
      </c>
      <c r="AT107" s="79" t="s">
        <v>24</v>
      </c>
      <c r="AU107" s="79" t="s">
        <v>25</v>
      </c>
      <c r="AV107" s="79" t="s">
        <v>26</v>
      </c>
      <c r="AX107" s="79" t="s">
        <v>589</v>
      </c>
      <c r="AY107" s="5">
        <v>10</v>
      </c>
      <c r="AZ107" s="5">
        <v>9</v>
      </c>
      <c r="BA107" s="5">
        <v>8</v>
      </c>
      <c r="BB107" s="5">
        <v>7</v>
      </c>
      <c r="BC107" s="5">
        <v>6</v>
      </c>
      <c r="BD107" s="5">
        <v>5</v>
      </c>
      <c r="BE107" s="5">
        <v>4</v>
      </c>
      <c r="BF107" s="5">
        <v>3</v>
      </c>
      <c r="BG107" s="5">
        <v>2</v>
      </c>
      <c r="BH107" s="5">
        <v>1</v>
      </c>
      <c r="BI107" s="5">
        <v>0</v>
      </c>
    </row>
    <row r="108" spans="1:61" ht="13.95" customHeight="1" x14ac:dyDescent="0.3">
      <c r="B108" s="47" t="s">
        <v>162</v>
      </c>
      <c r="C108" s="2" t="s">
        <v>163</v>
      </c>
      <c r="D108" s="47">
        <v>75</v>
      </c>
      <c r="E108" s="47">
        <v>86</v>
      </c>
      <c r="F108" s="47">
        <v>84</v>
      </c>
      <c r="G108" s="47">
        <v>91</v>
      </c>
      <c r="H108" s="47">
        <v>90</v>
      </c>
      <c r="I108" s="47">
        <v>92</v>
      </c>
      <c r="J108" s="48">
        <f t="shared" ref="J108:J114" si="62">SUM(D108:I108)</f>
        <v>518</v>
      </c>
      <c r="K108" s="48">
        <f>SUM(J108,J110,J112,J113,J114)-MIN(J108,J110,J112,J113,J114)</f>
        <v>1737</v>
      </c>
      <c r="M108" s="47">
        <v>85</v>
      </c>
      <c r="N108" s="47">
        <v>91</v>
      </c>
      <c r="O108" s="47">
        <v>93</v>
      </c>
      <c r="P108" s="47">
        <v>94</v>
      </c>
      <c r="Q108" s="47">
        <v>88</v>
      </c>
      <c r="R108" s="47">
        <v>86</v>
      </c>
      <c r="S108" s="57">
        <f t="shared" ref="S108:S114" si="63">SUM(M108:R108)</f>
        <v>537</v>
      </c>
      <c r="T108" s="57">
        <f>SUM(S108,S110,S112,S111,S114)-MIN(S108,S110,S111,S112,S114)</f>
        <v>1769</v>
      </c>
      <c r="V108" s="47">
        <v>82</v>
      </c>
      <c r="W108" s="47">
        <v>90</v>
      </c>
      <c r="X108" s="5">
        <v>85</v>
      </c>
      <c r="Y108" s="5">
        <v>85</v>
      </c>
      <c r="Z108" s="5">
        <v>94</v>
      </c>
      <c r="AA108" s="5">
        <v>87</v>
      </c>
      <c r="AB108" s="65">
        <f t="shared" ref="AB108:AB114" si="64">SUM(V108:AA108)</f>
        <v>523</v>
      </c>
      <c r="AC108" s="65">
        <f>SUM(AB108,AB110,AB111,AB113,AB114)-MIN(AB108,AB110,AB111,AB113,AB114)</f>
        <v>1841</v>
      </c>
      <c r="AE108" s="47">
        <v>90</v>
      </c>
      <c r="AF108" s="47">
        <v>88</v>
      </c>
      <c r="AG108" s="47">
        <v>88</v>
      </c>
      <c r="AH108" s="47">
        <v>87</v>
      </c>
      <c r="AI108" s="47">
        <v>84</v>
      </c>
      <c r="AJ108" s="47">
        <v>79</v>
      </c>
      <c r="AK108" s="89">
        <f t="shared" ref="AK108:AK114" si="65">SUM(AE108:AJ108)</f>
        <v>516</v>
      </c>
      <c r="AL108" s="42">
        <f>AK108+AK110+AK113+AK114</f>
        <v>1753</v>
      </c>
      <c r="AN108" s="5">
        <v>136</v>
      </c>
      <c r="AO108" s="2">
        <f>VLOOKUP(AN108,'Orion Essential AR Data'!$E$2:$IP$99,229,FALSE)</f>
        <v>90</v>
      </c>
      <c r="AP108" s="2">
        <f>VLOOKUP(AN108,'Orion Essential AR Data'!$E$2:$IP$99,232,FALSE)</f>
        <v>87</v>
      </c>
      <c r="AQ108" s="2">
        <f>VLOOKUP(AN108,'Orion Essential AR Data'!$E$2:$IP$99,235,FALSE)</f>
        <v>82</v>
      </c>
      <c r="AR108" s="2">
        <f>VLOOKUP(AN108,'Orion Essential AR Data'!$E$2:$IP$99,238,FALSE)</f>
        <v>84</v>
      </c>
      <c r="AS108" s="2">
        <f>VLOOKUP(AN108,'Orion Essential AR Data'!$E$2:$IP$99,241,FALSE)</f>
        <v>85</v>
      </c>
      <c r="AT108" s="2">
        <f>VLOOKUP(AN108,'Orion Essential AR Data'!$E$2:$IP$99,244,FALSE)</f>
        <v>89</v>
      </c>
      <c r="AU108" s="89">
        <f t="shared" ref="AU108:AU114" si="66">SUM(AO108:AT108)</f>
        <v>517</v>
      </c>
      <c r="AV108" s="42">
        <f>AU114+AU113+AU110+AU108</f>
        <v>1890</v>
      </c>
      <c r="AX108" s="47">
        <f>VLOOKUP(AN108,'Orion Essential AR Data'!$E$2:$HC$99,207,FALSE)</f>
        <v>7</v>
      </c>
      <c r="AY108" s="47">
        <f>VLOOKUP(AN108,'Air Rifle Shot Count Data'!$A$2:$BW$70,64,FALSE)</f>
        <v>12</v>
      </c>
      <c r="AZ108" s="47">
        <f>VLOOKUP(AN108,'Air Rifle Shot Count Data'!$A$2:$BW$70,65,FALSE)</f>
        <v>24</v>
      </c>
      <c r="BA108" s="47">
        <f>VLOOKUP(AN108,'Air Rifle Shot Count Data'!$A$2:$BW$70,66,FALSE)</f>
        <v>17</v>
      </c>
      <c r="BB108" s="47">
        <f>VLOOKUP(AN108,'Air Rifle Shot Count Data'!$A$2:$BW$70,67,FALSE)</f>
        <v>3</v>
      </c>
      <c r="BC108" s="47">
        <f>VLOOKUP(AN108,'Air Rifle Shot Count Data'!$A$2:$BW$70,68,FALSE)</f>
        <v>4</v>
      </c>
      <c r="BD108" s="47">
        <f>VLOOKUP(AN108,'Air Rifle Shot Count Data'!$A$2:$BW$70,69,FALSE)</f>
        <v>0</v>
      </c>
      <c r="BE108" s="47">
        <f>VLOOKUP(AN108,'Air Rifle Shot Count Data'!$A$2:$BW$70,70,FALSE)</f>
        <v>0</v>
      </c>
      <c r="BF108" s="47">
        <f>VLOOKUP(AN108,'Air Rifle Shot Count Data'!$A$2:$BW$70,71,FALSE)</f>
        <v>0</v>
      </c>
      <c r="BG108" s="47">
        <f>VLOOKUP(AN108,'Air Rifle Shot Count Data'!$A$2:$BW$70,72,FALSE)</f>
        <v>0</v>
      </c>
      <c r="BH108" s="47">
        <f>VLOOKUP(AN108,'Air Rifle Shot Count Data'!$A$2:$BW$70,73,FALSE)</f>
        <v>0</v>
      </c>
      <c r="BI108" s="47">
        <f>VLOOKUP(AN108,'Air Rifle Shot Count Data'!$A$2:$BW$70,74,FALSE)</f>
        <v>0</v>
      </c>
    </row>
    <row r="109" spans="1:61" ht="13.95" customHeight="1" x14ac:dyDescent="0.3">
      <c r="B109" s="52" t="s">
        <v>157</v>
      </c>
      <c r="C109" s="2" t="s">
        <v>163</v>
      </c>
      <c r="D109" s="47">
        <v>43</v>
      </c>
      <c r="E109" s="47">
        <v>57</v>
      </c>
      <c r="F109" s="47">
        <v>63</v>
      </c>
      <c r="G109" s="47">
        <v>58</v>
      </c>
      <c r="H109" s="47">
        <v>57</v>
      </c>
      <c r="I109" s="47">
        <v>66</v>
      </c>
      <c r="J109" s="7">
        <f t="shared" si="62"/>
        <v>344</v>
      </c>
      <c r="K109" s="7"/>
      <c r="M109" s="47"/>
      <c r="N109" s="47"/>
      <c r="O109" s="47"/>
      <c r="P109" s="47"/>
      <c r="Q109" s="47"/>
      <c r="R109" s="47"/>
      <c r="S109" s="7">
        <f t="shared" si="63"/>
        <v>0</v>
      </c>
      <c r="T109" s="7"/>
      <c r="V109" s="47">
        <v>0</v>
      </c>
      <c r="W109" s="47">
        <v>0</v>
      </c>
      <c r="X109" s="5">
        <v>0</v>
      </c>
      <c r="Y109" s="5">
        <v>0</v>
      </c>
      <c r="Z109" s="5">
        <v>0</v>
      </c>
      <c r="AA109" s="5">
        <v>0</v>
      </c>
      <c r="AB109" s="7">
        <f t="shared" si="64"/>
        <v>0</v>
      </c>
      <c r="AE109" s="47"/>
      <c r="AF109" s="47"/>
      <c r="AG109" s="47"/>
      <c r="AH109" s="47"/>
      <c r="AI109" s="47"/>
      <c r="AJ109" s="47"/>
      <c r="AK109" s="7">
        <f t="shared" si="65"/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7">
        <v>0</v>
      </c>
      <c r="AX109" s="47" t="e">
        <f>VLOOKUP(AN109,'Orion Essential AR Data'!$E$2:$HC$99,207,FALSE)</f>
        <v>#N/A</v>
      </c>
      <c r="AY109" s="47" t="e">
        <f>VLOOKUP(AN109,'Air Rifle Shot Count Data'!$A$2:$BW$70,64,FALSE)</f>
        <v>#N/A</v>
      </c>
      <c r="AZ109" s="47" t="e">
        <f>VLOOKUP(AN109,'Air Rifle Shot Count Data'!$A$2:$BW$70,65,FALSE)</f>
        <v>#N/A</v>
      </c>
      <c r="BA109" s="47" t="e">
        <f>VLOOKUP(AN109,'Air Rifle Shot Count Data'!$A$2:$BW$70,66,FALSE)</f>
        <v>#N/A</v>
      </c>
      <c r="BB109" s="47" t="e">
        <f>VLOOKUP(AN109,'Air Rifle Shot Count Data'!$A$2:$BW$70,67,FALSE)</f>
        <v>#N/A</v>
      </c>
      <c r="BC109" s="47" t="e">
        <f>VLOOKUP(AN109,'Air Rifle Shot Count Data'!$A$2:$BW$70,68,FALSE)</f>
        <v>#N/A</v>
      </c>
      <c r="BD109" s="47" t="e">
        <f>VLOOKUP(AN109,'Air Rifle Shot Count Data'!$A$2:$BW$70,69,FALSE)</f>
        <v>#N/A</v>
      </c>
      <c r="BE109" s="47" t="e">
        <f>VLOOKUP(AN109,'Air Rifle Shot Count Data'!$A$2:$BW$70,70,FALSE)</f>
        <v>#N/A</v>
      </c>
      <c r="BF109" s="47" t="e">
        <f>VLOOKUP(AN109,'Air Rifle Shot Count Data'!$A$2:$BW$70,71,FALSE)</f>
        <v>#N/A</v>
      </c>
      <c r="BG109" s="47" t="e">
        <f>VLOOKUP(AN109,'Air Rifle Shot Count Data'!$A$2:$BW$70,72,FALSE)</f>
        <v>#N/A</v>
      </c>
      <c r="BH109" s="47" t="e">
        <f>VLOOKUP(AN109,'Air Rifle Shot Count Data'!$A$2:$BW$70,73,FALSE)</f>
        <v>#N/A</v>
      </c>
      <c r="BI109" s="47" t="e">
        <f>VLOOKUP(AN109,'Air Rifle Shot Count Data'!$A$2:$BW$70,74,FALSE)</f>
        <v>#N/A</v>
      </c>
    </row>
    <row r="110" spans="1:61" ht="13.95" customHeight="1" x14ac:dyDescent="0.3">
      <c r="A110" s="5"/>
      <c r="B110" s="47" t="s">
        <v>158</v>
      </c>
      <c r="C110" s="2" t="s">
        <v>163</v>
      </c>
      <c r="D110" s="47">
        <v>72</v>
      </c>
      <c r="E110" s="47">
        <v>66</v>
      </c>
      <c r="F110" s="47">
        <v>59</v>
      </c>
      <c r="G110" s="47">
        <v>65</v>
      </c>
      <c r="H110" s="47">
        <v>77</v>
      </c>
      <c r="I110" s="47">
        <v>65</v>
      </c>
      <c r="J110" s="48">
        <f t="shared" si="62"/>
        <v>404</v>
      </c>
      <c r="K110" s="7"/>
      <c r="M110" s="47">
        <v>65</v>
      </c>
      <c r="N110" s="47">
        <v>64</v>
      </c>
      <c r="O110" s="47">
        <v>61</v>
      </c>
      <c r="P110" s="47">
        <v>76</v>
      </c>
      <c r="Q110" s="47">
        <v>76</v>
      </c>
      <c r="R110" s="47">
        <v>83</v>
      </c>
      <c r="S110" s="57">
        <f t="shared" si="63"/>
        <v>425</v>
      </c>
      <c r="T110" s="7"/>
      <c r="V110" s="47">
        <v>74</v>
      </c>
      <c r="W110" s="47">
        <v>79</v>
      </c>
      <c r="X110" s="5">
        <v>76</v>
      </c>
      <c r="Y110" s="5">
        <v>82</v>
      </c>
      <c r="Z110" s="5">
        <v>76</v>
      </c>
      <c r="AA110" s="5">
        <v>72</v>
      </c>
      <c r="AB110" s="65">
        <f t="shared" si="64"/>
        <v>459</v>
      </c>
      <c r="AC110" s="7"/>
      <c r="AE110" s="47">
        <v>81</v>
      </c>
      <c r="AF110" s="47">
        <v>81</v>
      </c>
      <c r="AG110" s="47">
        <v>81</v>
      </c>
      <c r="AH110" s="47">
        <v>83</v>
      </c>
      <c r="AI110" s="47">
        <v>76</v>
      </c>
      <c r="AJ110" s="47">
        <v>82</v>
      </c>
      <c r="AK110" s="89">
        <f t="shared" si="65"/>
        <v>484</v>
      </c>
      <c r="AN110" s="5">
        <v>164</v>
      </c>
      <c r="AO110" s="2">
        <f>VLOOKUP(AN110,'Orion Essential AR Data'!$E$2:$IP$99,229,FALSE)</f>
        <v>70</v>
      </c>
      <c r="AP110" s="2">
        <f>VLOOKUP(AN110,'Orion Essential AR Data'!$E$2:$IP$99,232,FALSE)</f>
        <v>81</v>
      </c>
      <c r="AQ110" s="2">
        <f>VLOOKUP(AN110,'Orion Essential AR Data'!$E$2:$IP$99,235,FALSE)</f>
        <v>69</v>
      </c>
      <c r="AR110" s="2">
        <f>VLOOKUP(AN110,'Orion Essential AR Data'!$E$2:$IP$99,238,FALSE)</f>
        <v>75</v>
      </c>
      <c r="AS110" s="2">
        <f>VLOOKUP(AN110,'Orion Essential AR Data'!$E$2:$IP$99,241,FALSE)</f>
        <v>77</v>
      </c>
      <c r="AT110" s="2">
        <f>VLOOKUP(AN110,'Orion Essential AR Data'!$E$2:$IP$99,244,FALSE)</f>
        <v>82</v>
      </c>
      <c r="AU110" s="89">
        <f t="shared" si="66"/>
        <v>454</v>
      </c>
      <c r="AX110" s="47">
        <f>VLOOKUP(AN110,'Orion Essential AR Data'!$E$2:$HC$99,207,FALSE)</f>
        <v>4</v>
      </c>
      <c r="AY110" s="47">
        <f>VLOOKUP(AN110,'Air Rifle Shot Count Data'!$A$2:$BW$70,64,FALSE)</f>
        <v>5</v>
      </c>
      <c r="AZ110" s="47">
        <f>VLOOKUP(AN110,'Air Rifle Shot Count Data'!$A$2:$BW$70,65,FALSE)</f>
        <v>12</v>
      </c>
      <c r="BA110" s="47">
        <f>VLOOKUP(AN110,'Air Rifle Shot Count Data'!$A$2:$BW$70,66,FALSE)</f>
        <v>18</v>
      </c>
      <c r="BB110" s="47">
        <f>VLOOKUP(AN110,'Air Rifle Shot Count Data'!$A$2:$BW$70,67,FALSE)</f>
        <v>14</v>
      </c>
      <c r="BC110" s="47">
        <f>VLOOKUP(AN110,'Air Rifle Shot Count Data'!$A$2:$BW$70,68,FALSE)</f>
        <v>4</v>
      </c>
      <c r="BD110" s="47">
        <f>VLOOKUP(AN110,'Air Rifle Shot Count Data'!$A$2:$BW$70,69,FALSE)</f>
        <v>3</v>
      </c>
      <c r="BE110" s="47">
        <f>VLOOKUP(AN110,'Air Rifle Shot Count Data'!$A$2:$BW$70,70,FALSE)</f>
        <v>3</v>
      </c>
      <c r="BF110" s="47">
        <f>VLOOKUP(AN110,'Air Rifle Shot Count Data'!$A$2:$BW$70,71,FALSE)</f>
        <v>1</v>
      </c>
      <c r="BG110" s="47">
        <f>VLOOKUP(AN110,'Air Rifle Shot Count Data'!$A$2:$BW$70,72,FALSE)</f>
        <v>0</v>
      </c>
      <c r="BH110" s="47">
        <f>VLOOKUP(AN110,'Air Rifle Shot Count Data'!$A$2:$BW$70,73,FALSE)</f>
        <v>0</v>
      </c>
      <c r="BI110" s="47">
        <f>VLOOKUP(AN110,'Air Rifle Shot Count Data'!$A$2:$BW$70,74,FALSE)</f>
        <v>0</v>
      </c>
    </row>
    <row r="111" spans="1:61" ht="13.95" customHeight="1" x14ac:dyDescent="0.3">
      <c r="A111" s="5"/>
      <c r="B111" s="47" t="s">
        <v>159</v>
      </c>
      <c r="C111" s="2" t="s">
        <v>163</v>
      </c>
      <c r="D111" s="47">
        <v>52</v>
      </c>
      <c r="E111" s="47">
        <v>50</v>
      </c>
      <c r="F111" s="47">
        <v>36</v>
      </c>
      <c r="G111" s="47">
        <v>66</v>
      </c>
      <c r="H111" s="47">
        <v>49</v>
      </c>
      <c r="I111" s="47">
        <v>53</v>
      </c>
      <c r="J111" s="7">
        <f t="shared" si="62"/>
        <v>306</v>
      </c>
      <c r="K111" s="7"/>
      <c r="M111" s="47">
        <v>70</v>
      </c>
      <c r="N111" s="47">
        <v>56</v>
      </c>
      <c r="O111" s="47">
        <v>71</v>
      </c>
      <c r="P111" s="47">
        <v>58</v>
      </c>
      <c r="Q111" s="47">
        <v>72</v>
      </c>
      <c r="R111" s="47">
        <v>83</v>
      </c>
      <c r="S111" s="57">
        <f t="shared" si="63"/>
        <v>410</v>
      </c>
      <c r="T111" s="7"/>
      <c r="V111" s="47">
        <v>70</v>
      </c>
      <c r="W111" s="47">
        <v>54</v>
      </c>
      <c r="X111" s="5">
        <v>79</v>
      </c>
      <c r="Y111" s="5">
        <v>76</v>
      </c>
      <c r="Z111" s="5">
        <v>82</v>
      </c>
      <c r="AA111" s="5">
        <v>77</v>
      </c>
      <c r="AB111" s="65">
        <f t="shared" si="64"/>
        <v>438</v>
      </c>
      <c r="AC111" s="7"/>
      <c r="AE111" s="47"/>
      <c r="AF111" s="47"/>
      <c r="AG111" s="47"/>
      <c r="AH111" s="47"/>
      <c r="AI111" s="47"/>
      <c r="AJ111" s="47"/>
      <c r="AK111" s="7">
        <f t="shared" si="65"/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7">
        <v>0</v>
      </c>
      <c r="AX111" s="47" t="e">
        <f>VLOOKUP(AN111,'Orion Essential AR Data'!$E$2:$HC$99,207,FALSE)</f>
        <v>#N/A</v>
      </c>
      <c r="AY111" s="47" t="e">
        <f>VLOOKUP(AN111,'Air Rifle Shot Count Data'!$A$2:$BW$70,64,FALSE)</f>
        <v>#N/A</v>
      </c>
      <c r="AZ111" s="47" t="e">
        <f>VLOOKUP(AN111,'Air Rifle Shot Count Data'!$A$2:$BW$70,65,FALSE)</f>
        <v>#N/A</v>
      </c>
      <c r="BA111" s="47" t="e">
        <f>VLOOKUP(AN111,'Air Rifle Shot Count Data'!$A$2:$BW$70,66,FALSE)</f>
        <v>#N/A</v>
      </c>
      <c r="BB111" s="47" t="e">
        <f>VLOOKUP(AN111,'Air Rifle Shot Count Data'!$A$2:$BW$70,67,FALSE)</f>
        <v>#N/A</v>
      </c>
      <c r="BC111" s="47" t="e">
        <f>VLOOKUP(AN111,'Air Rifle Shot Count Data'!$A$2:$BW$70,68,FALSE)</f>
        <v>#N/A</v>
      </c>
      <c r="BD111" s="47" t="e">
        <f>VLOOKUP(AN111,'Air Rifle Shot Count Data'!$A$2:$BW$70,69,FALSE)</f>
        <v>#N/A</v>
      </c>
      <c r="BE111" s="47" t="e">
        <f>VLOOKUP(AN111,'Air Rifle Shot Count Data'!$A$2:$BW$70,70,FALSE)</f>
        <v>#N/A</v>
      </c>
      <c r="BF111" s="47" t="e">
        <f>VLOOKUP(AN111,'Air Rifle Shot Count Data'!$A$2:$BW$70,71,FALSE)</f>
        <v>#N/A</v>
      </c>
      <c r="BG111" s="47" t="e">
        <f>VLOOKUP(AN111,'Air Rifle Shot Count Data'!$A$2:$BW$70,72,FALSE)</f>
        <v>#N/A</v>
      </c>
      <c r="BH111" s="47" t="e">
        <f>VLOOKUP(AN111,'Air Rifle Shot Count Data'!$A$2:$BW$70,73,FALSE)</f>
        <v>#N/A</v>
      </c>
      <c r="BI111" s="47" t="e">
        <f>VLOOKUP(AN111,'Air Rifle Shot Count Data'!$A$2:$BW$70,74,FALSE)</f>
        <v>#N/A</v>
      </c>
    </row>
    <row r="112" spans="1:61" ht="13.95" customHeight="1" x14ac:dyDescent="0.3">
      <c r="A112" s="5"/>
      <c r="B112" s="47" t="s">
        <v>160</v>
      </c>
      <c r="C112" s="2" t="s">
        <v>163</v>
      </c>
      <c r="D112" s="47">
        <v>67</v>
      </c>
      <c r="E112" s="47">
        <v>73</v>
      </c>
      <c r="F112" s="47">
        <v>61</v>
      </c>
      <c r="G112" s="47">
        <v>59</v>
      </c>
      <c r="H112" s="47">
        <v>58</v>
      </c>
      <c r="I112" s="47">
        <v>64</v>
      </c>
      <c r="J112" s="48">
        <f t="shared" si="62"/>
        <v>382</v>
      </c>
      <c r="K112" s="7"/>
      <c r="M112" s="47">
        <v>55</v>
      </c>
      <c r="N112" s="47">
        <v>54</v>
      </c>
      <c r="O112" s="47">
        <v>63</v>
      </c>
      <c r="P112" s="47">
        <v>78</v>
      </c>
      <c r="Q112" s="47">
        <v>62</v>
      </c>
      <c r="R112" s="47">
        <v>54</v>
      </c>
      <c r="S112" s="57">
        <f t="shared" si="63"/>
        <v>366</v>
      </c>
      <c r="T112" s="7"/>
      <c r="V112" s="47">
        <v>0</v>
      </c>
      <c r="W112" s="47">
        <v>0</v>
      </c>
      <c r="X112" s="5">
        <v>0</v>
      </c>
      <c r="Y112" s="5">
        <v>0</v>
      </c>
      <c r="Z112" s="5">
        <v>0</v>
      </c>
      <c r="AA112" s="5">
        <v>0</v>
      </c>
      <c r="AB112" s="7">
        <f t="shared" si="64"/>
        <v>0</v>
      </c>
      <c r="AC112" s="7"/>
      <c r="AE112" s="47"/>
      <c r="AF112" s="47"/>
      <c r="AG112" s="47"/>
      <c r="AH112" s="47"/>
      <c r="AI112" s="47"/>
      <c r="AJ112" s="47"/>
      <c r="AK112" s="7">
        <f t="shared" si="65"/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7">
        <v>0</v>
      </c>
      <c r="AX112" s="47" t="e">
        <f>VLOOKUP(AN112,'Orion Essential AR Data'!$E$2:$HC$99,207,FALSE)</f>
        <v>#N/A</v>
      </c>
      <c r="AY112" s="47" t="e">
        <f>VLOOKUP(AN112,'Air Rifle Shot Count Data'!$A$2:$BW$70,64,FALSE)</f>
        <v>#N/A</v>
      </c>
      <c r="AZ112" s="47" t="e">
        <f>VLOOKUP(AN112,'Air Rifle Shot Count Data'!$A$2:$BW$70,65,FALSE)</f>
        <v>#N/A</v>
      </c>
      <c r="BA112" s="47" t="e">
        <f>VLOOKUP(AN112,'Air Rifle Shot Count Data'!$A$2:$BW$70,66,FALSE)</f>
        <v>#N/A</v>
      </c>
      <c r="BB112" s="47" t="e">
        <f>VLOOKUP(AN112,'Air Rifle Shot Count Data'!$A$2:$BW$70,67,FALSE)</f>
        <v>#N/A</v>
      </c>
      <c r="BC112" s="47" t="e">
        <f>VLOOKUP(AN112,'Air Rifle Shot Count Data'!$A$2:$BW$70,68,FALSE)</f>
        <v>#N/A</v>
      </c>
      <c r="BD112" s="47" t="e">
        <f>VLOOKUP(AN112,'Air Rifle Shot Count Data'!$A$2:$BW$70,69,FALSE)</f>
        <v>#N/A</v>
      </c>
      <c r="BE112" s="47" t="e">
        <f>VLOOKUP(AN112,'Air Rifle Shot Count Data'!$A$2:$BW$70,70,FALSE)</f>
        <v>#N/A</v>
      </c>
      <c r="BF112" s="47" t="e">
        <f>VLOOKUP(AN112,'Air Rifle Shot Count Data'!$A$2:$BW$70,71,FALSE)</f>
        <v>#N/A</v>
      </c>
      <c r="BG112" s="47" t="e">
        <f>VLOOKUP(AN112,'Air Rifle Shot Count Data'!$A$2:$BW$70,72,FALSE)</f>
        <v>#N/A</v>
      </c>
      <c r="BH112" s="47" t="e">
        <f>VLOOKUP(AN112,'Air Rifle Shot Count Data'!$A$2:$BW$70,73,FALSE)</f>
        <v>#N/A</v>
      </c>
      <c r="BI112" s="47" t="e">
        <f>VLOOKUP(AN112,'Air Rifle Shot Count Data'!$A$2:$BW$70,74,FALSE)</f>
        <v>#N/A</v>
      </c>
    </row>
    <row r="113" spans="1:61" ht="13.95" customHeight="1" x14ac:dyDescent="0.3">
      <c r="A113" s="5"/>
      <c r="B113" s="47" t="s">
        <v>821</v>
      </c>
      <c r="C113" s="2" t="s">
        <v>163</v>
      </c>
      <c r="D113" s="47">
        <v>59</v>
      </c>
      <c r="E113" s="47">
        <v>60</v>
      </c>
      <c r="F113" s="47">
        <v>46</v>
      </c>
      <c r="G113" s="47">
        <v>66</v>
      </c>
      <c r="H113" s="47">
        <v>55</v>
      </c>
      <c r="I113" s="47">
        <v>60</v>
      </c>
      <c r="J113" s="48">
        <f t="shared" si="62"/>
        <v>346</v>
      </c>
      <c r="K113" s="7"/>
      <c r="M113" s="47">
        <v>67</v>
      </c>
      <c r="N113" s="47">
        <v>52</v>
      </c>
      <c r="O113" s="47">
        <v>57</v>
      </c>
      <c r="P113" s="47">
        <v>53</v>
      </c>
      <c r="Q113" s="47">
        <v>54</v>
      </c>
      <c r="R113" s="47">
        <v>66</v>
      </c>
      <c r="S113" s="7">
        <f t="shared" si="63"/>
        <v>349</v>
      </c>
      <c r="T113" s="7"/>
      <c r="V113" s="47">
        <v>66</v>
      </c>
      <c r="W113" s="47">
        <v>79</v>
      </c>
      <c r="X113" s="5">
        <v>73</v>
      </c>
      <c r="Y113" s="5">
        <v>77</v>
      </c>
      <c r="Z113" s="5">
        <v>56</v>
      </c>
      <c r="AA113" s="5">
        <v>70</v>
      </c>
      <c r="AB113" s="65">
        <f t="shared" si="64"/>
        <v>421</v>
      </c>
      <c r="AC113" s="7"/>
      <c r="AE113" s="47">
        <v>60</v>
      </c>
      <c r="AF113" s="47">
        <v>65</v>
      </c>
      <c r="AG113" s="47">
        <v>54</v>
      </c>
      <c r="AH113" s="47">
        <v>63</v>
      </c>
      <c r="AI113" s="47">
        <v>68</v>
      </c>
      <c r="AJ113" s="47">
        <v>51</v>
      </c>
      <c r="AK113" s="89">
        <f t="shared" si="65"/>
        <v>361</v>
      </c>
      <c r="AN113" s="5">
        <v>163</v>
      </c>
      <c r="AO113" s="2">
        <f>VLOOKUP(AN113,'Orion Essential AR Data'!$E$2:$IP$99,229,FALSE)</f>
        <v>74</v>
      </c>
      <c r="AP113" s="2">
        <f>VLOOKUP(AN113,'Orion Essential AR Data'!$E$2:$IP$99,232,FALSE)</f>
        <v>86</v>
      </c>
      <c r="AQ113" s="2">
        <f>VLOOKUP(AN113,'Orion Essential AR Data'!$E$2:$IP$99,235,FALSE)</f>
        <v>73</v>
      </c>
      <c r="AR113" s="2">
        <f>VLOOKUP(AN113,'Orion Essential AR Data'!$E$2:$IP$99,238,FALSE)</f>
        <v>77</v>
      </c>
      <c r="AS113" s="2">
        <f>VLOOKUP(AN113,'Orion Essential AR Data'!$E$2:$IP$99,241,FALSE)</f>
        <v>77</v>
      </c>
      <c r="AT113" s="2">
        <f>VLOOKUP(AN113,'Orion Essential AR Data'!$E$2:$IP$99,244,FALSE)</f>
        <v>79</v>
      </c>
      <c r="AU113" s="89">
        <f t="shared" si="66"/>
        <v>466</v>
      </c>
      <c r="AX113" s="47">
        <f>VLOOKUP(AN113,'Orion Essential AR Data'!$E$2:$HC$99,207,FALSE)</f>
        <v>2</v>
      </c>
      <c r="AY113" s="47">
        <f>VLOOKUP(AN113,'Air Rifle Shot Count Data'!$A$2:$BW$70,64,FALSE)</f>
        <v>5</v>
      </c>
      <c r="AZ113" s="47">
        <f>VLOOKUP(AN113,'Air Rifle Shot Count Data'!$A$2:$BW$70,65,FALSE)</f>
        <v>17</v>
      </c>
      <c r="BA113" s="47">
        <f>VLOOKUP(AN113,'Air Rifle Shot Count Data'!$A$2:$BW$70,66,FALSE)</f>
        <v>17</v>
      </c>
      <c r="BB113" s="47">
        <f>VLOOKUP(AN113,'Air Rifle Shot Count Data'!$A$2:$BW$70,67,FALSE)</f>
        <v>9</v>
      </c>
      <c r="BC113" s="47">
        <f>VLOOKUP(AN113,'Air Rifle Shot Count Data'!$A$2:$BW$70,68,FALSE)</f>
        <v>7</v>
      </c>
      <c r="BD113" s="47">
        <f>VLOOKUP(AN113,'Air Rifle Shot Count Data'!$A$2:$BW$70,69,FALSE)</f>
        <v>3</v>
      </c>
      <c r="BE113" s="47">
        <f>VLOOKUP(AN113,'Air Rifle Shot Count Data'!$A$2:$BW$70,70,FALSE)</f>
        <v>1</v>
      </c>
      <c r="BF113" s="47">
        <f>VLOOKUP(AN113,'Air Rifle Shot Count Data'!$A$2:$BW$70,71,FALSE)</f>
        <v>1</v>
      </c>
      <c r="BG113" s="47">
        <f>VLOOKUP(AN113,'Air Rifle Shot Count Data'!$A$2:$BW$70,72,FALSE)</f>
        <v>0</v>
      </c>
      <c r="BH113" s="47">
        <f>VLOOKUP(AN113,'Air Rifle Shot Count Data'!$A$2:$BW$70,73,FALSE)</f>
        <v>0</v>
      </c>
      <c r="BI113" s="47">
        <f>VLOOKUP(AN113,'Air Rifle Shot Count Data'!$A$2:$BW$70,74,FALSE)</f>
        <v>0</v>
      </c>
    </row>
    <row r="114" spans="1:61" ht="13.95" customHeight="1" x14ac:dyDescent="0.3">
      <c r="A114" s="5"/>
      <c r="B114" s="47" t="s">
        <v>161</v>
      </c>
      <c r="C114" s="2" t="s">
        <v>163</v>
      </c>
      <c r="D114" s="47">
        <v>68</v>
      </c>
      <c r="E114" s="47">
        <v>76</v>
      </c>
      <c r="F114" s="47">
        <v>71</v>
      </c>
      <c r="G114" s="47">
        <v>66</v>
      </c>
      <c r="H114" s="47">
        <v>71</v>
      </c>
      <c r="I114" s="47">
        <v>81</v>
      </c>
      <c r="J114" s="48">
        <f t="shared" si="62"/>
        <v>433</v>
      </c>
      <c r="K114" s="7"/>
      <c r="M114" s="47">
        <v>65</v>
      </c>
      <c r="N114" s="47">
        <v>70</v>
      </c>
      <c r="O114" s="47">
        <v>74</v>
      </c>
      <c r="P114" s="47">
        <v>66</v>
      </c>
      <c r="Q114" s="47">
        <v>68</v>
      </c>
      <c r="R114" s="47">
        <v>54</v>
      </c>
      <c r="S114" s="57">
        <f t="shared" si="63"/>
        <v>397</v>
      </c>
      <c r="T114" s="7"/>
      <c r="V114" s="47">
        <v>77</v>
      </c>
      <c r="W114" s="47">
        <v>65</v>
      </c>
      <c r="X114" s="5">
        <v>65</v>
      </c>
      <c r="Y114" s="5">
        <v>52</v>
      </c>
      <c r="Z114" s="5">
        <v>79</v>
      </c>
      <c r="AA114" s="5">
        <v>67</v>
      </c>
      <c r="AB114" s="65">
        <f t="shared" si="64"/>
        <v>405</v>
      </c>
      <c r="AC114" s="7"/>
      <c r="AE114" s="47">
        <v>62</v>
      </c>
      <c r="AF114" s="47">
        <v>61</v>
      </c>
      <c r="AG114" s="47">
        <v>72</v>
      </c>
      <c r="AH114" s="47">
        <v>67</v>
      </c>
      <c r="AI114" s="47">
        <v>68</v>
      </c>
      <c r="AJ114" s="47">
        <v>62</v>
      </c>
      <c r="AK114" s="89">
        <f t="shared" si="65"/>
        <v>392</v>
      </c>
      <c r="AN114" s="5">
        <v>162</v>
      </c>
      <c r="AO114" s="2">
        <f>VLOOKUP(AN114,'Orion Essential AR Data'!$E$2:$IP$99,229,FALSE)</f>
        <v>82</v>
      </c>
      <c r="AP114" s="2">
        <f>VLOOKUP(AN114,'Orion Essential AR Data'!$E$2:$IP$99,232,FALSE)</f>
        <v>70</v>
      </c>
      <c r="AQ114" s="2">
        <f>VLOOKUP(AN114,'Orion Essential AR Data'!$E$2:$IP$99,235,FALSE)</f>
        <v>69</v>
      </c>
      <c r="AR114" s="2">
        <f>VLOOKUP(AN114,'Orion Essential AR Data'!$E$2:$IP$99,238,FALSE)</f>
        <v>78</v>
      </c>
      <c r="AS114" s="2">
        <f>VLOOKUP(AN114,'Orion Essential AR Data'!$E$2:$IP$99,241,FALSE)</f>
        <v>69</v>
      </c>
      <c r="AT114" s="2">
        <f>VLOOKUP(AN114,'Orion Essential AR Data'!$E$2:$IP$99,244,FALSE)</f>
        <v>85</v>
      </c>
      <c r="AU114" s="89">
        <f t="shared" si="66"/>
        <v>453</v>
      </c>
      <c r="AX114" s="47">
        <f>VLOOKUP(AN114,'Orion Essential AR Data'!$E$2:$HC$99,207,FALSE)</f>
        <v>5</v>
      </c>
      <c r="AY114" s="47">
        <f>VLOOKUP(AN114,'Air Rifle Shot Count Data'!$A$2:$BW$70,64,FALSE)</f>
        <v>5</v>
      </c>
      <c r="AZ114" s="47">
        <f>VLOOKUP(AN114,'Air Rifle Shot Count Data'!$A$2:$BW$70,65,FALSE)</f>
        <v>15</v>
      </c>
      <c r="BA114" s="47">
        <f>VLOOKUP(AN114,'Air Rifle Shot Count Data'!$A$2:$BW$70,66,FALSE)</f>
        <v>11</v>
      </c>
      <c r="BB114" s="47">
        <f>VLOOKUP(AN114,'Air Rifle Shot Count Data'!$A$2:$BW$70,67,FALSE)</f>
        <v>15</v>
      </c>
      <c r="BC114" s="47">
        <f>VLOOKUP(AN114,'Air Rifle Shot Count Data'!$A$2:$BW$70,68,FALSE)</f>
        <v>9</v>
      </c>
      <c r="BD114" s="47">
        <f>VLOOKUP(AN114,'Air Rifle Shot Count Data'!$A$2:$BW$70,69,FALSE)</f>
        <v>3</v>
      </c>
      <c r="BE114" s="47">
        <f>VLOOKUP(AN114,'Air Rifle Shot Count Data'!$A$2:$BW$70,70,FALSE)</f>
        <v>0</v>
      </c>
      <c r="BF114" s="47">
        <f>VLOOKUP(AN114,'Air Rifle Shot Count Data'!$A$2:$BW$70,71,FALSE)</f>
        <v>2</v>
      </c>
      <c r="BG114" s="47">
        <f>VLOOKUP(AN114,'Air Rifle Shot Count Data'!$A$2:$BW$70,72,FALSE)</f>
        <v>0</v>
      </c>
      <c r="BH114" s="47">
        <f>VLOOKUP(AN114,'Air Rifle Shot Count Data'!$A$2:$BW$70,73,FALSE)</f>
        <v>0</v>
      </c>
      <c r="BI114" s="47">
        <f>VLOOKUP(AN114,'Air Rifle Shot Count Data'!$A$2:$BW$70,74,FALSE)</f>
        <v>0</v>
      </c>
    </row>
    <row r="115" spans="1:61" ht="13.95" customHeight="1" x14ac:dyDescent="0.3">
      <c r="A115" s="40"/>
      <c r="B115" s="40"/>
      <c r="C115" s="37"/>
      <c r="D115" s="40"/>
      <c r="E115" s="40"/>
      <c r="F115" s="40"/>
      <c r="G115" s="40"/>
      <c r="H115" s="40"/>
      <c r="I115" s="40"/>
      <c r="J115" s="22"/>
      <c r="AB115" s="7"/>
      <c r="AC115" s="7"/>
    </row>
    <row r="116" spans="1:61" ht="13.95" customHeight="1" x14ac:dyDescent="0.3">
      <c r="A116" s="41" t="s">
        <v>109</v>
      </c>
      <c r="B116" s="43" t="s">
        <v>1</v>
      </c>
      <c r="C116" s="79" t="s">
        <v>2</v>
      </c>
      <c r="D116" s="43" t="s">
        <v>19</v>
      </c>
      <c r="E116" s="43" t="s">
        <v>20</v>
      </c>
      <c r="F116" s="43" t="s">
        <v>21</v>
      </c>
      <c r="G116" s="43" t="s">
        <v>22</v>
      </c>
      <c r="H116" s="43" t="s">
        <v>23</v>
      </c>
      <c r="I116" s="43" t="s">
        <v>24</v>
      </c>
      <c r="J116" s="43" t="s">
        <v>25</v>
      </c>
      <c r="K116" s="43" t="s">
        <v>26</v>
      </c>
      <c r="T116" s="64" t="s">
        <v>26</v>
      </c>
      <c r="V116" s="65" t="s">
        <v>19</v>
      </c>
      <c r="W116" s="65" t="s">
        <v>20</v>
      </c>
      <c r="X116" s="65" t="s">
        <v>21</v>
      </c>
      <c r="Y116" s="65" t="s">
        <v>22</v>
      </c>
      <c r="Z116" s="65" t="s">
        <v>22</v>
      </c>
      <c r="AA116" s="65" t="s">
        <v>24</v>
      </c>
      <c r="AB116" s="65" t="s">
        <v>25</v>
      </c>
      <c r="AC116" s="65" t="s">
        <v>26</v>
      </c>
      <c r="AO116" s="79" t="s">
        <v>19</v>
      </c>
      <c r="AP116" s="79" t="s">
        <v>20</v>
      </c>
      <c r="AQ116" s="79" t="s">
        <v>21</v>
      </c>
      <c r="AR116" s="79" t="s">
        <v>22</v>
      </c>
      <c r="AS116" s="79" t="s">
        <v>22</v>
      </c>
      <c r="AT116" s="79" t="s">
        <v>24</v>
      </c>
      <c r="AU116" s="79" t="s">
        <v>25</v>
      </c>
      <c r="AV116" s="79" t="s">
        <v>26</v>
      </c>
      <c r="AX116" s="79" t="s">
        <v>589</v>
      </c>
      <c r="AY116" s="5">
        <v>10</v>
      </c>
      <c r="AZ116" s="5">
        <v>9</v>
      </c>
      <c r="BA116" s="5">
        <v>8</v>
      </c>
      <c r="BB116" s="5">
        <v>7</v>
      </c>
      <c r="BC116" s="5">
        <v>6</v>
      </c>
      <c r="BD116" s="5">
        <v>5</v>
      </c>
      <c r="BE116" s="5">
        <v>4</v>
      </c>
      <c r="BF116" s="5">
        <v>3</v>
      </c>
      <c r="BG116" s="5">
        <v>2</v>
      </c>
      <c r="BH116" s="5">
        <v>1</v>
      </c>
      <c r="BI116" s="5">
        <v>0</v>
      </c>
    </row>
    <row r="117" spans="1:61" ht="13.95" customHeight="1" x14ac:dyDescent="0.3">
      <c r="A117" s="40"/>
      <c r="B117" s="3" t="s">
        <v>130</v>
      </c>
      <c r="C117" s="2" t="s">
        <v>129</v>
      </c>
      <c r="D117" s="35">
        <v>97</v>
      </c>
      <c r="E117" s="35">
        <v>96</v>
      </c>
      <c r="F117" s="35">
        <v>94</v>
      </c>
      <c r="G117" s="35">
        <v>95</v>
      </c>
      <c r="H117" s="35">
        <v>97</v>
      </c>
      <c r="I117" s="35">
        <v>92</v>
      </c>
      <c r="J117" s="43">
        <f t="shared" ref="J117:J119" si="67">SUM(D117:I117)</f>
        <v>571</v>
      </c>
      <c r="K117" s="43">
        <f>SUM(J117:J119)</f>
        <v>1630</v>
      </c>
      <c r="M117" s="2">
        <v>95</v>
      </c>
      <c r="N117" s="2">
        <v>94</v>
      </c>
      <c r="O117" s="2">
        <v>94</v>
      </c>
      <c r="P117" s="2">
        <v>96</v>
      </c>
      <c r="Q117" s="2">
        <v>95</v>
      </c>
      <c r="R117" s="2">
        <v>93</v>
      </c>
      <c r="S117" s="60">
        <f t="shared" ref="S117:S119" si="68">SUM(M117:R117)</f>
        <v>567</v>
      </c>
      <c r="T117" s="42">
        <f>S117+S118+S119</f>
        <v>1625</v>
      </c>
      <c r="V117" s="2">
        <v>98</v>
      </c>
      <c r="W117" s="2">
        <v>93</v>
      </c>
      <c r="X117" s="2">
        <v>95</v>
      </c>
      <c r="Y117" s="2">
        <v>93</v>
      </c>
      <c r="Z117" s="2">
        <v>95</v>
      </c>
      <c r="AA117" s="2">
        <v>97</v>
      </c>
      <c r="AB117" s="74">
        <f t="shared" ref="AB117:AB119" si="69">SUM(V117:AA117)</f>
        <v>571</v>
      </c>
      <c r="AC117" s="74">
        <f>SUM(AB117:AB119)</f>
        <v>1627</v>
      </c>
      <c r="AE117" s="2">
        <v>92</v>
      </c>
      <c r="AF117" s="2">
        <v>93</v>
      </c>
      <c r="AG117" s="2">
        <v>93</v>
      </c>
      <c r="AH117" s="2">
        <v>95</v>
      </c>
      <c r="AI117" s="2">
        <v>99</v>
      </c>
      <c r="AJ117" s="2">
        <v>95</v>
      </c>
      <c r="AK117" s="78">
        <f t="shared" ref="AK117:AK120" si="70">SUM(AE117:AJ117)</f>
        <v>567</v>
      </c>
      <c r="AL117" s="42">
        <f>AK117+AK119</f>
        <v>1077</v>
      </c>
      <c r="AM117" s="42"/>
      <c r="AN117" s="5">
        <v>124</v>
      </c>
      <c r="AO117" s="2">
        <f>VLOOKUP(AN117,'Orion Essential AR Data'!$E$2:$IP$99,229,FALSE)</f>
        <v>96</v>
      </c>
      <c r="AP117" s="2">
        <f>VLOOKUP(AN117,'Orion Essential AR Data'!$E$2:$IP$99,232,FALSE)</f>
        <v>93</v>
      </c>
      <c r="AQ117" s="2">
        <f>VLOOKUP(AN117,'Orion Essential AR Data'!$E$2:$IP$99,235,FALSE)</f>
        <v>94</v>
      </c>
      <c r="AR117" s="2">
        <f>VLOOKUP(AN117,'Orion Essential AR Data'!$E$2:$IP$99,238,FALSE)</f>
        <v>93</v>
      </c>
      <c r="AS117" s="2">
        <f>VLOOKUP(AN117,'Orion Essential AR Data'!$E$2:$IP$99,241,FALSE)</f>
        <v>92</v>
      </c>
      <c r="AT117" s="2">
        <f>VLOOKUP(AN117,'Orion Essential AR Data'!$E$2:$IP$99,244,FALSE)</f>
        <v>92</v>
      </c>
      <c r="AU117" s="89">
        <f t="shared" ref="AU117:AU119" si="71">SUM(AO117:AT117)</f>
        <v>560</v>
      </c>
      <c r="AV117" s="42">
        <f>AU117+AU119</f>
        <v>1075</v>
      </c>
      <c r="AX117" s="47">
        <f>VLOOKUP(AN117,'Orion Essential AR Data'!$E$2:$HC$99,207,FALSE)</f>
        <v>25</v>
      </c>
      <c r="AY117" s="47">
        <f>VLOOKUP(AN117,'Air Rifle Shot Count Data'!$A$2:$BW$70,64,FALSE)</f>
        <v>28</v>
      </c>
      <c r="AZ117" s="47">
        <f>VLOOKUP(AN117,'Air Rifle Shot Count Data'!$A$2:$BW$70,65,FALSE)</f>
        <v>24</v>
      </c>
      <c r="BA117" s="47">
        <f>VLOOKUP(AN117,'Air Rifle Shot Count Data'!$A$2:$BW$70,66,FALSE)</f>
        <v>8</v>
      </c>
      <c r="BB117" s="47">
        <f>VLOOKUP(AN117,'Air Rifle Shot Count Data'!$A$2:$BW$70,67,FALSE)</f>
        <v>0</v>
      </c>
      <c r="BC117" s="47">
        <f>VLOOKUP(AN117,'Air Rifle Shot Count Data'!$A$2:$BW$70,68,FALSE)</f>
        <v>0</v>
      </c>
      <c r="BD117" s="47">
        <f>VLOOKUP(AN117,'Air Rifle Shot Count Data'!$A$2:$BW$70,69,FALSE)</f>
        <v>0</v>
      </c>
      <c r="BE117" s="47">
        <f>VLOOKUP(AN117,'Air Rifle Shot Count Data'!$A$2:$BW$70,70,FALSE)</f>
        <v>0</v>
      </c>
      <c r="BF117" s="47">
        <f>VLOOKUP(AN117,'Air Rifle Shot Count Data'!$A$2:$BW$70,71,FALSE)</f>
        <v>0</v>
      </c>
      <c r="BG117" s="47">
        <f>VLOOKUP(AN117,'Air Rifle Shot Count Data'!$A$2:$BW$70,72,FALSE)</f>
        <v>0</v>
      </c>
      <c r="BH117" s="47">
        <f>VLOOKUP(AN117,'Air Rifle Shot Count Data'!$A$2:$BW$70,73,FALSE)</f>
        <v>0</v>
      </c>
      <c r="BI117" s="47">
        <f>VLOOKUP(AN117,'Air Rifle Shot Count Data'!$A$2:$BW$70,74,FALSE)</f>
        <v>0</v>
      </c>
    </row>
    <row r="118" spans="1:61" ht="13.95" customHeight="1" x14ac:dyDescent="0.3">
      <c r="A118" s="40"/>
      <c r="B118" s="8" t="s">
        <v>131</v>
      </c>
      <c r="C118" s="2" t="s">
        <v>129</v>
      </c>
      <c r="D118" s="34">
        <v>94</v>
      </c>
      <c r="E118" s="34">
        <v>96</v>
      </c>
      <c r="F118" s="34">
        <v>95</v>
      </c>
      <c r="G118" s="34">
        <v>91</v>
      </c>
      <c r="H118" s="34">
        <v>91</v>
      </c>
      <c r="I118" s="34">
        <v>90</v>
      </c>
      <c r="J118" s="43">
        <f t="shared" si="67"/>
        <v>557</v>
      </c>
      <c r="M118" s="2">
        <v>92</v>
      </c>
      <c r="N118" s="2">
        <v>95</v>
      </c>
      <c r="O118" s="2">
        <v>89</v>
      </c>
      <c r="P118" s="2">
        <v>92</v>
      </c>
      <c r="Q118" s="2">
        <v>94</v>
      </c>
      <c r="R118" s="2">
        <v>95</v>
      </c>
      <c r="S118" s="60">
        <f t="shared" si="68"/>
        <v>557</v>
      </c>
      <c r="V118" s="2">
        <v>92</v>
      </c>
      <c r="W118" s="2">
        <v>90</v>
      </c>
      <c r="X118" s="2">
        <v>91</v>
      </c>
      <c r="Y118" s="2">
        <v>95</v>
      </c>
      <c r="Z118" s="2">
        <v>95</v>
      </c>
      <c r="AA118" s="2">
        <v>96</v>
      </c>
      <c r="AB118" s="74">
        <f t="shared" si="69"/>
        <v>559</v>
      </c>
      <c r="AK118" s="7">
        <f t="shared" si="70"/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7">
        <v>0</v>
      </c>
      <c r="AX118" s="47" t="e">
        <f>VLOOKUP(AN118,'Orion Essential AR Data'!$E$2:$HC$99,207,FALSE)</f>
        <v>#N/A</v>
      </c>
      <c r="AY118" s="47" t="e">
        <f>VLOOKUP(AN118,'Air Rifle Shot Count Data'!$A$2:$BW$70,64,FALSE)</f>
        <v>#N/A</v>
      </c>
      <c r="AZ118" s="47" t="e">
        <f>VLOOKUP(AN118,'Air Rifle Shot Count Data'!$A$2:$BW$70,65,FALSE)</f>
        <v>#N/A</v>
      </c>
      <c r="BA118" s="47" t="e">
        <f>VLOOKUP(AN118,'Air Rifle Shot Count Data'!$A$2:$BW$70,66,FALSE)</f>
        <v>#N/A</v>
      </c>
      <c r="BB118" s="47" t="e">
        <f>VLOOKUP(AN118,'Air Rifle Shot Count Data'!$A$2:$BW$70,67,FALSE)</f>
        <v>#N/A</v>
      </c>
      <c r="BC118" s="47" t="e">
        <f>VLOOKUP(AN118,'Air Rifle Shot Count Data'!$A$2:$BW$70,68,FALSE)</f>
        <v>#N/A</v>
      </c>
      <c r="BD118" s="47" t="e">
        <f>VLOOKUP(AN118,'Air Rifle Shot Count Data'!$A$2:$BW$70,69,FALSE)</f>
        <v>#N/A</v>
      </c>
      <c r="BE118" s="47" t="e">
        <f>VLOOKUP(AN118,'Air Rifle Shot Count Data'!$A$2:$BW$70,70,FALSE)</f>
        <v>#N/A</v>
      </c>
      <c r="BF118" s="47" t="e">
        <f>VLOOKUP(AN118,'Air Rifle Shot Count Data'!$A$2:$BW$70,71,FALSE)</f>
        <v>#N/A</v>
      </c>
      <c r="BG118" s="47" t="e">
        <f>VLOOKUP(AN118,'Air Rifle Shot Count Data'!$A$2:$BW$70,72,FALSE)</f>
        <v>#N/A</v>
      </c>
      <c r="BH118" s="47" t="e">
        <f>VLOOKUP(AN118,'Air Rifle Shot Count Data'!$A$2:$BW$70,73,FALSE)</f>
        <v>#N/A</v>
      </c>
      <c r="BI118" s="47" t="e">
        <f>VLOOKUP(AN118,'Air Rifle Shot Count Data'!$A$2:$BW$70,74,FALSE)</f>
        <v>#N/A</v>
      </c>
    </row>
    <row r="119" spans="1:61" ht="13.95" customHeight="1" x14ac:dyDescent="0.3">
      <c r="A119" s="40"/>
      <c r="B119" s="8" t="s">
        <v>132</v>
      </c>
      <c r="C119" s="2" t="s">
        <v>129</v>
      </c>
      <c r="D119" s="34">
        <v>80</v>
      </c>
      <c r="E119" s="34">
        <v>84</v>
      </c>
      <c r="F119" s="34">
        <v>84</v>
      </c>
      <c r="G119" s="34">
        <v>88</v>
      </c>
      <c r="H119" s="34">
        <v>81</v>
      </c>
      <c r="I119" s="34">
        <v>85</v>
      </c>
      <c r="J119" s="43">
        <f t="shared" si="67"/>
        <v>502</v>
      </c>
      <c r="K119" s="7"/>
      <c r="M119" s="2">
        <v>81</v>
      </c>
      <c r="N119" s="2">
        <v>85</v>
      </c>
      <c r="O119" s="2">
        <v>83</v>
      </c>
      <c r="P119" s="2">
        <v>91</v>
      </c>
      <c r="Q119" s="2">
        <v>84</v>
      </c>
      <c r="R119" s="2">
        <v>77</v>
      </c>
      <c r="S119" s="60">
        <f t="shared" si="68"/>
        <v>501</v>
      </c>
      <c r="V119" s="2">
        <v>85</v>
      </c>
      <c r="W119" s="2">
        <v>77</v>
      </c>
      <c r="X119" s="2">
        <v>77</v>
      </c>
      <c r="Y119" s="2">
        <v>84</v>
      </c>
      <c r="Z119" s="2">
        <v>87</v>
      </c>
      <c r="AA119" s="2">
        <v>87</v>
      </c>
      <c r="AB119" s="74">
        <f t="shared" si="69"/>
        <v>497</v>
      </c>
      <c r="AC119" s="7"/>
      <c r="AE119" s="2">
        <v>83</v>
      </c>
      <c r="AF119" s="2">
        <v>86</v>
      </c>
      <c r="AG119" s="2">
        <v>88</v>
      </c>
      <c r="AH119" s="2">
        <v>88</v>
      </c>
      <c r="AI119" s="2">
        <v>83</v>
      </c>
      <c r="AJ119" s="2">
        <v>82</v>
      </c>
      <c r="AK119" s="78">
        <f t="shared" si="70"/>
        <v>510</v>
      </c>
      <c r="AN119" s="5">
        <v>123</v>
      </c>
      <c r="AO119" s="2">
        <f>VLOOKUP(AN119,'Orion Essential AR Data'!$E$2:$IP$99,229,FALSE)</f>
        <v>85</v>
      </c>
      <c r="AP119" s="2">
        <f>VLOOKUP(AN119,'Orion Essential AR Data'!$E$2:$IP$99,232,FALSE)</f>
        <v>94</v>
      </c>
      <c r="AQ119" s="2">
        <f>VLOOKUP(AN119,'Orion Essential AR Data'!$E$2:$IP$99,235,FALSE)</f>
        <v>81</v>
      </c>
      <c r="AR119" s="2">
        <f>VLOOKUP(AN119,'Orion Essential AR Data'!$E$2:$IP$99,238,FALSE)</f>
        <v>85</v>
      </c>
      <c r="AS119" s="2">
        <f>VLOOKUP(AN119,'Orion Essential AR Data'!$E$2:$IP$99,241,FALSE)</f>
        <v>91</v>
      </c>
      <c r="AT119" s="2">
        <f>VLOOKUP(AN119,'Orion Essential AR Data'!$E$2:$IP$99,244,FALSE)</f>
        <v>79</v>
      </c>
      <c r="AU119" s="89">
        <f t="shared" si="71"/>
        <v>515</v>
      </c>
      <c r="AX119" s="47">
        <f>VLOOKUP(AN119,'Orion Essential AR Data'!$E$2:$HC$99,207,FALSE)</f>
        <v>11</v>
      </c>
      <c r="AY119" s="47">
        <f>VLOOKUP(AN119,'Air Rifle Shot Count Data'!$A$2:$BW$70,64,FALSE)</f>
        <v>17</v>
      </c>
      <c r="AZ119" s="47">
        <f>VLOOKUP(AN119,'Air Rifle Shot Count Data'!$A$2:$BW$70,65,FALSE)</f>
        <v>20</v>
      </c>
      <c r="BA119" s="47">
        <f>VLOOKUP(AN119,'Air Rifle Shot Count Data'!$A$2:$BW$70,66,FALSE)</f>
        <v>14</v>
      </c>
      <c r="BB119" s="47">
        <f>VLOOKUP(AN119,'Air Rifle Shot Count Data'!$A$2:$BW$70,67,FALSE)</f>
        <v>6</v>
      </c>
      <c r="BC119" s="47">
        <f>VLOOKUP(AN119,'Air Rifle Shot Count Data'!$A$2:$BW$70,68,FALSE)</f>
        <v>1</v>
      </c>
      <c r="BD119" s="47">
        <f>VLOOKUP(AN119,'Air Rifle Shot Count Data'!$A$2:$BW$70,69,FALSE)</f>
        <v>1</v>
      </c>
      <c r="BE119" s="47">
        <f>VLOOKUP(AN119,'Air Rifle Shot Count Data'!$A$2:$BW$70,70,FALSE)</f>
        <v>0</v>
      </c>
      <c r="BF119" s="47">
        <f>VLOOKUP(AN119,'Air Rifle Shot Count Data'!$A$2:$BW$70,71,FALSE)</f>
        <v>0</v>
      </c>
      <c r="BG119" s="47">
        <f>VLOOKUP(AN119,'Air Rifle Shot Count Data'!$A$2:$BW$70,72,FALSE)</f>
        <v>0</v>
      </c>
      <c r="BH119" s="47">
        <f>VLOOKUP(AN119,'Air Rifle Shot Count Data'!$A$2:$BW$70,73,FALSE)</f>
        <v>0</v>
      </c>
      <c r="BI119" s="47">
        <f>VLOOKUP(AN119,'Air Rifle Shot Count Data'!$A$2:$BW$70,74,FALSE)</f>
        <v>1</v>
      </c>
    </row>
    <row r="120" spans="1:61" ht="13.95" customHeight="1" x14ac:dyDescent="0.3">
      <c r="A120" s="40"/>
      <c r="B120" s="8"/>
      <c r="D120" s="34"/>
      <c r="E120" s="34"/>
      <c r="F120" s="34"/>
      <c r="G120" s="34"/>
      <c r="H120" s="34"/>
      <c r="I120" s="34"/>
      <c r="J120" s="43"/>
      <c r="K120" s="7"/>
      <c r="AK120" s="2">
        <f t="shared" si="70"/>
        <v>0</v>
      </c>
    </row>
    <row r="121" spans="1:61" ht="13.95" customHeight="1" x14ac:dyDescent="0.3">
      <c r="A121" s="41" t="s">
        <v>110</v>
      </c>
      <c r="B121" s="43" t="s">
        <v>1</v>
      </c>
      <c r="C121" s="79" t="s">
        <v>2</v>
      </c>
      <c r="D121" s="43" t="s">
        <v>19</v>
      </c>
      <c r="E121" s="43" t="s">
        <v>20</v>
      </c>
      <c r="F121" s="43" t="s">
        <v>21</v>
      </c>
      <c r="G121" s="43" t="s">
        <v>22</v>
      </c>
      <c r="H121" s="43" t="s">
        <v>23</v>
      </c>
      <c r="I121" s="43" t="s">
        <v>24</v>
      </c>
      <c r="J121" s="43" t="s">
        <v>25</v>
      </c>
      <c r="K121" s="43" t="s">
        <v>26</v>
      </c>
      <c r="M121" s="57" t="s">
        <v>19</v>
      </c>
      <c r="N121" s="57" t="s">
        <v>20</v>
      </c>
      <c r="O121" s="57" t="s">
        <v>21</v>
      </c>
      <c r="P121" s="57" t="s">
        <v>22</v>
      </c>
      <c r="Q121" s="57" t="s">
        <v>23</v>
      </c>
      <c r="R121" s="57" t="s">
        <v>24</v>
      </c>
      <c r="S121" s="57" t="s">
        <v>25</v>
      </c>
      <c r="T121" s="57" t="s">
        <v>26</v>
      </c>
      <c r="V121" s="64" t="s">
        <v>19</v>
      </c>
      <c r="W121" s="64" t="s">
        <v>20</v>
      </c>
      <c r="X121" s="64" t="s">
        <v>21</v>
      </c>
      <c r="Y121" s="64" t="s">
        <v>22</v>
      </c>
      <c r="Z121" s="64" t="s">
        <v>22</v>
      </c>
      <c r="AA121" s="64" t="s">
        <v>24</v>
      </c>
      <c r="AB121" s="64" t="s">
        <v>25</v>
      </c>
      <c r="AC121" s="64" t="s">
        <v>26</v>
      </c>
      <c r="AO121" s="79" t="s">
        <v>19</v>
      </c>
      <c r="AP121" s="79" t="s">
        <v>20</v>
      </c>
      <c r="AQ121" s="79" t="s">
        <v>21</v>
      </c>
      <c r="AR121" s="79" t="s">
        <v>22</v>
      </c>
      <c r="AS121" s="79" t="s">
        <v>22</v>
      </c>
      <c r="AT121" s="79" t="s">
        <v>24</v>
      </c>
      <c r="AU121" s="79" t="s">
        <v>25</v>
      </c>
      <c r="AV121" s="79" t="s">
        <v>26</v>
      </c>
      <c r="AX121" s="79" t="s">
        <v>589</v>
      </c>
      <c r="AY121" s="5">
        <v>10</v>
      </c>
      <c r="AZ121" s="5">
        <v>9</v>
      </c>
      <c r="BA121" s="5">
        <v>8</v>
      </c>
      <c r="BB121" s="5">
        <v>7</v>
      </c>
      <c r="BC121" s="5">
        <v>6</v>
      </c>
      <c r="BD121" s="5">
        <v>5</v>
      </c>
      <c r="BE121" s="5">
        <v>4</v>
      </c>
      <c r="BF121" s="5">
        <v>3</v>
      </c>
      <c r="BG121" s="5">
        <v>2</v>
      </c>
      <c r="BH121" s="5">
        <v>1</v>
      </c>
      <c r="BI121" s="5">
        <v>0</v>
      </c>
    </row>
    <row r="122" spans="1:61" ht="13.95" customHeight="1" x14ac:dyDescent="0.3">
      <c r="A122" s="8"/>
      <c r="B122" s="45" t="s">
        <v>140</v>
      </c>
      <c r="C122" s="37" t="s">
        <v>147</v>
      </c>
      <c r="D122" s="34">
        <v>96</v>
      </c>
      <c r="E122" s="34">
        <v>95</v>
      </c>
      <c r="F122" s="34">
        <v>96</v>
      </c>
      <c r="G122" s="34">
        <v>95</v>
      </c>
      <c r="H122" s="34">
        <v>97</v>
      </c>
      <c r="I122" s="34">
        <v>91</v>
      </c>
      <c r="J122" s="43">
        <f t="shared" ref="J122:J128" si="72">SUM(D122:I122)</f>
        <v>570</v>
      </c>
      <c r="K122" s="42">
        <f>SUM(J122,J123,J124,J125,J126)-MIN(J126,J125,J124,J123,J122)</f>
        <v>2274</v>
      </c>
      <c r="M122" s="59">
        <v>95</v>
      </c>
      <c r="N122" s="59">
        <v>97</v>
      </c>
      <c r="O122" s="59">
        <v>97</v>
      </c>
      <c r="P122" s="59">
        <v>97</v>
      </c>
      <c r="Q122" s="59">
        <v>94</v>
      </c>
      <c r="R122" s="59">
        <v>96</v>
      </c>
      <c r="S122" s="89">
        <f t="shared" ref="S122:S128" si="73">SUM(M122:R122)</f>
        <v>576</v>
      </c>
      <c r="T122" s="42">
        <f>SUM(S122,S123,S124,S125,S126)-MIN(S123,S124,S125,S126,S122)</f>
        <v>2264</v>
      </c>
      <c r="V122" s="47">
        <v>94</v>
      </c>
      <c r="W122" s="47">
        <v>92</v>
      </c>
      <c r="X122" s="47">
        <v>95</v>
      </c>
      <c r="Y122" s="47">
        <v>96</v>
      </c>
      <c r="Z122" s="47">
        <v>93</v>
      </c>
      <c r="AA122" s="47">
        <v>94</v>
      </c>
      <c r="AB122" s="64">
        <f t="shared" ref="AB122:AB128" si="74">SUM(V122:AA122)</f>
        <v>564</v>
      </c>
      <c r="AC122" s="64">
        <f>SUM(AB122:AB126)-MIN(AB122:AB126)</f>
        <v>2227</v>
      </c>
      <c r="AE122" s="59">
        <v>96</v>
      </c>
      <c r="AF122" s="59">
        <v>94</v>
      </c>
      <c r="AG122" s="59">
        <v>96</v>
      </c>
      <c r="AH122" s="59">
        <v>97</v>
      </c>
      <c r="AI122" s="59">
        <v>95</v>
      </c>
      <c r="AJ122" s="59">
        <v>97</v>
      </c>
      <c r="AK122" s="77">
        <f t="shared" ref="AK122:AK128" si="75">SUM(AE122:AJ122)</f>
        <v>575</v>
      </c>
      <c r="AL122" s="42">
        <f>SUM(AK122:AK126)-MIN(AK122:AK126)</f>
        <v>2287</v>
      </c>
      <c r="AM122" s="42"/>
      <c r="AN122" s="1">
        <v>150</v>
      </c>
      <c r="AO122" s="2">
        <f>VLOOKUP(AN122,'Orion Essential AR Data'!$E$2:$IP$99,229,FALSE)</f>
        <v>87</v>
      </c>
      <c r="AP122" s="2">
        <f>VLOOKUP(AN122,'Orion Essential AR Data'!$E$2:$IP$99,232,FALSE)</f>
        <v>91</v>
      </c>
      <c r="AQ122" s="2">
        <f>VLOOKUP(AN122,'Orion Essential AR Data'!$E$2:$IP$99,235,FALSE)</f>
        <v>98</v>
      </c>
      <c r="AR122" s="2">
        <f>VLOOKUP(AN122,'Orion Essential AR Data'!$E$2:$IP$99,238,FALSE)</f>
        <v>95</v>
      </c>
      <c r="AS122" s="2">
        <f>VLOOKUP(AN122,'Orion Essential AR Data'!$E$2:$IP$99,241,FALSE)</f>
        <v>95</v>
      </c>
      <c r="AT122" s="2">
        <f>VLOOKUP(AN122,'Orion Essential AR Data'!$E$2:$IP$99,244,FALSE)</f>
        <v>97</v>
      </c>
      <c r="AU122" s="89">
        <f t="shared" ref="AU122:AU128" si="76">SUM(AO122:AT122)</f>
        <v>563</v>
      </c>
      <c r="AV122" s="42">
        <f>SUM(AU122,AU123,AU124,AU125,AU126)-MIN(AU122,AU123,AU124,AU125,AU126)</f>
        <v>2270</v>
      </c>
      <c r="AX122" s="47">
        <f>VLOOKUP(AN122,'Orion Essential AR Data'!$E$2:$HC$99,207,FALSE)</f>
        <v>24</v>
      </c>
      <c r="AY122" s="47">
        <f>VLOOKUP(AN122,'Air Rifle Shot Count Data'!$A$2:$BW$70,64,FALSE)</f>
        <v>31</v>
      </c>
      <c r="AZ122" s="47">
        <f>VLOOKUP(AN122,'Air Rifle Shot Count Data'!$A$2:$BW$70,65,FALSE)</f>
        <v>22</v>
      </c>
      <c r="BA122" s="47">
        <f>VLOOKUP(AN122,'Air Rifle Shot Count Data'!$A$2:$BW$70,66,FALSE)</f>
        <v>6</v>
      </c>
      <c r="BB122" s="47">
        <f>VLOOKUP(AN122,'Air Rifle Shot Count Data'!$A$2:$BW$70,67,FALSE)</f>
        <v>1</v>
      </c>
      <c r="BC122" s="47">
        <f>VLOOKUP(AN122,'Air Rifle Shot Count Data'!$A$2:$BW$70,68,FALSE)</f>
        <v>0</v>
      </c>
      <c r="BD122" s="47">
        <f>VLOOKUP(AN122,'Air Rifle Shot Count Data'!$A$2:$BW$70,69,FALSE)</f>
        <v>0</v>
      </c>
      <c r="BE122" s="47">
        <f>VLOOKUP(AN122,'Air Rifle Shot Count Data'!$A$2:$BW$70,70,FALSE)</f>
        <v>0</v>
      </c>
      <c r="BF122" s="47">
        <f>VLOOKUP(AN122,'Air Rifle Shot Count Data'!$A$2:$BW$70,71,FALSE)</f>
        <v>0</v>
      </c>
      <c r="BG122" s="47">
        <f>VLOOKUP(AN122,'Air Rifle Shot Count Data'!$A$2:$BW$70,72,FALSE)</f>
        <v>0</v>
      </c>
      <c r="BH122" s="47">
        <f>VLOOKUP(AN122,'Air Rifle Shot Count Data'!$A$2:$BW$70,73,FALSE)</f>
        <v>0</v>
      </c>
      <c r="BI122" s="47">
        <f>VLOOKUP(AN122,'Air Rifle Shot Count Data'!$A$2:$BW$70,74,FALSE)</f>
        <v>0</v>
      </c>
    </row>
    <row r="123" spans="1:61" ht="13.95" customHeight="1" x14ac:dyDescent="0.3">
      <c r="A123" s="8"/>
      <c r="B123" s="45" t="s">
        <v>141</v>
      </c>
      <c r="C123" s="37" t="s">
        <v>147</v>
      </c>
      <c r="D123" s="34">
        <v>94</v>
      </c>
      <c r="E123" s="34">
        <v>94</v>
      </c>
      <c r="F123" s="34">
        <v>95</v>
      </c>
      <c r="G123" s="34">
        <v>96</v>
      </c>
      <c r="H123" s="34">
        <v>94</v>
      </c>
      <c r="I123" s="34">
        <v>98</v>
      </c>
      <c r="J123" s="43">
        <f t="shared" si="72"/>
        <v>571</v>
      </c>
      <c r="M123" s="59">
        <v>93</v>
      </c>
      <c r="N123" s="59">
        <v>91</v>
      </c>
      <c r="O123" s="59">
        <v>95</v>
      </c>
      <c r="P123" s="59">
        <v>97</v>
      </c>
      <c r="Q123" s="59">
        <v>95</v>
      </c>
      <c r="R123" s="59">
        <v>94</v>
      </c>
      <c r="S123" s="89">
        <f t="shared" si="73"/>
        <v>565</v>
      </c>
      <c r="V123" s="47">
        <v>95</v>
      </c>
      <c r="W123" s="47">
        <v>92</v>
      </c>
      <c r="X123" s="47">
        <v>95</v>
      </c>
      <c r="Y123" s="47">
        <v>96</v>
      </c>
      <c r="Z123" s="47">
        <v>96</v>
      </c>
      <c r="AA123" s="47">
        <v>92</v>
      </c>
      <c r="AB123" s="64">
        <f t="shared" si="74"/>
        <v>566</v>
      </c>
      <c r="AE123" s="59">
        <v>97</v>
      </c>
      <c r="AF123" s="59">
        <v>96</v>
      </c>
      <c r="AG123" s="59">
        <v>96</v>
      </c>
      <c r="AH123" s="59">
        <v>97</v>
      </c>
      <c r="AI123" s="59">
        <v>97</v>
      </c>
      <c r="AJ123" s="59">
        <v>95</v>
      </c>
      <c r="AK123" s="77">
        <f t="shared" si="75"/>
        <v>578</v>
      </c>
      <c r="AN123" s="1">
        <v>154</v>
      </c>
      <c r="AO123" s="2">
        <f>VLOOKUP(AN123,'Orion Essential AR Data'!$E$2:$IP$99,229,FALSE)</f>
        <v>95</v>
      </c>
      <c r="AP123" s="2">
        <f>VLOOKUP(AN123,'Orion Essential AR Data'!$E$2:$IP$99,232,FALSE)</f>
        <v>96</v>
      </c>
      <c r="AQ123" s="2">
        <f>VLOOKUP(AN123,'Orion Essential AR Data'!$E$2:$IP$99,235,FALSE)</f>
        <v>97</v>
      </c>
      <c r="AR123" s="2">
        <f>VLOOKUP(AN123,'Orion Essential AR Data'!$E$2:$IP$99,238,FALSE)</f>
        <v>94</v>
      </c>
      <c r="AS123" s="2">
        <f>VLOOKUP(AN123,'Orion Essential AR Data'!$E$2:$IP$99,241,FALSE)</f>
        <v>95</v>
      </c>
      <c r="AT123" s="2">
        <f>VLOOKUP(AN123,'Orion Essential AR Data'!$E$2:$IP$99,244,FALSE)</f>
        <v>93</v>
      </c>
      <c r="AU123" s="89">
        <f t="shared" si="76"/>
        <v>570</v>
      </c>
      <c r="AX123" s="47">
        <f>VLOOKUP(AN123,'Orion Essential AR Data'!$E$2:$HC$99,207,FALSE)</f>
        <v>22</v>
      </c>
      <c r="AY123" s="47">
        <f>VLOOKUP(AN123,'Air Rifle Shot Count Data'!$A$2:$BW$70,64,FALSE)</f>
        <v>34</v>
      </c>
      <c r="AZ123" s="47">
        <f>VLOOKUP(AN123,'Air Rifle Shot Count Data'!$A$2:$BW$70,65,FALSE)</f>
        <v>22</v>
      </c>
      <c r="BA123" s="47">
        <f>VLOOKUP(AN123,'Air Rifle Shot Count Data'!$A$2:$BW$70,66,FALSE)</f>
        <v>4</v>
      </c>
      <c r="BB123" s="47">
        <f>VLOOKUP(AN123,'Air Rifle Shot Count Data'!$A$2:$BW$70,67,FALSE)</f>
        <v>0</v>
      </c>
      <c r="BC123" s="47">
        <f>VLOOKUP(AN123,'Air Rifle Shot Count Data'!$A$2:$BW$70,68,FALSE)</f>
        <v>0</v>
      </c>
      <c r="BD123" s="47">
        <f>VLOOKUP(AN123,'Air Rifle Shot Count Data'!$A$2:$BW$70,69,FALSE)</f>
        <v>0</v>
      </c>
      <c r="BE123" s="47">
        <f>VLOOKUP(AN123,'Air Rifle Shot Count Data'!$A$2:$BW$70,70,FALSE)</f>
        <v>0</v>
      </c>
      <c r="BF123" s="47">
        <f>VLOOKUP(AN123,'Air Rifle Shot Count Data'!$A$2:$BW$70,71,FALSE)</f>
        <v>0</v>
      </c>
      <c r="BG123" s="47">
        <f>VLOOKUP(AN123,'Air Rifle Shot Count Data'!$A$2:$BW$70,72,FALSE)</f>
        <v>0</v>
      </c>
      <c r="BH123" s="47">
        <f>VLOOKUP(AN123,'Air Rifle Shot Count Data'!$A$2:$BW$70,73,FALSE)</f>
        <v>0</v>
      </c>
      <c r="BI123" s="47">
        <f>VLOOKUP(AN123,'Air Rifle Shot Count Data'!$A$2:$BW$70,74,FALSE)</f>
        <v>0</v>
      </c>
    </row>
    <row r="124" spans="1:61" ht="13.95" customHeight="1" x14ac:dyDescent="0.3">
      <c r="A124" s="8"/>
      <c r="B124" s="45" t="s">
        <v>142</v>
      </c>
      <c r="C124" s="37" t="s">
        <v>147</v>
      </c>
      <c r="D124" s="34">
        <v>97</v>
      </c>
      <c r="E124" s="34">
        <v>95</v>
      </c>
      <c r="F124" s="34">
        <v>92</v>
      </c>
      <c r="G124" s="34">
        <v>96</v>
      </c>
      <c r="H124" s="34">
        <v>98</v>
      </c>
      <c r="I124" s="34">
        <v>96</v>
      </c>
      <c r="J124" s="43">
        <f t="shared" si="72"/>
        <v>574</v>
      </c>
      <c r="M124" s="59">
        <v>92</v>
      </c>
      <c r="N124" s="59">
        <v>96</v>
      </c>
      <c r="O124" s="59">
        <v>96</v>
      </c>
      <c r="P124" s="59">
        <v>96</v>
      </c>
      <c r="Q124" s="59">
        <v>94</v>
      </c>
      <c r="R124" s="59">
        <v>96</v>
      </c>
      <c r="S124" s="89">
        <f t="shared" si="73"/>
        <v>570</v>
      </c>
      <c r="V124" s="47">
        <v>95</v>
      </c>
      <c r="W124" s="47">
        <v>93</v>
      </c>
      <c r="X124" s="47">
        <v>96</v>
      </c>
      <c r="Y124" s="47">
        <v>92</v>
      </c>
      <c r="Z124" s="47">
        <v>95</v>
      </c>
      <c r="AA124" s="47">
        <v>91</v>
      </c>
      <c r="AB124" s="64">
        <f t="shared" si="74"/>
        <v>562</v>
      </c>
      <c r="AC124" s="7"/>
      <c r="AE124" s="59">
        <v>96</v>
      </c>
      <c r="AF124" s="59">
        <v>94</v>
      </c>
      <c r="AG124" s="59">
        <v>96</v>
      </c>
      <c r="AH124" s="59">
        <v>96</v>
      </c>
      <c r="AI124" s="59">
        <v>97</v>
      </c>
      <c r="AJ124" s="59">
        <v>95</v>
      </c>
      <c r="AK124" s="77">
        <f t="shared" si="75"/>
        <v>574</v>
      </c>
      <c r="AN124" s="1">
        <v>151</v>
      </c>
      <c r="AO124" s="2">
        <f>VLOOKUP(AN124,'Orion Essential AR Data'!$E$2:$IP$99,229,FALSE)</f>
        <v>97</v>
      </c>
      <c r="AP124" s="2">
        <f>VLOOKUP(AN124,'Orion Essential AR Data'!$E$2:$IP$99,232,FALSE)</f>
        <v>97</v>
      </c>
      <c r="AQ124" s="2">
        <f>VLOOKUP(AN124,'Orion Essential AR Data'!$E$2:$IP$99,235,FALSE)</f>
        <v>96</v>
      </c>
      <c r="AR124" s="2">
        <f>VLOOKUP(AN124,'Orion Essential AR Data'!$E$2:$IP$99,238,FALSE)</f>
        <v>97</v>
      </c>
      <c r="AS124" s="2">
        <f>VLOOKUP(AN124,'Orion Essential AR Data'!$E$2:$IP$99,241,FALSE)</f>
        <v>93</v>
      </c>
      <c r="AT124" s="2">
        <f>VLOOKUP(AN124,'Orion Essential AR Data'!$E$2:$IP$99,244,FALSE)</f>
        <v>97</v>
      </c>
      <c r="AU124" s="89">
        <f t="shared" si="76"/>
        <v>577</v>
      </c>
      <c r="AX124" s="47">
        <f>VLOOKUP(AN124,'Orion Essential AR Data'!$E$2:$HC$99,207,FALSE)</f>
        <v>27</v>
      </c>
      <c r="AY124" s="47">
        <f>VLOOKUP(AN124,'Air Rifle Shot Count Data'!$A$2:$BW$70,64,FALSE)</f>
        <v>38</v>
      </c>
      <c r="AZ124" s="47">
        <f>VLOOKUP(AN124,'Air Rifle Shot Count Data'!$A$2:$BW$70,65,FALSE)</f>
        <v>21</v>
      </c>
      <c r="BA124" s="47">
        <f>VLOOKUP(AN124,'Air Rifle Shot Count Data'!$A$2:$BW$70,66,FALSE)</f>
        <v>1</v>
      </c>
      <c r="BB124" s="47">
        <f>VLOOKUP(AN124,'Air Rifle Shot Count Data'!$A$2:$BW$70,67,FALSE)</f>
        <v>0</v>
      </c>
      <c r="BC124" s="47">
        <f>VLOOKUP(AN124,'Air Rifle Shot Count Data'!$A$2:$BW$70,68,FALSE)</f>
        <v>0</v>
      </c>
      <c r="BD124" s="47">
        <f>VLOOKUP(AN124,'Air Rifle Shot Count Data'!$A$2:$BW$70,69,FALSE)</f>
        <v>0</v>
      </c>
      <c r="BE124" s="47">
        <f>VLOOKUP(AN124,'Air Rifle Shot Count Data'!$A$2:$BW$70,70,FALSE)</f>
        <v>0</v>
      </c>
      <c r="BF124" s="47">
        <f>VLOOKUP(AN124,'Air Rifle Shot Count Data'!$A$2:$BW$70,71,FALSE)</f>
        <v>0</v>
      </c>
      <c r="BG124" s="47">
        <f>VLOOKUP(AN124,'Air Rifle Shot Count Data'!$A$2:$BW$70,72,FALSE)</f>
        <v>0</v>
      </c>
      <c r="BH124" s="47">
        <f>VLOOKUP(AN124,'Air Rifle Shot Count Data'!$A$2:$BW$70,73,FALSE)</f>
        <v>0</v>
      </c>
      <c r="BI124" s="47">
        <f>VLOOKUP(AN124,'Air Rifle Shot Count Data'!$A$2:$BW$70,74,FALSE)</f>
        <v>0</v>
      </c>
    </row>
    <row r="125" spans="1:61" ht="13.95" customHeight="1" x14ac:dyDescent="0.3">
      <c r="A125" s="8"/>
      <c r="B125" s="45" t="s">
        <v>143</v>
      </c>
      <c r="C125" s="37" t="s">
        <v>147</v>
      </c>
      <c r="D125" s="34">
        <v>92</v>
      </c>
      <c r="E125" s="34">
        <v>94</v>
      </c>
      <c r="F125" s="34">
        <v>93</v>
      </c>
      <c r="G125" s="34">
        <v>94</v>
      </c>
      <c r="H125" s="34">
        <v>94</v>
      </c>
      <c r="I125" s="34">
        <v>92</v>
      </c>
      <c r="J125" s="43">
        <f t="shared" si="72"/>
        <v>559</v>
      </c>
      <c r="M125" s="59">
        <v>96</v>
      </c>
      <c r="N125" s="59">
        <v>93</v>
      </c>
      <c r="O125" s="59">
        <v>89</v>
      </c>
      <c r="P125" s="59">
        <v>91</v>
      </c>
      <c r="Q125" s="59">
        <v>92</v>
      </c>
      <c r="R125" s="59">
        <v>92</v>
      </c>
      <c r="S125" s="89">
        <f t="shared" si="73"/>
        <v>553</v>
      </c>
      <c r="V125" s="47">
        <v>87</v>
      </c>
      <c r="W125" s="47">
        <v>91</v>
      </c>
      <c r="X125" s="47">
        <v>88</v>
      </c>
      <c r="Y125" s="47">
        <v>87</v>
      </c>
      <c r="Z125" s="47">
        <v>91</v>
      </c>
      <c r="AA125" s="47">
        <v>90</v>
      </c>
      <c r="AB125" s="64">
        <f t="shared" si="74"/>
        <v>534</v>
      </c>
      <c r="AC125" s="7"/>
      <c r="AE125" s="59">
        <v>95</v>
      </c>
      <c r="AF125" s="59">
        <v>90</v>
      </c>
      <c r="AG125" s="59">
        <v>90</v>
      </c>
      <c r="AH125" s="59">
        <v>91</v>
      </c>
      <c r="AI125" s="59">
        <v>93</v>
      </c>
      <c r="AJ125" s="59">
        <v>89</v>
      </c>
      <c r="AK125" s="77">
        <f t="shared" si="75"/>
        <v>548</v>
      </c>
      <c r="AN125" s="1">
        <v>152</v>
      </c>
      <c r="AO125" s="2">
        <f>VLOOKUP(AN125,'Orion Essential AR Data'!$E$2:$IP$99,229,FALSE)</f>
        <v>90</v>
      </c>
      <c r="AP125" s="2">
        <f>VLOOKUP(AN125,'Orion Essential AR Data'!$E$2:$IP$99,232,FALSE)</f>
        <v>89</v>
      </c>
      <c r="AQ125" s="2">
        <f>VLOOKUP(AN125,'Orion Essential AR Data'!$E$2:$IP$99,235,FALSE)</f>
        <v>89</v>
      </c>
      <c r="AR125" s="2">
        <f>VLOOKUP(AN125,'Orion Essential AR Data'!$E$2:$IP$99,238,FALSE)</f>
        <v>90</v>
      </c>
      <c r="AS125" s="2">
        <f>VLOOKUP(AN125,'Orion Essential AR Data'!$E$2:$IP$99,241,FALSE)</f>
        <v>84</v>
      </c>
      <c r="AT125" s="2">
        <f>VLOOKUP(AN125,'Orion Essential AR Data'!$E$2:$IP$99,244,FALSE)</f>
        <v>91</v>
      </c>
      <c r="AU125" s="89">
        <f t="shared" si="76"/>
        <v>533</v>
      </c>
      <c r="AX125" s="47">
        <f>VLOOKUP(AN125,'Orion Essential AR Data'!$E$2:$HC$99,207,FALSE)</f>
        <v>11</v>
      </c>
      <c r="AY125" s="47">
        <f>VLOOKUP(AN125,'Air Rifle Shot Count Data'!$A$2:$BW$70,64,FALSE)</f>
        <v>17</v>
      </c>
      <c r="AZ125" s="47">
        <f>VLOOKUP(AN125,'Air Rifle Shot Count Data'!$A$2:$BW$70,65,FALSE)</f>
        <v>23</v>
      </c>
      <c r="BA125" s="47">
        <f>VLOOKUP(AN125,'Air Rifle Shot Count Data'!$A$2:$BW$70,66,FALSE)</f>
        <v>17</v>
      </c>
      <c r="BB125" s="47">
        <f>VLOOKUP(AN125,'Air Rifle Shot Count Data'!$A$2:$BW$70,67,FALSE)</f>
        <v>2</v>
      </c>
      <c r="BC125" s="47">
        <f>VLOOKUP(AN125,'Air Rifle Shot Count Data'!$A$2:$BW$70,68,FALSE)</f>
        <v>1</v>
      </c>
      <c r="BD125" s="47">
        <f>VLOOKUP(AN125,'Air Rifle Shot Count Data'!$A$2:$BW$70,69,FALSE)</f>
        <v>0</v>
      </c>
      <c r="BE125" s="47">
        <f>VLOOKUP(AN125,'Air Rifle Shot Count Data'!$A$2:$BW$70,70,FALSE)</f>
        <v>0</v>
      </c>
      <c r="BF125" s="47">
        <f>VLOOKUP(AN125,'Air Rifle Shot Count Data'!$A$2:$BW$70,71,FALSE)</f>
        <v>0</v>
      </c>
      <c r="BG125" s="47">
        <f>VLOOKUP(AN125,'Air Rifle Shot Count Data'!$A$2:$BW$70,72,FALSE)</f>
        <v>0</v>
      </c>
      <c r="BH125" s="47">
        <f>VLOOKUP(AN125,'Air Rifle Shot Count Data'!$A$2:$BW$70,73,FALSE)</f>
        <v>0</v>
      </c>
      <c r="BI125" s="47">
        <f>VLOOKUP(AN125,'Air Rifle Shot Count Data'!$A$2:$BW$70,74,FALSE)</f>
        <v>0</v>
      </c>
    </row>
    <row r="126" spans="1:61" ht="13.95" customHeight="1" x14ac:dyDescent="0.3">
      <c r="A126" s="8"/>
      <c r="B126" s="3" t="s">
        <v>144</v>
      </c>
      <c r="C126" s="37" t="s">
        <v>147</v>
      </c>
      <c r="D126" s="34">
        <v>92</v>
      </c>
      <c r="E126" s="34">
        <v>88</v>
      </c>
      <c r="F126" s="34">
        <v>89</v>
      </c>
      <c r="G126" s="34">
        <v>94</v>
      </c>
      <c r="H126" s="34">
        <v>87</v>
      </c>
      <c r="I126" s="34">
        <v>86</v>
      </c>
      <c r="J126" s="43">
        <f t="shared" si="72"/>
        <v>536</v>
      </c>
      <c r="M126" s="59">
        <v>91</v>
      </c>
      <c r="N126" s="59">
        <v>88</v>
      </c>
      <c r="O126" s="59">
        <v>93</v>
      </c>
      <c r="P126" s="59">
        <v>88</v>
      </c>
      <c r="Q126" s="59">
        <v>93</v>
      </c>
      <c r="R126" s="59">
        <v>94</v>
      </c>
      <c r="S126" s="89">
        <f t="shared" si="73"/>
        <v>547</v>
      </c>
      <c r="V126" s="47">
        <v>89</v>
      </c>
      <c r="W126" s="47">
        <v>91</v>
      </c>
      <c r="X126" s="47">
        <v>87</v>
      </c>
      <c r="Y126" s="47">
        <v>90</v>
      </c>
      <c r="Z126" s="47">
        <v>89</v>
      </c>
      <c r="AA126" s="47">
        <v>89</v>
      </c>
      <c r="AB126" s="64">
        <f t="shared" si="74"/>
        <v>535</v>
      </c>
      <c r="AC126" s="7"/>
      <c r="AE126" s="59">
        <v>97</v>
      </c>
      <c r="AF126" s="59">
        <v>90</v>
      </c>
      <c r="AG126" s="59">
        <v>93</v>
      </c>
      <c r="AH126" s="59">
        <v>92</v>
      </c>
      <c r="AI126" s="59">
        <v>93</v>
      </c>
      <c r="AJ126" s="59">
        <v>95</v>
      </c>
      <c r="AK126" s="77">
        <f t="shared" si="75"/>
        <v>560</v>
      </c>
      <c r="AN126" s="1">
        <v>156</v>
      </c>
      <c r="AO126" s="2">
        <f>VLOOKUP(AN126,'Orion Essential AR Data'!$E$2:$IP$99,229,FALSE)</f>
        <v>92</v>
      </c>
      <c r="AP126" s="2">
        <f>VLOOKUP(AN126,'Orion Essential AR Data'!$E$2:$IP$99,232,FALSE)</f>
        <v>95</v>
      </c>
      <c r="AQ126" s="2">
        <f>VLOOKUP(AN126,'Orion Essential AR Data'!$E$2:$IP$99,235,FALSE)</f>
        <v>93</v>
      </c>
      <c r="AR126" s="2">
        <f>VLOOKUP(AN126,'Orion Essential AR Data'!$E$2:$IP$99,238,FALSE)</f>
        <v>96</v>
      </c>
      <c r="AS126" s="2">
        <f>VLOOKUP(AN126,'Orion Essential AR Data'!$E$2:$IP$99,241,FALSE)</f>
        <v>93</v>
      </c>
      <c r="AT126" s="2">
        <f>VLOOKUP(AN126,'Orion Essential AR Data'!$E$2:$IP$99,244,FALSE)</f>
        <v>91</v>
      </c>
      <c r="AU126" s="89">
        <f t="shared" si="76"/>
        <v>560</v>
      </c>
      <c r="AX126" s="47">
        <f>VLOOKUP(AN126,'Orion Essential AR Data'!$E$2:$HC$99,207,FALSE)</f>
        <v>17</v>
      </c>
      <c r="AY126" s="47">
        <f>VLOOKUP(AN126,'Air Rifle Shot Count Data'!$A$2:$BW$70,64,FALSE)</f>
        <v>25</v>
      </c>
      <c r="AZ126" s="47">
        <f>VLOOKUP(AN126,'Air Rifle Shot Count Data'!$A$2:$BW$70,65,FALSE)</f>
        <v>30</v>
      </c>
      <c r="BA126" s="47">
        <f>VLOOKUP(AN126,'Air Rifle Shot Count Data'!$A$2:$BW$70,66,FALSE)</f>
        <v>5</v>
      </c>
      <c r="BB126" s="47">
        <f>VLOOKUP(AN126,'Air Rifle Shot Count Data'!$A$2:$BW$70,67,FALSE)</f>
        <v>0</v>
      </c>
      <c r="BC126" s="47">
        <f>VLOOKUP(AN126,'Air Rifle Shot Count Data'!$A$2:$BW$70,68,FALSE)</f>
        <v>0</v>
      </c>
      <c r="BD126" s="47">
        <f>VLOOKUP(AN126,'Air Rifle Shot Count Data'!$A$2:$BW$70,69,FALSE)</f>
        <v>0</v>
      </c>
      <c r="BE126" s="47">
        <f>VLOOKUP(AN126,'Air Rifle Shot Count Data'!$A$2:$BW$70,70,FALSE)</f>
        <v>0</v>
      </c>
      <c r="BF126" s="47">
        <f>VLOOKUP(AN126,'Air Rifle Shot Count Data'!$A$2:$BW$70,71,FALSE)</f>
        <v>0</v>
      </c>
      <c r="BG126" s="47">
        <f>VLOOKUP(AN126,'Air Rifle Shot Count Data'!$A$2:$BW$70,72,FALSE)</f>
        <v>0</v>
      </c>
      <c r="BH126" s="47">
        <f>VLOOKUP(AN126,'Air Rifle Shot Count Data'!$A$2:$BW$70,73,FALSE)</f>
        <v>0</v>
      </c>
      <c r="BI126" s="47">
        <f>VLOOKUP(AN126,'Air Rifle Shot Count Data'!$A$2:$BW$70,74,FALSE)</f>
        <v>0</v>
      </c>
    </row>
    <row r="127" spans="1:61" ht="13.95" customHeight="1" x14ac:dyDescent="0.3">
      <c r="A127" s="6"/>
      <c r="B127" s="3" t="s">
        <v>145</v>
      </c>
      <c r="C127" s="37" t="s">
        <v>147</v>
      </c>
      <c r="D127" s="34">
        <v>84</v>
      </c>
      <c r="E127" s="34">
        <v>83</v>
      </c>
      <c r="F127" s="34">
        <v>82</v>
      </c>
      <c r="G127" s="34">
        <v>74</v>
      </c>
      <c r="H127" s="34">
        <v>82</v>
      </c>
      <c r="I127" s="34">
        <v>88</v>
      </c>
      <c r="J127" s="7">
        <f t="shared" si="72"/>
        <v>493</v>
      </c>
      <c r="M127" s="59">
        <v>84</v>
      </c>
      <c r="N127" s="59">
        <v>75</v>
      </c>
      <c r="O127" s="59">
        <v>90</v>
      </c>
      <c r="P127" s="59">
        <v>93</v>
      </c>
      <c r="Q127" s="59">
        <v>89</v>
      </c>
      <c r="R127" s="59">
        <v>83</v>
      </c>
      <c r="S127" s="7">
        <f t="shared" si="73"/>
        <v>514</v>
      </c>
      <c r="V127" s="47">
        <v>87</v>
      </c>
      <c r="W127" s="47">
        <v>86</v>
      </c>
      <c r="X127" s="47">
        <v>92</v>
      </c>
      <c r="Y127" s="47">
        <v>83</v>
      </c>
      <c r="Z127" s="47">
        <v>93</v>
      </c>
      <c r="AA127" s="47">
        <v>92</v>
      </c>
      <c r="AB127" s="7">
        <f t="shared" si="74"/>
        <v>533</v>
      </c>
      <c r="AC127" s="7"/>
      <c r="AE127" s="59">
        <v>81</v>
      </c>
      <c r="AF127" s="59">
        <v>87</v>
      </c>
      <c r="AG127" s="59">
        <v>95</v>
      </c>
      <c r="AH127" s="59">
        <v>91</v>
      </c>
      <c r="AI127" s="59">
        <v>88</v>
      </c>
      <c r="AJ127" s="59">
        <v>90</v>
      </c>
      <c r="AK127" s="7">
        <f t="shared" si="75"/>
        <v>532</v>
      </c>
      <c r="AN127" s="1">
        <v>153</v>
      </c>
      <c r="AO127" s="2">
        <f>VLOOKUP(AN127,'Orion Essential AR Data'!$E$2:$IP$99,229,FALSE)</f>
        <v>92</v>
      </c>
      <c r="AP127" s="2">
        <f>VLOOKUP(AN127,'Orion Essential AR Data'!$E$2:$IP$99,232,FALSE)</f>
        <v>89</v>
      </c>
      <c r="AQ127" s="2">
        <f>VLOOKUP(AN127,'Orion Essential AR Data'!$E$2:$IP$99,235,FALSE)</f>
        <v>86</v>
      </c>
      <c r="AR127" s="2">
        <f>VLOOKUP(AN127,'Orion Essential AR Data'!$E$2:$IP$99,238,FALSE)</f>
        <v>91</v>
      </c>
      <c r="AS127" s="2">
        <f>VLOOKUP(AN127,'Orion Essential AR Data'!$E$2:$IP$99,241,FALSE)</f>
        <v>83</v>
      </c>
      <c r="AT127" s="2">
        <f>VLOOKUP(AN127,'Orion Essential AR Data'!$E$2:$IP$99,244,FALSE)</f>
        <v>92</v>
      </c>
      <c r="AU127" s="7">
        <f t="shared" si="76"/>
        <v>533</v>
      </c>
      <c r="AX127" s="47">
        <f>VLOOKUP(AN127,'Orion Essential AR Data'!$E$2:$HC$99,207,FALSE)</f>
        <v>11</v>
      </c>
      <c r="AY127" s="47">
        <f>VLOOKUP(AN127,'Air Rifle Shot Count Data'!$A$2:$BW$70,64,FALSE)</f>
        <v>17</v>
      </c>
      <c r="AZ127" s="47">
        <f>VLOOKUP(AN127,'Air Rifle Shot Count Data'!$A$2:$BW$70,65,FALSE)</f>
        <v>27</v>
      </c>
      <c r="BA127" s="47">
        <f>VLOOKUP(AN127,'Air Rifle Shot Count Data'!$A$2:$BW$70,66,FALSE)</f>
        <v>11</v>
      </c>
      <c r="BB127" s="47">
        <f>VLOOKUP(AN127,'Air Rifle Shot Count Data'!$A$2:$BW$70,67,FALSE)</f>
        <v>3</v>
      </c>
      <c r="BC127" s="47">
        <f>VLOOKUP(AN127,'Air Rifle Shot Count Data'!$A$2:$BW$70,68,FALSE)</f>
        <v>1</v>
      </c>
      <c r="BD127" s="47">
        <f>VLOOKUP(AN127,'Air Rifle Shot Count Data'!$A$2:$BW$70,69,FALSE)</f>
        <v>1</v>
      </c>
      <c r="BE127" s="47">
        <f>VLOOKUP(AN127,'Air Rifle Shot Count Data'!$A$2:$BW$70,70,FALSE)</f>
        <v>0</v>
      </c>
      <c r="BF127" s="47">
        <f>VLOOKUP(AN127,'Air Rifle Shot Count Data'!$A$2:$BW$70,71,FALSE)</f>
        <v>0</v>
      </c>
      <c r="BG127" s="47">
        <f>VLOOKUP(AN127,'Air Rifle Shot Count Data'!$A$2:$BW$70,72,FALSE)</f>
        <v>0</v>
      </c>
      <c r="BH127" s="47">
        <f>VLOOKUP(AN127,'Air Rifle Shot Count Data'!$A$2:$BW$70,73,FALSE)</f>
        <v>0</v>
      </c>
      <c r="BI127" s="47">
        <f>VLOOKUP(AN127,'Air Rifle Shot Count Data'!$A$2:$BW$70,74,FALSE)</f>
        <v>0</v>
      </c>
    </row>
    <row r="128" spans="1:61" ht="13.95" customHeight="1" x14ac:dyDescent="0.3">
      <c r="B128" s="3" t="s">
        <v>146</v>
      </c>
      <c r="C128" s="37" t="s">
        <v>147</v>
      </c>
      <c r="D128" s="34">
        <v>73</v>
      </c>
      <c r="E128" s="34">
        <v>83</v>
      </c>
      <c r="F128" s="34">
        <v>69</v>
      </c>
      <c r="G128" s="34">
        <v>80</v>
      </c>
      <c r="H128" s="34">
        <v>77</v>
      </c>
      <c r="I128" s="34">
        <v>72</v>
      </c>
      <c r="J128" s="7">
        <f t="shared" si="72"/>
        <v>454</v>
      </c>
      <c r="M128" s="59">
        <v>87</v>
      </c>
      <c r="N128" s="59">
        <v>87</v>
      </c>
      <c r="O128" s="59">
        <v>83</v>
      </c>
      <c r="P128" s="59">
        <v>85</v>
      </c>
      <c r="Q128" s="59">
        <v>72</v>
      </c>
      <c r="R128" s="59">
        <v>86</v>
      </c>
      <c r="S128" s="7">
        <f t="shared" si="73"/>
        <v>500</v>
      </c>
      <c r="V128" s="47">
        <v>88</v>
      </c>
      <c r="W128" s="47">
        <v>90</v>
      </c>
      <c r="X128" s="47">
        <v>83</v>
      </c>
      <c r="Y128" s="47">
        <v>91</v>
      </c>
      <c r="Z128" s="47">
        <v>91</v>
      </c>
      <c r="AA128" s="47">
        <v>82</v>
      </c>
      <c r="AB128" s="7">
        <f t="shared" si="74"/>
        <v>525</v>
      </c>
      <c r="AC128" s="7"/>
      <c r="AE128" s="59">
        <v>87</v>
      </c>
      <c r="AF128" s="59">
        <v>87</v>
      </c>
      <c r="AG128" s="59">
        <v>82</v>
      </c>
      <c r="AH128" s="59">
        <v>81</v>
      </c>
      <c r="AI128" s="59">
        <v>84</v>
      </c>
      <c r="AJ128" s="59">
        <v>84</v>
      </c>
      <c r="AK128" s="7">
        <f t="shared" si="75"/>
        <v>505</v>
      </c>
      <c r="AN128" s="1">
        <v>155</v>
      </c>
      <c r="AO128" s="2">
        <f>VLOOKUP(AN128,'Orion Essential AR Data'!$E$2:$IP$99,229,FALSE)</f>
        <v>80</v>
      </c>
      <c r="AP128" s="2">
        <f>VLOOKUP(AN128,'Orion Essential AR Data'!$E$2:$IP$99,232,FALSE)</f>
        <v>87</v>
      </c>
      <c r="AQ128" s="2">
        <f>VLOOKUP(AN128,'Orion Essential AR Data'!$E$2:$IP$99,235,FALSE)</f>
        <v>85</v>
      </c>
      <c r="AR128" s="2">
        <f>VLOOKUP(AN128,'Orion Essential AR Data'!$E$2:$IP$99,238,FALSE)</f>
        <v>90</v>
      </c>
      <c r="AS128" s="2">
        <f>VLOOKUP(AN128,'Orion Essential AR Data'!$E$2:$IP$99,241,FALSE)</f>
        <v>90</v>
      </c>
      <c r="AT128" s="2">
        <f>VLOOKUP(AN128,'Orion Essential AR Data'!$E$2:$IP$99,244,FALSE)</f>
        <v>87</v>
      </c>
      <c r="AU128" s="7">
        <f t="shared" si="76"/>
        <v>519</v>
      </c>
      <c r="AX128" s="47">
        <f>VLOOKUP(AN128,'Orion Essential AR Data'!$E$2:$HC$99,207,FALSE)</f>
        <v>6</v>
      </c>
      <c r="AY128" s="47">
        <f>VLOOKUP(AN128,'Air Rifle Shot Count Data'!$A$2:$BW$70,64,FALSE)</f>
        <v>11</v>
      </c>
      <c r="AZ128" s="47">
        <f>VLOOKUP(AN128,'Air Rifle Shot Count Data'!$A$2:$BW$70,65,FALSE)</f>
        <v>28</v>
      </c>
      <c r="BA128" s="47">
        <f>VLOOKUP(AN128,'Air Rifle Shot Count Data'!$A$2:$BW$70,66,FALSE)</f>
        <v>13</v>
      </c>
      <c r="BB128" s="47">
        <f>VLOOKUP(AN128,'Air Rifle Shot Count Data'!$A$2:$BW$70,67,FALSE)</f>
        <v>5</v>
      </c>
      <c r="BC128" s="47">
        <f>VLOOKUP(AN128,'Air Rifle Shot Count Data'!$A$2:$BW$70,68,FALSE)</f>
        <v>3</v>
      </c>
      <c r="BD128" s="47">
        <f>VLOOKUP(AN128,'Air Rifle Shot Count Data'!$A$2:$BW$70,69,FALSE)</f>
        <v>0</v>
      </c>
      <c r="BE128" s="47">
        <f>VLOOKUP(AN128,'Air Rifle Shot Count Data'!$A$2:$BW$70,70,FALSE)</f>
        <v>0</v>
      </c>
      <c r="BF128" s="47">
        <f>VLOOKUP(AN128,'Air Rifle Shot Count Data'!$A$2:$BW$70,71,FALSE)</f>
        <v>0</v>
      </c>
      <c r="BG128" s="47">
        <f>VLOOKUP(AN128,'Air Rifle Shot Count Data'!$A$2:$BW$70,72,FALSE)</f>
        <v>0</v>
      </c>
      <c r="BH128" s="47">
        <f>VLOOKUP(AN128,'Air Rifle Shot Count Data'!$A$2:$BW$70,73,FALSE)</f>
        <v>0</v>
      </c>
      <c r="BI128" s="47">
        <f>VLOOKUP(AN128,'Air Rifle Shot Count Data'!$A$2:$BW$70,74,FALSE)</f>
        <v>0</v>
      </c>
    </row>
    <row r="129" spans="3:29" ht="13.95" customHeight="1" x14ac:dyDescent="0.3">
      <c r="C129" s="38"/>
      <c r="D129" s="34"/>
      <c r="E129" s="34"/>
      <c r="F129" s="34"/>
      <c r="G129" s="34"/>
      <c r="H129" s="34"/>
      <c r="I129" s="36"/>
      <c r="AB129" s="7"/>
      <c r="AC129" s="7"/>
    </row>
    <row r="130" spans="3:29" ht="13.95" customHeight="1" x14ac:dyDescent="0.3">
      <c r="C130" s="38"/>
    </row>
    <row r="131" spans="3:29" ht="13.95" customHeight="1" x14ac:dyDescent="0.3">
      <c r="D131" s="34"/>
      <c r="E131" s="34"/>
      <c r="F131" s="34"/>
      <c r="G131" s="34"/>
      <c r="H131" s="34"/>
      <c r="I131" s="34"/>
    </row>
    <row r="132" spans="3:29" ht="13.95" customHeight="1" x14ac:dyDescent="0.3">
      <c r="D132" s="34"/>
      <c r="E132" s="34"/>
      <c r="F132" s="34"/>
      <c r="G132" s="34"/>
      <c r="H132" s="34"/>
      <c r="I132" s="34"/>
    </row>
    <row r="133" spans="3:29" ht="13.95" customHeight="1" x14ac:dyDescent="0.3">
      <c r="D133" s="34"/>
      <c r="E133" s="34"/>
      <c r="F133" s="34"/>
      <c r="G133" s="34"/>
      <c r="H133" s="34"/>
      <c r="I133" s="34"/>
    </row>
    <row r="134" spans="3:29" ht="13.95" customHeight="1" x14ac:dyDescent="0.3">
      <c r="D134" s="34"/>
      <c r="E134" s="34"/>
      <c r="F134" s="34"/>
      <c r="G134" s="34"/>
      <c r="H134" s="34"/>
      <c r="I134" s="34"/>
    </row>
    <row r="135" spans="3:29" ht="13.95" customHeight="1" x14ac:dyDescent="0.3">
      <c r="D135" s="34"/>
      <c r="E135" s="34"/>
      <c r="F135" s="34"/>
      <c r="G135" s="34"/>
      <c r="H135" s="34"/>
      <c r="I135" s="34"/>
    </row>
    <row r="136" spans="3:29" ht="13.95" customHeight="1" x14ac:dyDescent="0.3">
      <c r="D136" s="34"/>
      <c r="E136" s="34"/>
      <c r="F136" s="34"/>
      <c r="G136" s="34"/>
      <c r="H136" s="34"/>
      <c r="I136" s="34"/>
    </row>
    <row r="137" spans="3:29" ht="13.95" customHeight="1" x14ac:dyDescent="0.3">
      <c r="D137" s="34"/>
      <c r="E137" s="34"/>
      <c r="F137" s="34"/>
      <c r="G137" s="34"/>
      <c r="H137" s="34"/>
      <c r="I137" s="34"/>
    </row>
    <row r="138" spans="3:29" ht="13.95" customHeight="1" x14ac:dyDescent="0.3">
      <c r="D138" s="34"/>
      <c r="E138" s="34"/>
      <c r="F138" s="34"/>
      <c r="G138" s="34"/>
      <c r="H138" s="34"/>
      <c r="I138" s="34"/>
    </row>
    <row r="139" spans="3:29" ht="13.95" customHeight="1" x14ac:dyDescent="0.3">
      <c r="D139" s="34"/>
      <c r="E139" s="34"/>
      <c r="F139" s="34"/>
      <c r="G139" s="34"/>
      <c r="H139" s="34"/>
      <c r="I139" s="34"/>
    </row>
  </sheetData>
  <sortState xmlns:xlrd2="http://schemas.microsoft.com/office/spreadsheetml/2017/richdata2" ref="B17:J39">
    <sortCondition ref="B17:B39"/>
  </sortState>
  <mergeCells count="6">
    <mergeCell ref="AO1:AV1"/>
    <mergeCell ref="A1:B1"/>
    <mergeCell ref="D1:K1"/>
    <mergeCell ref="M1:T1"/>
    <mergeCell ref="V1:AC1"/>
    <mergeCell ref="AE1:AL1"/>
  </mergeCells>
  <pageMargins left="0.7" right="0.7" top="0.75" bottom="0.75" header="0.3" footer="0.3"/>
  <pageSetup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7"/>
  <sheetViews>
    <sheetView workbookViewId="0">
      <selection activeCell="O78" sqref="O78"/>
    </sheetView>
  </sheetViews>
  <sheetFormatPr defaultRowHeight="14.4" x14ac:dyDescent="0.3"/>
  <cols>
    <col min="1" max="1" width="4.6640625" style="52" customWidth="1"/>
    <col min="2" max="2" width="26.5546875" style="7" customWidth="1"/>
    <col min="3" max="3" width="7" style="7" customWidth="1"/>
    <col min="4" max="4" width="8.109375" style="27" customWidth="1"/>
    <col min="5" max="5" width="5.44140625" style="52" customWidth="1"/>
    <col min="6" max="6" width="6.5546875" style="52" customWidth="1"/>
    <col min="7" max="7" width="5.5546875" style="52" customWidth="1"/>
    <col min="8" max="8" width="9" style="52" customWidth="1"/>
    <col min="9" max="10" width="9.6640625" style="84" customWidth="1"/>
    <col min="11" max="11" width="6.109375" style="52" customWidth="1"/>
    <col min="12" max="13" width="8.88671875" style="27" customWidth="1"/>
    <col min="14" max="254" width="9.109375" style="52"/>
    <col min="255" max="255" width="4.6640625" style="52" customWidth="1"/>
    <col min="256" max="256" width="17.88671875" style="52" customWidth="1"/>
    <col min="257" max="257" width="7" style="52" customWidth="1"/>
    <col min="258" max="258" width="8.109375" style="52" customWidth="1"/>
    <col min="259" max="259" width="5.44140625" style="52" customWidth="1"/>
    <col min="260" max="260" width="6.5546875" style="52" customWidth="1"/>
    <col min="261" max="261" width="5.5546875" style="52" customWidth="1"/>
    <col min="262" max="262" width="9" style="52" customWidth="1"/>
    <col min="263" max="263" width="6.109375" style="52" customWidth="1"/>
    <col min="264" max="264" width="1" style="52" customWidth="1"/>
    <col min="265" max="265" width="8.5546875" style="52" customWidth="1"/>
    <col min="266" max="266" width="6.33203125" style="52" customWidth="1"/>
    <col min="267" max="510" width="9.109375" style="52"/>
    <col min="511" max="511" width="4.6640625" style="52" customWidth="1"/>
    <col min="512" max="512" width="17.88671875" style="52" customWidth="1"/>
    <col min="513" max="513" width="7" style="52" customWidth="1"/>
    <col min="514" max="514" width="8.109375" style="52" customWidth="1"/>
    <col min="515" max="515" width="5.44140625" style="52" customWidth="1"/>
    <col min="516" max="516" width="6.5546875" style="52" customWidth="1"/>
    <col min="517" max="517" width="5.5546875" style="52" customWidth="1"/>
    <col min="518" max="518" width="9" style="52" customWidth="1"/>
    <col min="519" max="519" width="6.109375" style="52" customWidth="1"/>
    <col min="520" max="520" width="1" style="52" customWidth="1"/>
    <col min="521" max="521" width="8.5546875" style="52" customWidth="1"/>
    <col min="522" max="522" width="6.33203125" style="52" customWidth="1"/>
    <col min="523" max="766" width="9.109375" style="52"/>
    <col min="767" max="767" width="4.6640625" style="52" customWidth="1"/>
    <col min="768" max="768" width="17.88671875" style="52" customWidth="1"/>
    <col min="769" max="769" width="7" style="52" customWidth="1"/>
    <col min="770" max="770" width="8.109375" style="52" customWidth="1"/>
    <col min="771" max="771" width="5.44140625" style="52" customWidth="1"/>
    <col min="772" max="772" width="6.5546875" style="52" customWidth="1"/>
    <col min="773" max="773" width="5.5546875" style="52" customWidth="1"/>
    <col min="774" max="774" width="9" style="52" customWidth="1"/>
    <col min="775" max="775" width="6.109375" style="52" customWidth="1"/>
    <col min="776" max="776" width="1" style="52" customWidth="1"/>
    <col min="777" max="777" width="8.5546875" style="52" customWidth="1"/>
    <col min="778" max="778" width="6.33203125" style="52" customWidth="1"/>
    <col min="779" max="1022" width="9.109375" style="52"/>
    <col min="1023" max="1023" width="4.6640625" style="52" customWidth="1"/>
    <col min="1024" max="1024" width="17.88671875" style="52" customWidth="1"/>
    <col min="1025" max="1025" width="7" style="52" customWidth="1"/>
    <col min="1026" max="1026" width="8.109375" style="52" customWidth="1"/>
    <col min="1027" max="1027" width="5.44140625" style="52" customWidth="1"/>
    <col min="1028" max="1028" width="6.5546875" style="52" customWidth="1"/>
    <col min="1029" max="1029" width="5.5546875" style="52" customWidth="1"/>
    <col min="1030" max="1030" width="9" style="52" customWidth="1"/>
    <col min="1031" max="1031" width="6.109375" style="52" customWidth="1"/>
    <col min="1032" max="1032" width="1" style="52" customWidth="1"/>
    <col min="1033" max="1033" width="8.5546875" style="52" customWidth="1"/>
    <col min="1034" max="1034" width="6.33203125" style="52" customWidth="1"/>
    <col min="1035" max="1278" width="9.109375" style="52"/>
    <col min="1279" max="1279" width="4.6640625" style="52" customWidth="1"/>
    <col min="1280" max="1280" width="17.88671875" style="52" customWidth="1"/>
    <col min="1281" max="1281" width="7" style="52" customWidth="1"/>
    <col min="1282" max="1282" width="8.109375" style="52" customWidth="1"/>
    <col min="1283" max="1283" width="5.44140625" style="52" customWidth="1"/>
    <col min="1284" max="1284" width="6.5546875" style="52" customWidth="1"/>
    <col min="1285" max="1285" width="5.5546875" style="52" customWidth="1"/>
    <col min="1286" max="1286" width="9" style="52" customWidth="1"/>
    <col min="1287" max="1287" width="6.109375" style="52" customWidth="1"/>
    <col min="1288" max="1288" width="1" style="52" customWidth="1"/>
    <col min="1289" max="1289" width="8.5546875" style="52" customWidth="1"/>
    <col min="1290" max="1290" width="6.33203125" style="52" customWidth="1"/>
    <col min="1291" max="1534" width="9.109375" style="52"/>
    <col min="1535" max="1535" width="4.6640625" style="52" customWidth="1"/>
    <col min="1536" max="1536" width="17.88671875" style="52" customWidth="1"/>
    <col min="1537" max="1537" width="7" style="52" customWidth="1"/>
    <col min="1538" max="1538" width="8.109375" style="52" customWidth="1"/>
    <col min="1539" max="1539" width="5.44140625" style="52" customWidth="1"/>
    <col min="1540" max="1540" width="6.5546875" style="52" customWidth="1"/>
    <col min="1541" max="1541" width="5.5546875" style="52" customWidth="1"/>
    <col min="1542" max="1542" width="9" style="52" customWidth="1"/>
    <col min="1543" max="1543" width="6.109375" style="52" customWidth="1"/>
    <col min="1544" max="1544" width="1" style="52" customWidth="1"/>
    <col min="1545" max="1545" width="8.5546875" style="52" customWidth="1"/>
    <col min="1546" max="1546" width="6.33203125" style="52" customWidth="1"/>
    <col min="1547" max="1790" width="9.109375" style="52"/>
    <col min="1791" max="1791" width="4.6640625" style="52" customWidth="1"/>
    <col min="1792" max="1792" width="17.88671875" style="52" customWidth="1"/>
    <col min="1793" max="1793" width="7" style="52" customWidth="1"/>
    <col min="1794" max="1794" width="8.109375" style="52" customWidth="1"/>
    <col min="1795" max="1795" width="5.44140625" style="52" customWidth="1"/>
    <col min="1796" max="1796" width="6.5546875" style="52" customWidth="1"/>
    <col min="1797" max="1797" width="5.5546875" style="52" customWidth="1"/>
    <col min="1798" max="1798" width="9" style="52" customWidth="1"/>
    <col min="1799" max="1799" width="6.109375" style="52" customWidth="1"/>
    <col min="1800" max="1800" width="1" style="52" customWidth="1"/>
    <col min="1801" max="1801" width="8.5546875" style="52" customWidth="1"/>
    <col min="1802" max="1802" width="6.33203125" style="52" customWidth="1"/>
    <col min="1803" max="2046" width="9.109375" style="52"/>
    <col min="2047" max="2047" width="4.6640625" style="52" customWidth="1"/>
    <col min="2048" max="2048" width="17.88671875" style="52" customWidth="1"/>
    <col min="2049" max="2049" width="7" style="52" customWidth="1"/>
    <col min="2050" max="2050" width="8.109375" style="52" customWidth="1"/>
    <col min="2051" max="2051" width="5.44140625" style="52" customWidth="1"/>
    <col min="2052" max="2052" width="6.5546875" style="52" customWidth="1"/>
    <col min="2053" max="2053" width="5.5546875" style="52" customWidth="1"/>
    <col min="2054" max="2054" width="9" style="52" customWidth="1"/>
    <col min="2055" max="2055" width="6.109375" style="52" customWidth="1"/>
    <col min="2056" max="2056" width="1" style="52" customWidth="1"/>
    <col min="2057" max="2057" width="8.5546875" style="52" customWidth="1"/>
    <col min="2058" max="2058" width="6.33203125" style="52" customWidth="1"/>
    <col min="2059" max="2302" width="9.109375" style="52"/>
    <col min="2303" max="2303" width="4.6640625" style="52" customWidth="1"/>
    <col min="2304" max="2304" width="17.88671875" style="52" customWidth="1"/>
    <col min="2305" max="2305" width="7" style="52" customWidth="1"/>
    <col min="2306" max="2306" width="8.109375" style="52" customWidth="1"/>
    <col min="2307" max="2307" width="5.44140625" style="52" customWidth="1"/>
    <col min="2308" max="2308" width="6.5546875" style="52" customWidth="1"/>
    <col min="2309" max="2309" width="5.5546875" style="52" customWidth="1"/>
    <col min="2310" max="2310" width="9" style="52" customWidth="1"/>
    <col min="2311" max="2311" width="6.109375" style="52" customWidth="1"/>
    <col min="2312" max="2312" width="1" style="52" customWidth="1"/>
    <col min="2313" max="2313" width="8.5546875" style="52" customWidth="1"/>
    <col min="2314" max="2314" width="6.33203125" style="52" customWidth="1"/>
    <col min="2315" max="2558" width="9.109375" style="52"/>
    <col min="2559" max="2559" width="4.6640625" style="52" customWidth="1"/>
    <col min="2560" max="2560" width="17.88671875" style="52" customWidth="1"/>
    <col min="2561" max="2561" width="7" style="52" customWidth="1"/>
    <col min="2562" max="2562" width="8.109375" style="52" customWidth="1"/>
    <col min="2563" max="2563" width="5.44140625" style="52" customWidth="1"/>
    <col min="2564" max="2564" width="6.5546875" style="52" customWidth="1"/>
    <col min="2565" max="2565" width="5.5546875" style="52" customWidth="1"/>
    <col min="2566" max="2566" width="9" style="52" customWidth="1"/>
    <col min="2567" max="2567" width="6.109375" style="52" customWidth="1"/>
    <col min="2568" max="2568" width="1" style="52" customWidth="1"/>
    <col min="2569" max="2569" width="8.5546875" style="52" customWidth="1"/>
    <col min="2570" max="2570" width="6.33203125" style="52" customWidth="1"/>
    <col min="2571" max="2814" width="9.109375" style="52"/>
    <col min="2815" max="2815" width="4.6640625" style="52" customWidth="1"/>
    <col min="2816" max="2816" width="17.88671875" style="52" customWidth="1"/>
    <col min="2817" max="2817" width="7" style="52" customWidth="1"/>
    <col min="2818" max="2818" width="8.109375" style="52" customWidth="1"/>
    <col min="2819" max="2819" width="5.44140625" style="52" customWidth="1"/>
    <col min="2820" max="2820" width="6.5546875" style="52" customWidth="1"/>
    <col min="2821" max="2821" width="5.5546875" style="52" customWidth="1"/>
    <col min="2822" max="2822" width="9" style="52" customWidth="1"/>
    <col min="2823" max="2823" width="6.109375" style="52" customWidth="1"/>
    <col min="2824" max="2824" width="1" style="52" customWidth="1"/>
    <col min="2825" max="2825" width="8.5546875" style="52" customWidth="1"/>
    <col min="2826" max="2826" width="6.33203125" style="52" customWidth="1"/>
    <col min="2827" max="3070" width="9.109375" style="52"/>
    <col min="3071" max="3071" width="4.6640625" style="52" customWidth="1"/>
    <col min="3072" max="3072" width="17.88671875" style="52" customWidth="1"/>
    <col min="3073" max="3073" width="7" style="52" customWidth="1"/>
    <col min="3074" max="3074" width="8.109375" style="52" customWidth="1"/>
    <col min="3075" max="3075" width="5.44140625" style="52" customWidth="1"/>
    <col min="3076" max="3076" width="6.5546875" style="52" customWidth="1"/>
    <col min="3077" max="3077" width="5.5546875" style="52" customWidth="1"/>
    <col min="3078" max="3078" width="9" style="52" customWidth="1"/>
    <col min="3079" max="3079" width="6.109375" style="52" customWidth="1"/>
    <col min="3080" max="3080" width="1" style="52" customWidth="1"/>
    <col min="3081" max="3081" width="8.5546875" style="52" customWidth="1"/>
    <col min="3082" max="3082" width="6.33203125" style="52" customWidth="1"/>
    <col min="3083" max="3326" width="9.109375" style="52"/>
    <col min="3327" max="3327" width="4.6640625" style="52" customWidth="1"/>
    <col min="3328" max="3328" width="17.88671875" style="52" customWidth="1"/>
    <col min="3329" max="3329" width="7" style="52" customWidth="1"/>
    <col min="3330" max="3330" width="8.109375" style="52" customWidth="1"/>
    <col min="3331" max="3331" width="5.44140625" style="52" customWidth="1"/>
    <col min="3332" max="3332" width="6.5546875" style="52" customWidth="1"/>
    <col min="3333" max="3333" width="5.5546875" style="52" customWidth="1"/>
    <col min="3334" max="3334" width="9" style="52" customWidth="1"/>
    <col min="3335" max="3335" width="6.109375" style="52" customWidth="1"/>
    <col min="3336" max="3336" width="1" style="52" customWidth="1"/>
    <col min="3337" max="3337" width="8.5546875" style="52" customWidth="1"/>
    <col min="3338" max="3338" width="6.33203125" style="52" customWidth="1"/>
    <col min="3339" max="3582" width="9.109375" style="52"/>
    <col min="3583" max="3583" width="4.6640625" style="52" customWidth="1"/>
    <col min="3584" max="3584" width="17.88671875" style="52" customWidth="1"/>
    <col min="3585" max="3585" width="7" style="52" customWidth="1"/>
    <col min="3586" max="3586" width="8.109375" style="52" customWidth="1"/>
    <col min="3587" max="3587" width="5.44140625" style="52" customWidth="1"/>
    <col min="3588" max="3588" width="6.5546875" style="52" customWidth="1"/>
    <col min="3589" max="3589" width="5.5546875" style="52" customWidth="1"/>
    <col min="3590" max="3590" width="9" style="52" customWidth="1"/>
    <col min="3591" max="3591" width="6.109375" style="52" customWidth="1"/>
    <col min="3592" max="3592" width="1" style="52" customWidth="1"/>
    <col min="3593" max="3593" width="8.5546875" style="52" customWidth="1"/>
    <col min="3594" max="3594" width="6.33203125" style="52" customWidth="1"/>
    <col min="3595" max="3838" width="9.109375" style="52"/>
    <col min="3839" max="3839" width="4.6640625" style="52" customWidth="1"/>
    <col min="3840" max="3840" width="17.88671875" style="52" customWidth="1"/>
    <col min="3841" max="3841" width="7" style="52" customWidth="1"/>
    <col min="3842" max="3842" width="8.109375" style="52" customWidth="1"/>
    <col min="3843" max="3843" width="5.44140625" style="52" customWidth="1"/>
    <col min="3844" max="3844" width="6.5546875" style="52" customWidth="1"/>
    <col min="3845" max="3845" width="5.5546875" style="52" customWidth="1"/>
    <col min="3846" max="3846" width="9" style="52" customWidth="1"/>
    <col min="3847" max="3847" width="6.109375" style="52" customWidth="1"/>
    <col min="3848" max="3848" width="1" style="52" customWidth="1"/>
    <col min="3849" max="3849" width="8.5546875" style="52" customWidth="1"/>
    <col min="3850" max="3850" width="6.33203125" style="52" customWidth="1"/>
    <col min="3851" max="4094" width="9.109375" style="52"/>
    <col min="4095" max="4095" width="4.6640625" style="52" customWidth="1"/>
    <col min="4096" max="4096" width="17.88671875" style="52" customWidth="1"/>
    <col min="4097" max="4097" width="7" style="52" customWidth="1"/>
    <col min="4098" max="4098" width="8.109375" style="52" customWidth="1"/>
    <col min="4099" max="4099" width="5.44140625" style="52" customWidth="1"/>
    <col min="4100" max="4100" width="6.5546875" style="52" customWidth="1"/>
    <col min="4101" max="4101" width="5.5546875" style="52" customWidth="1"/>
    <col min="4102" max="4102" width="9" style="52" customWidth="1"/>
    <col min="4103" max="4103" width="6.109375" style="52" customWidth="1"/>
    <col min="4104" max="4104" width="1" style="52" customWidth="1"/>
    <col min="4105" max="4105" width="8.5546875" style="52" customWidth="1"/>
    <col min="4106" max="4106" width="6.33203125" style="52" customWidth="1"/>
    <col min="4107" max="4350" width="9.109375" style="52"/>
    <col min="4351" max="4351" width="4.6640625" style="52" customWidth="1"/>
    <col min="4352" max="4352" width="17.88671875" style="52" customWidth="1"/>
    <col min="4353" max="4353" width="7" style="52" customWidth="1"/>
    <col min="4354" max="4354" width="8.109375" style="52" customWidth="1"/>
    <col min="4355" max="4355" width="5.44140625" style="52" customWidth="1"/>
    <col min="4356" max="4356" width="6.5546875" style="52" customWidth="1"/>
    <col min="4357" max="4357" width="5.5546875" style="52" customWidth="1"/>
    <col min="4358" max="4358" width="9" style="52" customWidth="1"/>
    <col min="4359" max="4359" width="6.109375" style="52" customWidth="1"/>
    <col min="4360" max="4360" width="1" style="52" customWidth="1"/>
    <col min="4361" max="4361" width="8.5546875" style="52" customWidth="1"/>
    <col min="4362" max="4362" width="6.33203125" style="52" customWidth="1"/>
    <col min="4363" max="4606" width="9.109375" style="52"/>
    <col min="4607" max="4607" width="4.6640625" style="52" customWidth="1"/>
    <col min="4608" max="4608" width="17.88671875" style="52" customWidth="1"/>
    <col min="4609" max="4609" width="7" style="52" customWidth="1"/>
    <col min="4610" max="4610" width="8.109375" style="52" customWidth="1"/>
    <col min="4611" max="4611" width="5.44140625" style="52" customWidth="1"/>
    <col min="4612" max="4612" width="6.5546875" style="52" customWidth="1"/>
    <col min="4613" max="4613" width="5.5546875" style="52" customWidth="1"/>
    <col min="4614" max="4614" width="9" style="52" customWidth="1"/>
    <col min="4615" max="4615" width="6.109375" style="52" customWidth="1"/>
    <col min="4616" max="4616" width="1" style="52" customWidth="1"/>
    <col min="4617" max="4617" width="8.5546875" style="52" customWidth="1"/>
    <col min="4618" max="4618" width="6.33203125" style="52" customWidth="1"/>
    <col min="4619" max="4862" width="9.109375" style="52"/>
    <col min="4863" max="4863" width="4.6640625" style="52" customWidth="1"/>
    <col min="4864" max="4864" width="17.88671875" style="52" customWidth="1"/>
    <col min="4865" max="4865" width="7" style="52" customWidth="1"/>
    <col min="4866" max="4866" width="8.109375" style="52" customWidth="1"/>
    <col min="4867" max="4867" width="5.44140625" style="52" customWidth="1"/>
    <col min="4868" max="4868" width="6.5546875" style="52" customWidth="1"/>
    <col min="4869" max="4869" width="5.5546875" style="52" customWidth="1"/>
    <col min="4870" max="4870" width="9" style="52" customWidth="1"/>
    <col min="4871" max="4871" width="6.109375" style="52" customWidth="1"/>
    <col min="4872" max="4872" width="1" style="52" customWidth="1"/>
    <col min="4873" max="4873" width="8.5546875" style="52" customWidth="1"/>
    <col min="4874" max="4874" width="6.33203125" style="52" customWidth="1"/>
    <col min="4875" max="5118" width="9.109375" style="52"/>
    <col min="5119" max="5119" width="4.6640625" style="52" customWidth="1"/>
    <col min="5120" max="5120" width="17.88671875" style="52" customWidth="1"/>
    <col min="5121" max="5121" width="7" style="52" customWidth="1"/>
    <col min="5122" max="5122" width="8.109375" style="52" customWidth="1"/>
    <col min="5123" max="5123" width="5.44140625" style="52" customWidth="1"/>
    <col min="5124" max="5124" width="6.5546875" style="52" customWidth="1"/>
    <col min="5125" max="5125" width="5.5546875" style="52" customWidth="1"/>
    <col min="5126" max="5126" width="9" style="52" customWidth="1"/>
    <col min="5127" max="5127" width="6.109375" style="52" customWidth="1"/>
    <col min="5128" max="5128" width="1" style="52" customWidth="1"/>
    <col min="5129" max="5129" width="8.5546875" style="52" customWidth="1"/>
    <col min="5130" max="5130" width="6.33203125" style="52" customWidth="1"/>
    <col min="5131" max="5374" width="9.109375" style="52"/>
    <col min="5375" max="5375" width="4.6640625" style="52" customWidth="1"/>
    <col min="5376" max="5376" width="17.88671875" style="52" customWidth="1"/>
    <col min="5377" max="5377" width="7" style="52" customWidth="1"/>
    <col min="5378" max="5378" width="8.109375" style="52" customWidth="1"/>
    <col min="5379" max="5379" width="5.44140625" style="52" customWidth="1"/>
    <col min="5380" max="5380" width="6.5546875" style="52" customWidth="1"/>
    <col min="5381" max="5381" width="5.5546875" style="52" customWidth="1"/>
    <col min="5382" max="5382" width="9" style="52" customWidth="1"/>
    <col min="5383" max="5383" width="6.109375" style="52" customWidth="1"/>
    <col min="5384" max="5384" width="1" style="52" customWidth="1"/>
    <col min="5385" max="5385" width="8.5546875" style="52" customWidth="1"/>
    <col min="5386" max="5386" width="6.33203125" style="52" customWidth="1"/>
    <col min="5387" max="5630" width="9.109375" style="52"/>
    <col min="5631" max="5631" width="4.6640625" style="52" customWidth="1"/>
    <col min="5632" max="5632" width="17.88671875" style="52" customWidth="1"/>
    <col min="5633" max="5633" width="7" style="52" customWidth="1"/>
    <col min="5634" max="5634" width="8.109375" style="52" customWidth="1"/>
    <col min="5635" max="5635" width="5.44140625" style="52" customWidth="1"/>
    <col min="5636" max="5636" width="6.5546875" style="52" customWidth="1"/>
    <col min="5637" max="5637" width="5.5546875" style="52" customWidth="1"/>
    <col min="5638" max="5638" width="9" style="52" customWidth="1"/>
    <col min="5639" max="5639" width="6.109375" style="52" customWidth="1"/>
    <col min="5640" max="5640" width="1" style="52" customWidth="1"/>
    <col min="5641" max="5641" width="8.5546875" style="52" customWidth="1"/>
    <col min="5642" max="5642" width="6.33203125" style="52" customWidth="1"/>
    <col min="5643" max="5886" width="9.109375" style="52"/>
    <col min="5887" max="5887" width="4.6640625" style="52" customWidth="1"/>
    <col min="5888" max="5888" width="17.88671875" style="52" customWidth="1"/>
    <col min="5889" max="5889" width="7" style="52" customWidth="1"/>
    <col min="5890" max="5890" width="8.109375" style="52" customWidth="1"/>
    <col min="5891" max="5891" width="5.44140625" style="52" customWidth="1"/>
    <col min="5892" max="5892" width="6.5546875" style="52" customWidth="1"/>
    <col min="5893" max="5893" width="5.5546875" style="52" customWidth="1"/>
    <col min="5894" max="5894" width="9" style="52" customWidth="1"/>
    <col min="5895" max="5895" width="6.109375" style="52" customWidth="1"/>
    <col min="5896" max="5896" width="1" style="52" customWidth="1"/>
    <col min="5897" max="5897" width="8.5546875" style="52" customWidth="1"/>
    <col min="5898" max="5898" width="6.33203125" style="52" customWidth="1"/>
    <col min="5899" max="6142" width="9.109375" style="52"/>
    <col min="6143" max="6143" width="4.6640625" style="52" customWidth="1"/>
    <col min="6144" max="6144" width="17.88671875" style="52" customWidth="1"/>
    <col min="6145" max="6145" width="7" style="52" customWidth="1"/>
    <col min="6146" max="6146" width="8.109375" style="52" customWidth="1"/>
    <col min="6147" max="6147" width="5.44140625" style="52" customWidth="1"/>
    <col min="6148" max="6148" width="6.5546875" style="52" customWidth="1"/>
    <col min="6149" max="6149" width="5.5546875" style="52" customWidth="1"/>
    <col min="6150" max="6150" width="9" style="52" customWidth="1"/>
    <col min="6151" max="6151" width="6.109375" style="52" customWidth="1"/>
    <col min="6152" max="6152" width="1" style="52" customWidth="1"/>
    <col min="6153" max="6153" width="8.5546875" style="52" customWidth="1"/>
    <col min="6154" max="6154" width="6.33203125" style="52" customWidth="1"/>
    <col min="6155" max="6398" width="9.109375" style="52"/>
    <col min="6399" max="6399" width="4.6640625" style="52" customWidth="1"/>
    <col min="6400" max="6400" width="17.88671875" style="52" customWidth="1"/>
    <col min="6401" max="6401" width="7" style="52" customWidth="1"/>
    <col min="6402" max="6402" width="8.109375" style="52" customWidth="1"/>
    <col min="6403" max="6403" width="5.44140625" style="52" customWidth="1"/>
    <col min="6404" max="6404" width="6.5546875" style="52" customWidth="1"/>
    <col min="6405" max="6405" width="5.5546875" style="52" customWidth="1"/>
    <col min="6406" max="6406" width="9" style="52" customWidth="1"/>
    <col min="6407" max="6407" width="6.109375" style="52" customWidth="1"/>
    <col min="6408" max="6408" width="1" style="52" customWidth="1"/>
    <col min="6409" max="6409" width="8.5546875" style="52" customWidth="1"/>
    <col min="6410" max="6410" width="6.33203125" style="52" customWidth="1"/>
    <col min="6411" max="6654" width="9.109375" style="52"/>
    <col min="6655" max="6655" width="4.6640625" style="52" customWidth="1"/>
    <col min="6656" max="6656" width="17.88671875" style="52" customWidth="1"/>
    <col min="6657" max="6657" width="7" style="52" customWidth="1"/>
    <col min="6658" max="6658" width="8.109375" style="52" customWidth="1"/>
    <col min="6659" max="6659" width="5.44140625" style="52" customWidth="1"/>
    <col min="6660" max="6660" width="6.5546875" style="52" customWidth="1"/>
    <col min="6661" max="6661" width="5.5546875" style="52" customWidth="1"/>
    <col min="6662" max="6662" width="9" style="52" customWidth="1"/>
    <col min="6663" max="6663" width="6.109375" style="52" customWidth="1"/>
    <col min="6664" max="6664" width="1" style="52" customWidth="1"/>
    <col min="6665" max="6665" width="8.5546875" style="52" customWidth="1"/>
    <col min="6666" max="6666" width="6.33203125" style="52" customWidth="1"/>
    <col min="6667" max="6910" width="9.109375" style="52"/>
    <col min="6911" max="6911" width="4.6640625" style="52" customWidth="1"/>
    <col min="6912" max="6912" width="17.88671875" style="52" customWidth="1"/>
    <col min="6913" max="6913" width="7" style="52" customWidth="1"/>
    <col min="6914" max="6914" width="8.109375" style="52" customWidth="1"/>
    <col min="6915" max="6915" width="5.44140625" style="52" customWidth="1"/>
    <col min="6916" max="6916" width="6.5546875" style="52" customWidth="1"/>
    <col min="6917" max="6917" width="5.5546875" style="52" customWidth="1"/>
    <col min="6918" max="6918" width="9" style="52" customWidth="1"/>
    <col min="6919" max="6919" width="6.109375" style="52" customWidth="1"/>
    <col min="6920" max="6920" width="1" style="52" customWidth="1"/>
    <col min="6921" max="6921" width="8.5546875" style="52" customWidth="1"/>
    <col min="6922" max="6922" width="6.33203125" style="52" customWidth="1"/>
    <col min="6923" max="7166" width="9.109375" style="52"/>
    <col min="7167" max="7167" width="4.6640625" style="52" customWidth="1"/>
    <col min="7168" max="7168" width="17.88671875" style="52" customWidth="1"/>
    <col min="7169" max="7169" width="7" style="52" customWidth="1"/>
    <col min="7170" max="7170" width="8.109375" style="52" customWidth="1"/>
    <col min="7171" max="7171" width="5.44140625" style="52" customWidth="1"/>
    <col min="7172" max="7172" width="6.5546875" style="52" customWidth="1"/>
    <col min="7173" max="7173" width="5.5546875" style="52" customWidth="1"/>
    <col min="7174" max="7174" width="9" style="52" customWidth="1"/>
    <col min="7175" max="7175" width="6.109375" style="52" customWidth="1"/>
    <col min="7176" max="7176" width="1" style="52" customWidth="1"/>
    <col min="7177" max="7177" width="8.5546875" style="52" customWidth="1"/>
    <col min="7178" max="7178" width="6.33203125" style="52" customWidth="1"/>
    <col min="7179" max="7422" width="9.109375" style="52"/>
    <col min="7423" max="7423" width="4.6640625" style="52" customWidth="1"/>
    <col min="7424" max="7424" width="17.88671875" style="52" customWidth="1"/>
    <col min="7425" max="7425" width="7" style="52" customWidth="1"/>
    <col min="7426" max="7426" width="8.109375" style="52" customWidth="1"/>
    <col min="7427" max="7427" width="5.44140625" style="52" customWidth="1"/>
    <col min="7428" max="7428" width="6.5546875" style="52" customWidth="1"/>
    <col min="7429" max="7429" width="5.5546875" style="52" customWidth="1"/>
    <col min="7430" max="7430" width="9" style="52" customWidth="1"/>
    <col min="7431" max="7431" width="6.109375" style="52" customWidth="1"/>
    <col min="7432" max="7432" width="1" style="52" customWidth="1"/>
    <col min="7433" max="7433" width="8.5546875" style="52" customWidth="1"/>
    <col min="7434" max="7434" width="6.33203125" style="52" customWidth="1"/>
    <col min="7435" max="7678" width="9.109375" style="52"/>
    <col min="7679" max="7679" width="4.6640625" style="52" customWidth="1"/>
    <col min="7680" max="7680" width="17.88671875" style="52" customWidth="1"/>
    <col min="7681" max="7681" width="7" style="52" customWidth="1"/>
    <col min="7682" max="7682" width="8.109375" style="52" customWidth="1"/>
    <col min="7683" max="7683" width="5.44140625" style="52" customWidth="1"/>
    <col min="7684" max="7684" width="6.5546875" style="52" customWidth="1"/>
    <col min="7685" max="7685" width="5.5546875" style="52" customWidth="1"/>
    <col min="7686" max="7686" width="9" style="52" customWidth="1"/>
    <col min="7687" max="7687" width="6.109375" style="52" customWidth="1"/>
    <col min="7688" max="7688" width="1" style="52" customWidth="1"/>
    <col min="7689" max="7689" width="8.5546875" style="52" customWidth="1"/>
    <col min="7690" max="7690" width="6.33203125" style="52" customWidth="1"/>
    <col min="7691" max="7934" width="9.109375" style="52"/>
    <col min="7935" max="7935" width="4.6640625" style="52" customWidth="1"/>
    <col min="7936" max="7936" width="17.88671875" style="52" customWidth="1"/>
    <col min="7937" max="7937" width="7" style="52" customWidth="1"/>
    <col min="7938" max="7938" width="8.109375" style="52" customWidth="1"/>
    <col min="7939" max="7939" width="5.44140625" style="52" customWidth="1"/>
    <col min="7940" max="7940" width="6.5546875" style="52" customWidth="1"/>
    <col min="7941" max="7941" width="5.5546875" style="52" customWidth="1"/>
    <col min="7942" max="7942" width="9" style="52" customWidth="1"/>
    <col min="7943" max="7943" width="6.109375" style="52" customWidth="1"/>
    <col min="7944" max="7944" width="1" style="52" customWidth="1"/>
    <col min="7945" max="7945" width="8.5546875" style="52" customWidth="1"/>
    <col min="7946" max="7946" width="6.33203125" style="52" customWidth="1"/>
    <col min="7947" max="8190" width="9.109375" style="52"/>
    <col min="8191" max="8191" width="4.6640625" style="52" customWidth="1"/>
    <col min="8192" max="8192" width="17.88671875" style="52" customWidth="1"/>
    <col min="8193" max="8193" width="7" style="52" customWidth="1"/>
    <col min="8194" max="8194" width="8.109375" style="52" customWidth="1"/>
    <col min="8195" max="8195" width="5.44140625" style="52" customWidth="1"/>
    <col min="8196" max="8196" width="6.5546875" style="52" customWidth="1"/>
    <col min="8197" max="8197" width="5.5546875" style="52" customWidth="1"/>
    <col min="8198" max="8198" width="9" style="52" customWidth="1"/>
    <col min="8199" max="8199" width="6.109375" style="52" customWidth="1"/>
    <col min="8200" max="8200" width="1" style="52" customWidth="1"/>
    <col min="8201" max="8201" width="8.5546875" style="52" customWidth="1"/>
    <col min="8202" max="8202" width="6.33203125" style="52" customWidth="1"/>
    <col min="8203" max="8446" width="9.109375" style="52"/>
    <col min="8447" max="8447" width="4.6640625" style="52" customWidth="1"/>
    <col min="8448" max="8448" width="17.88671875" style="52" customWidth="1"/>
    <col min="8449" max="8449" width="7" style="52" customWidth="1"/>
    <col min="8450" max="8450" width="8.109375" style="52" customWidth="1"/>
    <col min="8451" max="8451" width="5.44140625" style="52" customWidth="1"/>
    <col min="8452" max="8452" width="6.5546875" style="52" customWidth="1"/>
    <col min="8453" max="8453" width="5.5546875" style="52" customWidth="1"/>
    <col min="8454" max="8454" width="9" style="52" customWidth="1"/>
    <col min="8455" max="8455" width="6.109375" style="52" customWidth="1"/>
    <col min="8456" max="8456" width="1" style="52" customWidth="1"/>
    <col min="8457" max="8457" width="8.5546875" style="52" customWidth="1"/>
    <col min="8458" max="8458" width="6.33203125" style="52" customWidth="1"/>
    <col min="8459" max="8702" width="9.109375" style="52"/>
    <col min="8703" max="8703" width="4.6640625" style="52" customWidth="1"/>
    <col min="8704" max="8704" width="17.88671875" style="52" customWidth="1"/>
    <col min="8705" max="8705" width="7" style="52" customWidth="1"/>
    <col min="8706" max="8706" width="8.109375" style="52" customWidth="1"/>
    <col min="8707" max="8707" width="5.44140625" style="52" customWidth="1"/>
    <col min="8708" max="8708" width="6.5546875" style="52" customWidth="1"/>
    <col min="8709" max="8709" width="5.5546875" style="52" customWidth="1"/>
    <col min="8710" max="8710" width="9" style="52" customWidth="1"/>
    <col min="8711" max="8711" width="6.109375" style="52" customWidth="1"/>
    <col min="8712" max="8712" width="1" style="52" customWidth="1"/>
    <col min="8713" max="8713" width="8.5546875" style="52" customWidth="1"/>
    <col min="8714" max="8714" width="6.33203125" style="52" customWidth="1"/>
    <col min="8715" max="8958" width="9.109375" style="52"/>
    <col min="8959" max="8959" width="4.6640625" style="52" customWidth="1"/>
    <col min="8960" max="8960" width="17.88671875" style="52" customWidth="1"/>
    <col min="8961" max="8961" width="7" style="52" customWidth="1"/>
    <col min="8962" max="8962" width="8.109375" style="52" customWidth="1"/>
    <col min="8963" max="8963" width="5.44140625" style="52" customWidth="1"/>
    <col min="8964" max="8964" width="6.5546875" style="52" customWidth="1"/>
    <col min="8965" max="8965" width="5.5546875" style="52" customWidth="1"/>
    <col min="8966" max="8966" width="9" style="52" customWidth="1"/>
    <col min="8967" max="8967" width="6.109375" style="52" customWidth="1"/>
    <col min="8968" max="8968" width="1" style="52" customWidth="1"/>
    <col min="8969" max="8969" width="8.5546875" style="52" customWidth="1"/>
    <col min="8970" max="8970" width="6.33203125" style="52" customWidth="1"/>
    <col min="8971" max="9214" width="9.109375" style="52"/>
    <col min="9215" max="9215" width="4.6640625" style="52" customWidth="1"/>
    <col min="9216" max="9216" width="17.88671875" style="52" customWidth="1"/>
    <col min="9217" max="9217" width="7" style="52" customWidth="1"/>
    <col min="9218" max="9218" width="8.109375" style="52" customWidth="1"/>
    <col min="9219" max="9219" width="5.44140625" style="52" customWidth="1"/>
    <col min="9220" max="9220" width="6.5546875" style="52" customWidth="1"/>
    <col min="9221" max="9221" width="5.5546875" style="52" customWidth="1"/>
    <col min="9222" max="9222" width="9" style="52" customWidth="1"/>
    <col min="9223" max="9223" width="6.109375" style="52" customWidth="1"/>
    <col min="9224" max="9224" width="1" style="52" customWidth="1"/>
    <col min="9225" max="9225" width="8.5546875" style="52" customWidth="1"/>
    <col min="9226" max="9226" width="6.33203125" style="52" customWidth="1"/>
    <col min="9227" max="9470" width="9.109375" style="52"/>
    <col min="9471" max="9471" width="4.6640625" style="52" customWidth="1"/>
    <col min="9472" max="9472" width="17.88671875" style="52" customWidth="1"/>
    <col min="9473" max="9473" width="7" style="52" customWidth="1"/>
    <col min="9474" max="9474" width="8.109375" style="52" customWidth="1"/>
    <col min="9475" max="9475" width="5.44140625" style="52" customWidth="1"/>
    <col min="9476" max="9476" width="6.5546875" style="52" customWidth="1"/>
    <col min="9477" max="9477" width="5.5546875" style="52" customWidth="1"/>
    <col min="9478" max="9478" width="9" style="52" customWidth="1"/>
    <col min="9479" max="9479" width="6.109375" style="52" customWidth="1"/>
    <col min="9480" max="9480" width="1" style="52" customWidth="1"/>
    <col min="9481" max="9481" width="8.5546875" style="52" customWidth="1"/>
    <col min="9482" max="9482" width="6.33203125" style="52" customWidth="1"/>
    <col min="9483" max="9726" width="9.109375" style="52"/>
    <col min="9727" max="9727" width="4.6640625" style="52" customWidth="1"/>
    <col min="9728" max="9728" width="17.88671875" style="52" customWidth="1"/>
    <col min="9729" max="9729" width="7" style="52" customWidth="1"/>
    <col min="9730" max="9730" width="8.109375" style="52" customWidth="1"/>
    <col min="9731" max="9731" width="5.44140625" style="52" customWidth="1"/>
    <col min="9732" max="9732" width="6.5546875" style="52" customWidth="1"/>
    <col min="9733" max="9733" width="5.5546875" style="52" customWidth="1"/>
    <col min="9734" max="9734" width="9" style="52" customWidth="1"/>
    <col min="9735" max="9735" width="6.109375" style="52" customWidth="1"/>
    <col min="9736" max="9736" width="1" style="52" customWidth="1"/>
    <col min="9737" max="9737" width="8.5546875" style="52" customWidth="1"/>
    <col min="9738" max="9738" width="6.33203125" style="52" customWidth="1"/>
    <col min="9739" max="9982" width="9.109375" style="52"/>
    <col min="9983" max="9983" width="4.6640625" style="52" customWidth="1"/>
    <col min="9984" max="9984" width="17.88671875" style="52" customWidth="1"/>
    <col min="9985" max="9985" width="7" style="52" customWidth="1"/>
    <col min="9986" max="9986" width="8.109375" style="52" customWidth="1"/>
    <col min="9987" max="9987" width="5.44140625" style="52" customWidth="1"/>
    <col min="9988" max="9988" width="6.5546875" style="52" customWidth="1"/>
    <col min="9989" max="9989" width="5.5546875" style="52" customWidth="1"/>
    <col min="9990" max="9990" width="9" style="52" customWidth="1"/>
    <col min="9991" max="9991" width="6.109375" style="52" customWidth="1"/>
    <col min="9992" max="9992" width="1" style="52" customWidth="1"/>
    <col min="9993" max="9993" width="8.5546875" style="52" customWidth="1"/>
    <col min="9994" max="9994" width="6.33203125" style="52" customWidth="1"/>
    <col min="9995" max="10238" width="9.109375" style="52"/>
    <col min="10239" max="10239" width="4.6640625" style="52" customWidth="1"/>
    <col min="10240" max="10240" width="17.88671875" style="52" customWidth="1"/>
    <col min="10241" max="10241" width="7" style="52" customWidth="1"/>
    <col min="10242" max="10242" width="8.109375" style="52" customWidth="1"/>
    <col min="10243" max="10243" width="5.44140625" style="52" customWidth="1"/>
    <col min="10244" max="10244" width="6.5546875" style="52" customWidth="1"/>
    <col min="10245" max="10245" width="5.5546875" style="52" customWidth="1"/>
    <col min="10246" max="10246" width="9" style="52" customWidth="1"/>
    <col min="10247" max="10247" width="6.109375" style="52" customWidth="1"/>
    <col min="10248" max="10248" width="1" style="52" customWidth="1"/>
    <col min="10249" max="10249" width="8.5546875" style="52" customWidth="1"/>
    <col min="10250" max="10250" width="6.33203125" style="52" customWidth="1"/>
    <col min="10251" max="10494" width="9.109375" style="52"/>
    <col min="10495" max="10495" width="4.6640625" style="52" customWidth="1"/>
    <col min="10496" max="10496" width="17.88671875" style="52" customWidth="1"/>
    <col min="10497" max="10497" width="7" style="52" customWidth="1"/>
    <col min="10498" max="10498" width="8.109375" style="52" customWidth="1"/>
    <col min="10499" max="10499" width="5.44140625" style="52" customWidth="1"/>
    <col min="10500" max="10500" width="6.5546875" style="52" customWidth="1"/>
    <col min="10501" max="10501" width="5.5546875" style="52" customWidth="1"/>
    <col min="10502" max="10502" width="9" style="52" customWidth="1"/>
    <col min="10503" max="10503" width="6.109375" style="52" customWidth="1"/>
    <col min="10504" max="10504" width="1" style="52" customWidth="1"/>
    <col min="10505" max="10505" width="8.5546875" style="52" customWidth="1"/>
    <col min="10506" max="10506" width="6.33203125" style="52" customWidth="1"/>
    <col min="10507" max="10750" width="9.109375" style="52"/>
    <col min="10751" max="10751" width="4.6640625" style="52" customWidth="1"/>
    <col min="10752" max="10752" width="17.88671875" style="52" customWidth="1"/>
    <col min="10753" max="10753" width="7" style="52" customWidth="1"/>
    <col min="10754" max="10754" width="8.109375" style="52" customWidth="1"/>
    <col min="10755" max="10755" width="5.44140625" style="52" customWidth="1"/>
    <col min="10756" max="10756" width="6.5546875" style="52" customWidth="1"/>
    <col min="10757" max="10757" width="5.5546875" style="52" customWidth="1"/>
    <col min="10758" max="10758" width="9" style="52" customWidth="1"/>
    <col min="10759" max="10759" width="6.109375" style="52" customWidth="1"/>
    <col min="10760" max="10760" width="1" style="52" customWidth="1"/>
    <col min="10761" max="10761" width="8.5546875" style="52" customWidth="1"/>
    <col min="10762" max="10762" width="6.33203125" style="52" customWidth="1"/>
    <col min="10763" max="11006" width="9.109375" style="52"/>
    <col min="11007" max="11007" width="4.6640625" style="52" customWidth="1"/>
    <col min="11008" max="11008" width="17.88671875" style="52" customWidth="1"/>
    <col min="11009" max="11009" width="7" style="52" customWidth="1"/>
    <col min="11010" max="11010" width="8.109375" style="52" customWidth="1"/>
    <col min="11011" max="11011" width="5.44140625" style="52" customWidth="1"/>
    <col min="11012" max="11012" width="6.5546875" style="52" customWidth="1"/>
    <col min="11013" max="11013" width="5.5546875" style="52" customWidth="1"/>
    <col min="11014" max="11014" width="9" style="52" customWidth="1"/>
    <col min="11015" max="11015" width="6.109375" style="52" customWidth="1"/>
    <col min="11016" max="11016" width="1" style="52" customWidth="1"/>
    <col min="11017" max="11017" width="8.5546875" style="52" customWidth="1"/>
    <col min="11018" max="11018" width="6.33203125" style="52" customWidth="1"/>
    <col min="11019" max="11262" width="9.109375" style="52"/>
    <col min="11263" max="11263" width="4.6640625" style="52" customWidth="1"/>
    <col min="11264" max="11264" width="17.88671875" style="52" customWidth="1"/>
    <col min="11265" max="11265" width="7" style="52" customWidth="1"/>
    <col min="11266" max="11266" width="8.109375" style="52" customWidth="1"/>
    <col min="11267" max="11267" width="5.44140625" style="52" customWidth="1"/>
    <col min="11268" max="11268" width="6.5546875" style="52" customWidth="1"/>
    <col min="11269" max="11269" width="5.5546875" style="52" customWidth="1"/>
    <col min="11270" max="11270" width="9" style="52" customWidth="1"/>
    <col min="11271" max="11271" width="6.109375" style="52" customWidth="1"/>
    <col min="11272" max="11272" width="1" style="52" customWidth="1"/>
    <col min="11273" max="11273" width="8.5546875" style="52" customWidth="1"/>
    <col min="11274" max="11274" width="6.33203125" style="52" customWidth="1"/>
    <col min="11275" max="11518" width="9.109375" style="52"/>
    <col min="11519" max="11519" width="4.6640625" style="52" customWidth="1"/>
    <col min="11520" max="11520" width="17.88671875" style="52" customWidth="1"/>
    <col min="11521" max="11521" width="7" style="52" customWidth="1"/>
    <col min="11522" max="11522" width="8.109375" style="52" customWidth="1"/>
    <col min="11523" max="11523" width="5.44140625" style="52" customWidth="1"/>
    <col min="11524" max="11524" width="6.5546875" style="52" customWidth="1"/>
    <col min="11525" max="11525" width="5.5546875" style="52" customWidth="1"/>
    <col min="11526" max="11526" width="9" style="52" customWidth="1"/>
    <col min="11527" max="11527" width="6.109375" style="52" customWidth="1"/>
    <col min="11528" max="11528" width="1" style="52" customWidth="1"/>
    <col min="11529" max="11529" width="8.5546875" style="52" customWidth="1"/>
    <col min="11530" max="11530" width="6.33203125" style="52" customWidth="1"/>
    <col min="11531" max="11774" width="9.109375" style="52"/>
    <col min="11775" max="11775" width="4.6640625" style="52" customWidth="1"/>
    <col min="11776" max="11776" width="17.88671875" style="52" customWidth="1"/>
    <col min="11777" max="11777" width="7" style="52" customWidth="1"/>
    <col min="11778" max="11778" width="8.109375" style="52" customWidth="1"/>
    <col min="11779" max="11779" width="5.44140625" style="52" customWidth="1"/>
    <col min="11780" max="11780" width="6.5546875" style="52" customWidth="1"/>
    <col min="11781" max="11781" width="5.5546875" style="52" customWidth="1"/>
    <col min="11782" max="11782" width="9" style="52" customWidth="1"/>
    <col min="11783" max="11783" width="6.109375" style="52" customWidth="1"/>
    <col min="11784" max="11784" width="1" style="52" customWidth="1"/>
    <col min="11785" max="11785" width="8.5546875" style="52" customWidth="1"/>
    <col min="11786" max="11786" width="6.33203125" style="52" customWidth="1"/>
    <col min="11787" max="12030" width="9.109375" style="52"/>
    <col min="12031" max="12031" width="4.6640625" style="52" customWidth="1"/>
    <col min="12032" max="12032" width="17.88671875" style="52" customWidth="1"/>
    <col min="12033" max="12033" width="7" style="52" customWidth="1"/>
    <col min="12034" max="12034" width="8.109375" style="52" customWidth="1"/>
    <col min="12035" max="12035" width="5.44140625" style="52" customWidth="1"/>
    <col min="12036" max="12036" width="6.5546875" style="52" customWidth="1"/>
    <col min="12037" max="12037" width="5.5546875" style="52" customWidth="1"/>
    <col min="12038" max="12038" width="9" style="52" customWidth="1"/>
    <col min="12039" max="12039" width="6.109375" style="52" customWidth="1"/>
    <col min="12040" max="12040" width="1" style="52" customWidth="1"/>
    <col min="12041" max="12041" width="8.5546875" style="52" customWidth="1"/>
    <col min="12042" max="12042" width="6.33203125" style="52" customWidth="1"/>
    <col min="12043" max="12286" width="9.109375" style="52"/>
    <col min="12287" max="12287" width="4.6640625" style="52" customWidth="1"/>
    <col min="12288" max="12288" width="17.88671875" style="52" customWidth="1"/>
    <col min="12289" max="12289" width="7" style="52" customWidth="1"/>
    <col min="12290" max="12290" width="8.109375" style="52" customWidth="1"/>
    <col min="12291" max="12291" width="5.44140625" style="52" customWidth="1"/>
    <col min="12292" max="12292" width="6.5546875" style="52" customWidth="1"/>
    <col min="12293" max="12293" width="5.5546875" style="52" customWidth="1"/>
    <col min="12294" max="12294" width="9" style="52" customWidth="1"/>
    <col min="12295" max="12295" width="6.109375" style="52" customWidth="1"/>
    <col min="12296" max="12296" width="1" style="52" customWidth="1"/>
    <col min="12297" max="12297" width="8.5546875" style="52" customWidth="1"/>
    <col min="12298" max="12298" width="6.33203125" style="52" customWidth="1"/>
    <col min="12299" max="12542" width="9.109375" style="52"/>
    <col min="12543" max="12543" width="4.6640625" style="52" customWidth="1"/>
    <col min="12544" max="12544" width="17.88671875" style="52" customWidth="1"/>
    <col min="12545" max="12545" width="7" style="52" customWidth="1"/>
    <col min="12546" max="12546" width="8.109375" style="52" customWidth="1"/>
    <col min="12547" max="12547" width="5.44140625" style="52" customWidth="1"/>
    <col min="12548" max="12548" width="6.5546875" style="52" customWidth="1"/>
    <col min="12549" max="12549" width="5.5546875" style="52" customWidth="1"/>
    <col min="12550" max="12550" width="9" style="52" customWidth="1"/>
    <col min="12551" max="12551" width="6.109375" style="52" customWidth="1"/>
    <col min="12552" max="12552" width="1" style="52" customWidth="1"/>
    <col min="12553" max="12553" width="8.5546875" style="52" customWidth="1"/>
    <col min="12554" max="12554" width="6.33203125" style="52" customWidth="1"/>
    <col min="12555" max="12798" width="9.109375" style="52"/>
    <col min="12799" max="12799" width="4.6640625" style="52" customWidth="1"/>
    <col min="12800" max="12800" width="17.88671875" style="52" customWidth="1"/>
    <col min="12801" max="12801" width="7" style="52" customWidth="1"/>
    <col min="12802" max="12802" width="8.109375" style="52" customWidth="1"/>
    <col min="12803" max="12803" width="5.44140625" style="52" customWidth="1"/>
    <col min="12804" max="12804" width="6.5546875" style="52" customWidth="1"/>
    <col min="12805" max="12805" width="5.5546875" style="52" customWidth="1"/>
    <col min="12806" max="12806" width="9" style="52" customWidth="1"/>
    <col min="12807" max="12807" width="6.109375" style="52" customWidth="1"/>
    <col min="12808" max="12808" width="1" style="52" customWidth="1"/>
    <col min="12809" max="12809" width="8.5546875" style="52" customWidth="1"/>
    <col min="12810" max="12810" width="6.33203125" style="52" customWidth="1"/>
    <col min="12811" max="13054" width="9.109375" style="52"/>
    <col min="13055" max="13055" width="4.6640625" style="52" customWidth="1"/>
    <col min="13056" max="13056" width="17.88671875" style="52" customWidth="1"/>
    <col min="13057" max="13057" width="7" style="52" customWidth="1"/>
    <col min="13058" max="13058" width="8.109375" style="52" customWidth="1"/>
    <col min="13059" max="13059" width="5.44140625" style="52" customWidth="1"/>
    <col min="13060" max="13060" width="6.5546875" style="52" customWidth="1"/>
    <col min="13061" max="13061" width="5.5546875" style="52" customWidth="1"/>
    <col min="13062" max="13062" width="9" style="52" customWidth="1"/>
    <col min="13063" max="13063" width="6.109375" style="52" customWidth="1"/>
    <col min="13064" max="13064" width="1" style="52" customWidth="1"/>
    <col min="13065" max="13065" width="8.5546875" style="52" customWidth="1"/>
    <col min="13066" max="13066" width="6.33203125" style="52" customWidth="1"/>
    <col min="13067" max="13310" width="9.109375" style="52"/>
    <col min="13311" max="13311" width="4.6640625" style="52" customWidth="1"/>
    <col min="13312" max="13312" width="17.88671875" style="52" customWidth="1"/>
    <col min="13313" max="13313" width="7" style="52" customWidth="1"/>
    <col min="13314" max="13314" width="8.109375" style="52" customWidth="1"/>
    <col min="13315" max="13315" width="5.44140625" style="52" customWidth="1"/>
    <col min="13316" max="13316" width="6.5546875" style="52" customWidth="1"/>
    <col min="13317" max="13317" width="5.5546875" style="52" customWidth="1"/>
    <col min="13318" max="13318" width="9" style="52" customWidth="1"/>
    <col min="13319" max="13319" width="6.109375" style="52" customWidth="1"/>
    <col min="13320" max="13320" width="1" style="52" customWidth="1"/>
    <col min="13321" max="13321" width="8.5546875" style="52" customWidth="1"/>
    <col min="13322" max="13322" width="6.33203125" style="52" customWidth="1"/>
    <col min="13323" max="13566" width="9.109375" style="52"/>
    <col min="13567" max="13567" width="4.6640625" style="52" customWidth="1"/>
    <col min="13568" max="13568" width="17.88671875" style="52" customWidth="1"/>
    <col min="13569" max="13569" width="7" style="52" customWidth="1"/>
    <col min="13570" max="13570" width="8.109375" style="52" customWidth="1"/>
    <col min="13571" max="13571" width="5.44140625" style="52" customWidth="1"/>
    <col min="13572" max="13572" width="6.5546875" style="52" customWidth="1"/>
    <col min="13573" max="13573" width="5.5546875" style="52" customWidth="1"/>
    <col min="13574" max="13574" width="9" style="52" customWidth="1"/>
    <col min="13575" max="13575" width="6.109375" style="52" customWidth="1"/>
    <col min="13576" max="13576" width="1" style="52" customWidth="1"/>
    <col min="13577" max="13577" width="8.5546875" style="52" customWidth="1"/>
    <col min="13578" max="13578" width="6.33203125" style="52" customWidth="1"/>
    <col min="13579" max="13822" width="9.109375" style="52"/>
    <col min="13823" max="13823" width="4.6640625" style="52" customWidth="1"/>
    <col min="13824" max="13824" width="17.88671875" style="52" customWidth="1"/>
    <col min="13825" max="13825" width="7" style="52" customWidth="1"/>
    <col min="13826" max="13826" width="8.109375" style="52" customWidth="1"/>
    <col min="13827" max="13827" width="5.44140625" style="52" customWidth="1"/>
    <col min="13828" max="13828" width="6.5546875" style="52" customWidth="1"/>
    <col min="13829" max="13829" width="5.5546875" style="52" customWidth="1"/>
    <col min="13830" max="13830" width="9" style="52" customWidth="1"/>
    <col min="13831" max="13831" width="6.109375" style="52" customWidth="1"/>
    <col min="13832" max="13832" width="1" style="52" customWidth="1"/>
    <col min="13833" max="13833" width="8.5546875" style="52" customWidth="1"/>
    <col min="13834" max="13834" width="6.33203125" style="52" customWidth="1"/>
    <col min="13835" max="14078" width="9.109375" style="52"/>
    <col min="14079" max="14079" width="4.6640625" style="52" customWidth="1"/>
    <col min="14080" max="14080" width="17.88671875" style="52" customWidth="1"/>
    <col min="14081" max="14081" width="7" style="52" customWidth="1"/>
    <col min="14082" max="14082" width="8.109375" style="52" customWidth="1"/>
    <col min="14083" max="14083" width="5.44140625" style="52" customWidth="1"/>
    <col min="14084" max="14084" width="6.5546875" style="52" customWidth="1"/>
    <col min="14085" max="14085" width="5.5546875" style="52" customWidth="1"/>
    <col min="14086" max="14086" width="9" style="52" customWidth="1"/>
    <col min="14087" max="14087" width="6.109375" style="52" customWidth="1"/>
    <col min="14088" max="14088" width="1" style="52" customWidth="1"/>
    <col min="14089" max="14089" width="8.5546875" style="52" customWidth="1"/>
    <col min="14090" max="14090" width="6.33203125" style="52" customWidth="1"/>
    <col min="14091" max="14334" width="9.109375" style="52"/>
    <col min="14335" max="14335" width="4.6640625" style="52" customWidth="1"/>
    <col min="14336" max="14336" width="17.88671875" style="52" customWidth="1"/>
    <col min="14337" max="14337" width="7" style="52" customWidth="1"/>
    <col min="14338" max="14338" width="8.109375" style="52" customWidth="1"/>
    <col min="14339" max="14339" width="5.44140625" style="52" customWidth="1"/>
    <col min="14340" max="14340" width="6.5546875" style="52" customWidth="1"/>
    <col min="14341" max="14341" width="5.5546875" style="52" customWidth="1"/>
    <col min="14342" max="14342" width="9" style="52" customWidth="1"/>
    <col min="14343" max="14343" width="6.109375" style="52" customWidth="1"/>
    <col min="14344" max="14344" width="1" style="52" customWidth="1"/>
    <col min="14345" max="14345" width="8.5546875" style="52" customWidth="1"/>
    <col min="14346" max="14346" width="6.33203125" style="52" customWidth="1"/>
    <col min="14347" max="14590" width="9.109375" style="52"/>
    <col min="14591" max="14591" width="4.6640625" style="52" customWidth="1"/>
    <col min="14592" max="14592" width="17.88671875" style="52" customWidth="1"/>
    <col min="14593" max="14593" width="7" style="52" customWidth="1"/>
    <col min="14594" max="14594" width="8.109375" style="52" customWidth="1"/>
    <col min="14595" max="14595" width="5.44140625" style="52" customWidth="1"/>
    <col min="14596" max="14596" width="6.5546875" style="52" customWidth="1"/>
    <col min="14597" max="14597" width="5.5546875" style="52" customWidth="1"/>
    <col min="14598" max="14598" width="9" style="52" customWidth="1"/>
    <col min="14599" max="14599" width="6.109375" style="52" customWidth="1"/>
    <col min="14600" max="14600" width="1" style="52" customWidth="1"/>
    <col min="14601" max="14601" width="8.5546875" style="52" customWidth="1"/>
    <col min="14602" max="14602" width="6.33203125" style="52" customWidth="1"/>
    <col min="14603" max="14846" width="9.109375" style="52"/>
    <col min="14847" max="14847" width="4.6640625" style="52" customWidth="1"/>
    <col min="14848" max="14848" width="17.88671875" style="52" customWidth="1"/>
    <col min="14849" max="14849" width="7" style="52" customWidth="1"/>
    <col min="14850" max="14850" width="8.109375" style="52" customWidth="1"/>
    <col min="14851" max="14851" width="5.44140625" style="52" customWidth="1"/>
    <col min="14852" max="14852" width="6.5546875" style="52" customWidth="1"/>
    <col min="14853" max="14853" width="5.5546875" style="52" customWidth="1"/>
    <col min="14854" max="14854" width="9" style="52" customWidth="1"/>
    <col min="14855" max="14855" width="6.109375" style="52" customWidth="1"/>
    <col min="14856" max="14856" width="1" style="52" customWidth="1"/>
    <col min="14857" max="14857" width="8.5546875" style="52" customWidth="1"/>
    <col min="14858" max="14858" width="6.33203125" style="52" customWidth="1"/>
    <col min="14859" max="15102" width="9.109375" style="52"/>
    <col min="15103" max="15103" width="4.6640625" style="52" customWidth="1"/>
    <col min="15104" max="15104" width="17.88671875" style="52" customWidth="1"/>
    <col min="15105" max="15105" width="7" style="52" customWidth="1"/>
    <col min="15106" max="15106" width="8.109375" style="52" customWidth="1"/>
    <col min="15107" max="15107" width="5.44140625" style="52" customWidth="1"/>
    <col min="15108" max="15108" width="6.5546875" style="52" customWidth="1"/>
    <col min="15109" max="15109" width="5.5546875" style="52" customWidth="1"/>
    <col min="15110" max="15110" width="9" style="52" customWidth="1"/>
    <col min="15111" max="15111" width="6.109375" style="52" customWidth="1"/>
    <col min="15112" max="15112" width="1" style="52" customWidth="1"/>
    <col min="15113" max="15113" width="8.5546875" style="52" customWidth="1"/>
    <col min="15114" max="15114" width="6.33203125" style="52" customWidth="1"/>
    <col min="15115" max="15358" width="9.109375" style="52"/>
    <col min="15359" max="15359" width="4.6640625" style="52" customWidth="1"/>
    <col min="15360" max="15360" width="17.88671875" style="52" customWidth="1"/>
    <col min="15361" max="15361" width="7" style="52" customWidth="1"/>
    <col min="15362" max="15362" width="8.109375" style="52" customWidth="1"/>
    <col min="15363" max="15363" width="5.44140625" style="52" customWidth="1"/>
    <col min="15364" max="15364" width="6.5546875" style="52" customWidth="1"/>
    <col min="15365" max="15365" width="5.5546875" style="52" customWidth="1"/>
    <col min="15366" max="15366" width="9" style="52" customWidth="1"/>
    <col min="15367" max="15367" width="6.109375" style="52" customWidth="1"/>
    <col min="15368" max="15368" width="1" style="52" customWidth="1"/>
    <col min="15369" max="15369" width="8.5546875" style="52" customWidth="1"/>
    <col min="15370" max="15370" width="6.33203125" style="52" customWidth="1"/>
    <col min="15371" max="15614" width="9.109375" style="52"/>
    <col min="15615" max="15615" width="4.6640625" style="52" customWidth="1"/>
    <col min="15616" max="15616" width="17.88671875" style="52" customWidth="1"/>
    <col min="15617" max="15617" width="7" style="52" customWidth="1"/>
    <col min="15618" max="15618" width="8.109375" style="52" customWidth="1"/>
    <col min="15619" max="15619" width="5.44140625" style="52" customWidth="1"/>
    <col min="15620" max="15620" width="6.5546875" style="52" customWidth="1"/>
    <col min="15621" max="15621" width="5.5546875" style="52" customWidth="1"/>
    <col min="15622" max="15622" width="9" style="52" customWidth="1"/>
    <col min="15623" max="15623" width="6.109375" style="52" customWidth="1"/>
    <col min="15624" max="15624" width="1" style="52" customWidth="1"/>
    <col min="15625" max="15625" width="8.5546875" style="52" customWidth="1"/>
    <col min="15626" max="15626" width="6.33203125" style="52" customWidth="1"/>
    <col min="15627" max="15870" width="9.109375" style="52"/>
    <col min="15871" max="15871" width="4.6640625" style="52" customWidth="1"/>
    <col min="15872" max="15872" width="17.88671875" style="52" customWidth="1"/>
    <col min="15873" max="15873" width="7" style="52" customWidth="1"/>
    <col min="15874" max="15874" width="8.109375" style="52" customWidth="1"/>
    <col min="15875" max="15875" width="5.44140625" style="52" customWidth="1"/>
    <col min="15876" max="15876" width="6.5546875" style="52" customWidth="1"/>
    <col min="15877" max="15877" width="5.5546875" style="52" customWidth="1"/>
    <col min="15878" max="15878" width="9" style="52" customWidth="1"/>
    <col min="15879" max="15879" width="6.109375" style="52" customWidth="1"/>
    <col min="15880" max="15880" width="1" style="52" customWidth="1"/>
    <col min="15881" max="15881" width="8.5546875" style="52" customWidth="1"/>
    <col min="15882" max="15882" width="6.33203125" style="52" customWidth="1"/>
    <col min="15883" max="16126" width="9.109375" style="52"/>
    <col min="16127" max="16127" width="4.6640625" style="52" customWidth="1"/>
    <col min="16128" max="16128" width="17.88671875" style="52" customWidth="1"/>
    <col min="16129" max="16129" width="7" style="52" customWidth="1"/>
    <col min="16130" max="16130" width="8.109375" style="52" customWidth="1"/>
    <col min="16131" max="16131" width="5.44140625" style="52" customWidth="1"/>
    <col min="16132" max="16132" width="6.5546875" style="52" customWidth="1"/>
    <col min="16133" max="16133" width="5.5546875" style="52" customWidth="1"/>
    <col min="16134" max="16134" width="9" style="52" customWidth="1"/>
    <col min="16135" max="16135" width="6.109375" style="52" customWidth="1"/>
    <col min="16136" max="16136" width="1" style="52" customWidth="1"/>
    <col min="16137" max="16137" width="8.5546875" style="52" customWidth="1"/>
    <col min="16138" max="16138" width="6.33203125" style="52" customWidth="1"/>
    <col min="16139" max="16384" width="9.109375" style="52"/>
  </cols>
  <sheetData>
    <row r="1" spans="1:13" s="18" customFormat="1" x14ac:dyDescent="0.3">
      <c r="A1" s="18" t="s">
        <v>27</v>
      </c>
      <c r="B1" s="48"/>
      <c r="C1" s="48"/>
      <c r="D1" s="27"/>
      <c r="I1" s="83"/>
      <c r="J1" s="83"/>
      <c r="L1" s="28"/>
      <c r="M1" s="28"/>
    </row>
    <row r="2" spans="1:13" x14ac:dyDescent="0.3">
      <c r="J2" s="83" t="s">
        <v>69</v>
      </c>
      <c r="L2" s="28" t="s">
        <v>54</v>
      </c>
      <c r="M2" s="28" t="s">
        <v>54</v>
      </c>
    </row>
    <row r="3" spans="1:13" s="18" customFormat="1" x14ac:dyDescent="0.3">
      <c r="B3" s="48" t="s">
        <v>1</v>
      </c>
      <c r="C3" s="48" t="s">
        <v>28</v>
      </c>
      <c r="D3" s="28" t="s">
        <v>29</v>
      </c>
      <c r="E3" s="18" t="s">
        <v>30</v>
      </c>
      <c r="F3" s="18" t="s">
        <v>31</v>
      </c>
      <c r="G3" s="18" t="s">
        <v>32</v>
      </c>
      <c r="H3" s="28" t="s">
        <v>25</v>
      </c>
      <c r="I3" s="85" t="s">
        <v>38</v>
      </c>
      <c r="J3" s="85" t="s">
        <v>38</v>
      </c>
      <c r="K3" s="18" t="s">
        <v>33</v>
      </c>
      <c r="L3" s="28" t="s">
        <v>55</v>
      </c>
      <c r="M3" s="28" t="s">
        <v>56</v>
      </c>
    </row>
    <row r="4" spans="1:13" x14ac:dyDescent="0.3">
      <c r="A4" s="52">
        <v>1</v>
      </c>
      <c r="B4" s="52" t="s">
        <v>83</v>
      </c>
      <c r="C4" s="7" t="s">
        <v>16</v>
      </c>
      <c r="D4" s="13">
        <f>VLOOKUP(B4,'SB Team'!$B$4:$M$121,12,FALSE)</f>
        <v>563</v>
      </c>
      <c r="E4" s="13">
        <f>VLOOKUP(B4,'SB Team'!$B$4:$Y$121,24,FALSE)</f>
        <v>570</v>
      </c>
      <c r="F4" s="13">
        <f>VLOOKUP(B4,'SB Team'!$B$4:$AK$121,36,FALSE)</f>
        <v>569</v>
      </c>
      <c r="G4" s="13">
        <f>VLOOKUP(B4,'SB Team'!$B$4:$AW$121,48,FALSE)</f>
        <v>567</v>
      </c>
      <c r="H4" s="52">
        <f t="shared" ref="H4:H49" si="0">SUM(D4,E4,F4,G4,K4)</f>
        <v>2834</v>
      </c>
      <c r="I4" s="84">
        <f t="shared" ref="I4:I18" si="1">AVERAGE(D4:G4)</f>
        <v>567.25</v>
      </c>
      <c r="J4" s="84">
        <f t="shared" ref="J4:J35" si="2">AVERAGE(F4:G4)</f>
        <v>568</v>
      </c>
      <c r="K4" s="13">
        <f>VLOOKUP(B4,'SB Team'!$B$4:$BJ$121,61,FALSE)</f>
        <v>565</v>
      </c>
      <c r="L4" s="93">
        <f t="shared" ref="L4:L35" si="3">IF(COUNTIF(D4:G4,0)=0,1-(J4-K4)/K4,"DNQ")</f>
        <v>0.99469026548672568</v>
      </c>
      <c r="M4" s="93">
        <f t="shared" ref="M4:M35" si="4">IF(COUNTIF(D4:G4,0)=0,L4*(K4-J4)+K4,"DNQ")</f>
        <v>562.01592920353983</v>
      </c>
    </row>
    <row r="5" spans="1:13" x14ac:dyDescent="0.3">
      <c r="A5" s="52">
        <f t="shared" ref="A5:A69" si="5">A4+1</f>
        <v>2</v>
      </c>
      <c r="B5" s="52" t="s">
        <v>140</v>
      </c>
      <c r="C5" s="7" t="s">
        <v>147</v>
      </c>
      <c r="D5" s="13">
        <f>VLOOKUP(B5,'SB Team'!$B$4:$M$121,12,FALSE)</f>
        <v>564</v>
      </c>
      <c r="E5" s="13">
        <f>VLOOKUP(B5,'SB Team'!$B$4:$Y$121,24,FALSE)</f>
        <v>571</v>
      </c>
      <c r="F5" s="13">
        <f>VLOOKUP(B5,'SB Team'!$B$4:$AK$121,36,FALSE)</f>
        <v>553</v>
      </c>
      <c r="G5" s="13">
        <f>VLOOKUP(B5,'SB Team'!$B$4:$AW$121,48,FALSE)</f>
        <v>560</v>
      </c>
      <c r="H5" s="52">
        <f t="shared" si="0"/>
        <v>2817</v>
      </c>
      <c r="I5" s="84">
        <f t="shared" si="1"/>
        <v>562</v>
      </c>
      <c r="J5" s="84">
        <f t="shared" si="2"/>
        <v>556.5</v>
      </c>
      <c r="K5" s="13">
        <f>VLOOKUP(B5,'SB Team'!$B$4:$BJ$121,61,FALSE)</f>
        <v>569</v>
      </c>
      <c r="L5" s="93">
        <f t="shared" si="3"/>
        <v>1.0219683655536027</v>
      </c>
      <c r="M5" s="93">
        <f t="shared" si="4"/>
        <v>581.77460456942003</v>
      </c>
    </row>
    <row r="6" spans="1:13" x14ac:dyDescent="0.3">
      <c r="A6" s="52">
        <f t="shared" si="5"/>
        <v>3</v>
      </c>
      <c r="B6" s="6" t="s">
        <v>78</v>
      </c>
      <c r="C6" s="2" t="s">
        <v>49</v>
      </c>
      <c r="D6" s="13">
        <f>VLOOKUP(B6,'SB Team'!$B$4:$M$121,12,FALSE)</f>
        <v>556</v>
      </c>
      <c r="E6" s="13">
        <f>VLOOKUP(B6,'SB Team'!$B$4:$Y$121,24,FALSE)</f>
        <v>564</v>
      </c>
      <c r="F6" s="13">
        <f>VLOOKUP(B6,'SB Team'!$B$4:$AK$121,36,FALSE)</f>
        <v>569</v>
      </c>
      <c r="G6" s="13">
        <f>VLOOKUP(B6,'SB Team'!$B$4:$AW$121,48,FALSE)</f>
        <v>555</v>
      </c>
      <c r="H6" s="52">
        <f t="shared" si="0"/>
        <v>2804</v>
      </c>
      <c r="I6" s="84">
        <f t="shared" si="1"/>
        <v>561</v>
      </c>
      <c r="J6" s="84">
        <f t="shared" si="2"/>
        <v>562</v>
      </c>
      <c r="K6" s="13">
        <f>VLOOKUP(B6,'SB Team'!$B$4:$BJ$121,61,FALSE)</f>
        <v>560</v>
      </c>
      <c r="L6" s="93">
        <f t="shared" si="3"/>
        <v>0.99642857142857144</v>
      </c>
      <c r="M6" s="93">
        <f t="shared" si="4"/>
        <v>558.00714285714287</v>
      </c>
    </row>
    <row r="7" spans="1:13" x14ac:dyDescent="0.3">
      <c r="A7" s="52">
        <f t="shared" si="5"/>
        <v>4</v>
      </c>
      <c r="B7" s="52" t="s">
        <v>141</v>
      </c>
      <c r="C7" s="7" t="s">
        <v>147</v>
      </c>
      <c r="D7" s="13">
        <f>VLOOKUP(B7,'SB Team'!$B$4:$M$121,12,FALSE)</f>
        <v>559</v>
      </c>
      <c r="E7" s="13">
        <f>VLOOKUP(B7,'SB Team'!$B$4:$Y$121,24,FALSE)</f>
        <v>560</v>
      </c>
      <c r="F7" s="13">
        <f>VLOOKUP(B7,'SB Team'!$B$4:$AK$121,36,FALSE)</f>
        <v>559</v>
      </c>
      <c r="G7" s="13">
        <f>VLOOKUP(B7,'SB Team'!$B$4:$AW$121,48,FALSE)</f>
        <v>567</v>
      </c>
      <c r="H7" s="52">
        <f t="shared" si="0"/>
        <v>2801</v>
      </c>
      <c r="I7" s="84">
        <f t="shared" si="1"/>
        <v>561.25</v>
      </c>
      <c r="J7" s="84">
        <f t="shared" si="2"/>
        <v>563</v>
      </c>
      <c r="K7" s="13">
        <f>VLOOKUP(B7,'SB Team'!$B$4:$BJ$121,61,FALSE)</f>
        <v>556</v>
      </c>
      <c r="L7" s="93">
        <f t="shared" si="3"/>
        <v>0.98741007194244601</v>
      </c>
      <c r="M7" s="93">
        <f t="shared" si="4"/>
        <v>549.08812949640287</v>
      </c>
    </row>
    <row r="8" spans="1:13" x14ac:dyDescent="0.3">
      <c r="A8" s="52">
        <f t="shared" si="5"/>
        <v>5</v>
      </c>
      <c r="B8" s="6" t="s">
        <v>60</v>
      </c>
      <c r="C8" s="2" t="s">
        <v>49</v>
      </c>
      <c r="D8" s="13">
        <f>VLOOKUP(B8,'SB Team'!$B$4:$M$121,12,FALSE)</f>
        <v>558</v>
      </c>
      <c r="E8" s="13">
        <f>VLOOKUP(B8,'SB Team'!$B$4:$Y$121,24,FALSE)</f>
        <v>560</v>
      </c>
      <c r="F8" s="13">
        <f>VLOOKUP(B8,'SB Team'!$B$4:$AK$121,36,FALSE)</f>
        <v>576</v>
      </c>
      <c r="G8" s="13">
        <f>VLOOKUP(B8,'SB Team'!$B$4:$AW$121,48,FALSE)</f>
        <v>556</v>
      </c>
      <c r="H8" s="52">
        <f t="shared" si="0"/>
        <v>2797</v>
      </c>
      <c r="I8" s="84">
        <f t="shared" si="1"/>
        <v>562.5</v>
      </c>
      <c r="J8" s="84">
        <f t="shared" si="2"/>
        <v>566</v>
      </c>
      <c r="K8" s="13">
        <f>VLOOKUP(B8,'SB Team'!$B$4:$BJ$121,61,FALSE)</f>
        <v>547</v>
      </c>
      <c r="L8" s="93">
        <f t="shared" si="3"/>
        <v>0.96526508226691043</v>
      </c>
      <c r="M8" s="93">
        <f t="shared" si="4"/>
        <v>528.65996343692871</v>
      </c>
    </row>
    <row r="9" spans="1:13" x14ac:dyDescent="0.3">
      <c r="A9" s="52">
        <f t="shared" si="5"/>
        <v>6</v>
      </c>
      <c r="B9" s="6" t="s">
        <v>79</v>
      </c>
      <c r="C9" s="2" t="s">
        <v>49</v>
      </c>
      <c r="D9" s="13">
        <f>VLOOKUP(B9,'SB Team'!$B$4:$M$121,12,FALSE)</f>
        <v>554</v>
      </c>
      <c r="E9" s="13">
        <f>VLOOKUP(B9,'SB Team'!$B$4:$Y$121,24,FALSE)</f>
        <v>550</v>
      </c>
      <c r="F9" s="13">
        <f>VLOOKUP(B9,'SB Team'!$B$4:$AK$121,36,FALSE)</f>
        <v>558</v>
      </c>
      <c r="G9" s="13">
        <f>VLOOKUP(B9,'SB Team'!$B$4:$AW$121,48,FALSE)</f>
        <v>555</v>
      </c>
      <c r="H9" s="52">
        <f t="shared" si="0"/>
        <v>2779</v>
      </c>
      <c r="I9" s="84">
        <f t="shared" si="1"/>
        <v>554.25</v>
      </c>
      <c r="J9" s="84">
        <f t="shared" si="2"/>
        <v>556.5</v>
      </c>
      <c r="K9" s="13">
        <f>VLOOKUP(B9,'SB Team'!$B$4:$BJ$121,61,FALSE)</f>
        <v>562</v>
      </c>
      <c r="L9" s="93">
        <f t="shared" si="3"/>
        <v>1.0097864768683273</v>
      </c>
      <c r="M9" s="93">
        <f t="shared" si="4"/>
        <v>567.55382562277578</v>
      </c>
    </row>
    <row r="10" spans="1:13" x14ac:dyDescent="0.3">
      <c r="A10" s="52">
        <f t="shared" si="5"/>
        <v>7</v>
      </c>
      <c r="B10" s="52" t="s">
        <v>84</v>
      </c>
      <c r="C10" s="7" t="s">
        <v>16</v>
      </c>
      <c r="D10" s="13">
        <f>VLOOKUP(B10,'SB Team'!$B$4:$M$121,12,FALSE)</f>
        <v>554</v>
      </c>
      <c r="E10" s="13">
        <f>VLOOKUP(B10,'SB Team'!$B$4:$Y$121,24,FALSE)</f>
        <v>558</v>
      </c>
      <c r="F10" s="13">
        <f>VLOOKUP(B10,'SB Team'!$B$4:$AK$121,36,FALSE)</f>
        <v>553</v>
      </c>
      <c r="G10" s="13">
        <f>VLOOKUP(B10,'SB Team'!$B$4:$AW$121,48,FALSE)</f>
        <v>545</v>
      </c>
      <c r="H10" s="52">
        <f t="shared" si="0"/>
        <v>2778</v>
      </c>
      <c r="I10" s="84">
        <f t="shared" si="1"/>
        <v>552.5</v>
      </c>
      <c r="J10" s="84">
        <f t="shared" si="2"/>
        <v>549</v>
      </c>
      <c r="K10" s="13">
        <f>VLOOKUP(B10,'SB Team'!$B$4:$BJ$121,61,FALSE)</f>
        <v>568</v>
      </c>
      <c r="L10" s="93">
        <f t="shared" si="3"/>
        <v>1.033450704225352</v>
      </c>
      <c r="M10" s="93">
        <f t="shared" si="4"/>
        <v>587.63556338028172</v>
      </c>
    </row>
    <row r="11" spans="1:13" x14ac:dyDescent="0.3">
      <c r="A11" s="52">
        <f t="shared" si="5"/>
        <v>8</v>
      </c>
      <c r="B11" s="6" t="s">
        <v>164</v>
      </c>
      <c r="C11" s="2" t="s">
        <v>49</v>
      </c>
      <c r="D11" s="13">
        <f>VLOOKUP(B11,'SB Team'!$B$4:$M$121,12,FALSE)</f>
        <v>557</v>
      </c>
      <c r="E11" s="13">
        <f>VLOOKUP(B11,'SB Team'!$B$4:$Y$121,24,FALSE)</f>
        <v>549</v>
      </c>
      <c r="F11" s="13">
        <f>VLOOKUP(B11,'SB Team'!$B$4:$AK$121,36,FALSE)</f>
        <v>554</v>
      </c>
      <c r="G11" s="13">
        <f>VLOOKUP(B11,'SB Team'!$B$4:$AW$121,48,FALSE)</f>
        <v>562</v>
      </c>
      <c r="H11" s="52">
        <f t="shared" si="0"/>
        <v>2773</v>
      </c>
      <c r="I11" s="84">
        <f t="shared" si="1"/>
        <v>555.5</v>
      </c>
      <c r="J11" s="84">
        <f t="shared" si="2"/>
        <v>558</v>
      </c>
      <c r="K11" s="13">
        <f>VLOOKUP(B11,'SB Team'!$B$4:$BJ$121,61,FALSE)</f>
        <v>551</v>
      </c>
      <c r="L11" s="93">
        <f t="shared" si="3"/>
        <v>0.98729582577132491</v>
      </c>
      <c r="M11" s="93">
        <f t="shared" si="4"/>
        <v>544.08892921960069</v>
      </c>
    </row>
    <row r="12" spans="1:13" x14ac:dyDescent="0.3">
      <c r="A12" s="52">
        <f t="shared" si="5"/>
        <v>9</v>
      </c>
      <c r="B12" s="44" t="s">
        <v>61</v>
      </c>
      <c r="C12" s="7" t="str">
        <f>VLOOKUP(B12,'SB Team'!$B$4:$M$114,2,FALSE)</f>
        <v>UM</v>
      </c>
      <c r="D12" s="13">
        <f>VLOOKUP(B12,'SB Team'!$B$4:$M$121,12,FALSE)</f>
        <v>545</v>
      </c>
      <c r="E12" s="13">
        <f>VLOOKUP(B12,'SB Team'!$B$4:$Y$121,24,FALSE)</f>
        <v>547</v>
      </c>
      <c r="F12" s="13">
        <f>VLOOKUP(B12,'SB Team'!$B$4:$AK$121,36,FALSE)</f>
        <v>549</v>
      </c>
      <c r="G12" s="13">
        <f>VLOOKUP(B12,'SB Team'!$B$4:$AW$121,48,FALSE)</f>
        <v>551</v>
      </c>
      <c r="H12" s="52">
        <f t="shared" si="0"/>
        <v>2760</v>
      </c>
      <c r="I12" s="84">
        <f t="shared" si="1"/>
        <v>548</v>
      </c>
      <c r="J12" s="84">
        <f t="shared" si="2"/>
        <v>550</v>
      </c>
      <c r="K12" s="13">
        <f>VLOOKUP(B12,'SB Team'!$B$4:$BJ$121,61,FALSE)</f>
        <v>568</v>
      </c>
      <c r="L12" s="93">
        <f t="shared" si="3"/>
        <v>1.0316901408450705</v>
      </c>
      <c r="M12" s="93">
        <f t="shared" si="4"/>
        <v>586.57042253521126</v>
      </c>
    </row>
    <row r="13" spans="1:13" x14ac:dyDescent="0.3">
      <c r="A13" s="52">
        <f t="shared" si="5"/>
        <v>10</v>
      </c>
      <c r="B13" s="6" t="s">
        <v>80</v>
      </c>
      <c r="C13" s="2" t="s">
        <v>49</v>
      </c>
      <c r="D13" s="13">
        <f>VLOOKUP(B13,'SB Team'!$B$4:$M$121,12,FALSE)</f>
        <v>554</v>
      </c>
      <c r="E13" s="13">
        <f>VLOOKUP(B13,'SB Team'!$B$4:$Y$121,24,FALSE)</f>
        <v>561</v>
      </c>
      <c r="F13" s="13">
        <f>VLOOKUP(B13,'SB Team'!$B$4:$AK$121,36,FALSE)</f>
        <v>555</v>
      </c>
      <c r="G13" s="13">
        <f>VLOOKUP(B13,'SB Team'!$B$4:$AW$121,48,FALSE)</f>
        <v>538</v>
      </c>
      <c r="H13" s="52">
        <f t="shared" si="0"/>
        <v>2759</v>
      </c>
      <c r="I13" s="84">
        <f t="shared" si="1"/>
        <v>552</v>
      </c>
      <c r="J13" s="84">
        <f t="shared" si="2"/>
        <v>546.5</v>
      </c>
      <c r="K13" s="13">
        <f>VLOOKUP(B13,'SB Team'!$B$4:$BJ$121,61,FALSE)</f>
        <v>551</v>
      </c>
      <c r="L13" s="93">
        <f t="shared" si="3"/>
        <v>1.0081669691470054</v>
      </c>
      <c r="M13" s="93">
        <f t="shared" si="4"/>
        <v>555.53675136116158</v>
      </c>
    </row>
    <row r="14" spans="1:13" x14ac:dyDescent="0.3">
      <c r="A14" s="52">
        <f t="shared" si="5"/>
        <v>11</v>
      </c>
      <c r="B14" s="52" t="s">
        <v>142</v>
      </c>
      <c r="C14" s="7" t="s">
        <v>147</v>
      </c>
      <c r="D14" s="13">
        <f>VLOOKUP(B14,'SB Team'!$B$4:$M$121,12,FALSE)</f>
        <v>559</v>
      </c>
      <c r="E14" s="13">
        <f>VLOOKUP(B14,'SB Team'!$B$4:$Y$121,24,FALSE)</f>
        <v>549</v>
      </c>
      <c r="F14" s="13">
        <f>VLOOKUP(B14,'SB Team'!$B$4:$AK$121,36,FALSE)</f>
        <v>540</v>
      </c>
      <c r="G14" s="13">
        <f>VLOOKUP(B14,'SB Team'!$B$4:$AW$121,48,FALSE)</f>
        <v>550</v>
      </c>
      <c r="H14" s="52">
        <f t="shared" si="0"/>
        <v>2756</v>
      </c>
      <c r="I14" s="84">
        <f t="shared" si="1"/>
        <v>549.5</v>
      </c>
      <c r="J14" s="84">
        <f t="shared" si="2"/>
        <v>545</v>
      </c>
      <c r="K14" s="13">
        <f>VLOOKUP(B14,'SB Team'!$B$4:$BJ$121,61,FALSE)</f>
        <v>558</v>
      </c>
      <c r="L14" s="93">
        <f t="shared" si="3"/>
        <v>1.0232974910394266</v>
      </c>
      <c r="M14" s="93">
        <f t="shared" si="4"/>
        <v>571.30286738351253</v>
      </c>
    </row>
    <row r="15" spans="1:13" x14ac:dyDescent="0.3">
      <c r="A15" s="52">
        <f t="shared" si="5"/>
        <v>12</v>
      </c>
      <c r="B15" s="52" t="s">
        <v>88</v>
      </c>
      <c r="C15" s="7" t="s">
        <v>18</v>
      </c>
      <c r="D15" s="13">
        <f>VLOOKUP(B15,'SB Team'!$B$4:$M$121,12,FALSE)</f>
        <v>559</v>
      </c>
      <c r="E15" s="13">
        <f>VLOOKUP(B15,'SB Team'!$B$4:$Y$121,24,FALSE)</f>
        <v>546</v>
      </c>
      <c r="F15" s="13">
        <f>VLOOKUP(B15,'SB Team'!$B$4:$AK$121,36,FALSE)</f>
        <v>541</v>
      </c>
      <c r="G15" s="13">
        <f>VLOOKUP(B15,'SB Team'!$B$4:$AW$121,48,FALSE)</f>
        <v>552</v>
      </c>
      <c r="H15" s="52">
        <f t="shared" si="0"/>
        <v>2741</v>
      </c>
      <c r="I15" s="84">
        <f t="shared" si="1"/>
        <v>549.5</v>
      </c>
      <c r="J15" s="84">
        <f t="shared" si="2"/>
        <v>546.5</v>
      </c>
      <c r="K15" s="13">
        <f>VLOOKUP(B15,'SB Team'!$B$4:$BJ$121,61,FALSE)</f>
        <v>543</v>
      </c>
      <c r="L15" s="93">
        <f t="shared" si="3"/>
        <v>0.99355432780847142</v>
      </c>
      <c r="M15" s="93">
        <f t="shared" si="4"/>
        <v>539.52255985267038</v>
      </c>
    </row>
    <row r="16" spans="1:13" x14ac:dyDescent="0.3">
      <c r="A16" s="52">
        <f t="shared" si="5"/>
        <v>13</v>
      </c>
      <c r="B16" s="52" t="s">
        <v>85</v>
      </c>
      <c r="C16" s="7" t="s">
        <v>16</v>
      </c>
      <c r="D16" s="13">
        <f>VLOOKUP(B16,'SB Team'!$B$4:$M$121,12,FALSE)</f>
        <v>552</v>
      </c>
      <c r="E16" s="13">
        <f>VLOOKUP(B16,'SB Team'!$B$4:$Y$121,24,FALSE)</f>
        <v>550</v>
      </c>
      <c r="F16" s="13">
        <f>VLOOKUP(B16,'SB Team'!$B$4:$AK$121,36,FALSE)</f>
        <v>559</v>
      </c>
      <c r="G16" s="13">
        <f>VLOOKUP(B16,'SB Team'!$B$4:$AW$121,48,FALSE)</f>
        <v>532</v>
      </c>
      <c r="H16" s="52">
        <f t="shared" si="0"/>
        <v>2740</v>
      </c>
      <c r="I16" s="84">
        <f t="shared" si="1"/>
        <v>548.25</v>
      </c>
      <c r="J16" s="84">
        <f t="shared" si="2"/>
        <v>545.5</v>
      </c>
      <c r="K16" s="13">
        <f>VLOOKUP(B16,'SB Team'!$B$4:$BJ$121,61,FALSE)</f>
        <v>547</v>
      </c>
      <c r="L16" s="93">
        <f t="shared" si="3"/>
        <v>1.0027422303473492</v>
      </c>
      <c r="M16" s="93">
        <f t="shared" si="4"/>
        <v>548.50411334552098</v>
      </c>
    </row>
    <row r="17" spans="1:13" x14ac:dyDescent="0.3">
      <c r="A17" s="52">
        <f t="shared" si="5"/>
        <v>14</v>
      </c>
      <c r="B17" s="6" t="s">
        <v>165</v>
      </c>
      <c r="C17" s="2" t="s">
        <v>49</v>
      </c>
      <c r="D17" s="13">
        <f>VLOOKUP(B17,'SB Team'!$B$4:$M$121,12,FALSE)</f>
        <v>549</v>
      </c>
      <c r="E17" s="13">
        <f>VLOOKUP(B17,'SB Team'!$B$4:$Y$121,24,FALSE)</f>
        <v>555</v>
      </c>
      <c r="F17" s="13">
        <f>VLOOKUP(B17,'SB Team'!$B$4:$AK$121,36,FALSE)</f>
        <v>548</v>
      </c>
      <c r="G17" s="13">
        <f>VLOOKUP(B17,'SB Team'!$B$4:$AW$121,48,FALSE)</f>
        <v>537</v>
      </c>
      <c r="H17" s="52">
        <f t="shared" si="0"/>
        <v>2726</v>
      </c>
      <c r="I17" s="84">
        <f t="shared" si="1"/>
        <v>547.25</v>
      </c>
      <c r="J17" s="84">
        <f t="shared" si="2"/>
        <v>542.5</v>
      </c>
      <c r="K17" s="13">
        <f>VLOOKUP(B17,'SB Team'!$B$4:$BJ$121,61,FALSE)</f>
        <v>537</v>
      </c>
      <c r="L17" s="93">
        <f t="shared" si="3"/>
        <v>0.98975791433891991</v>
      </c>
      <c r="M17" s="93">
        <f t="shared" si="4"/>
        <v>531.55633147113599</v>
      </c>
    </row>
    <row r="18" spans="1:13" x14ac:dyDescent="0.3">
      <c r="A18" s="52">
        <f t="shared" si="5"/>
        <v>15</v>
      </c>
      <c r="B18" s="52" t="s">
        <v>66</v>
      </c>
      <c r="C18" s="7" t="s">
        <v>18</v>
      </c>
      <c r="D18" s="13">
        <f>VLOOKUP(B18,'SB Team'!$B$4:$M$121,12,FALSE)</f>
        <v>542</v>
      </c>
      <c r="E18" s="13">
        <f>VLOOKUP(B18,'SB Team'!$B$4:$Y$121,24,FALSE)</f>
        <v>549</v>
      </c>
      <c r="F18" s="13">
        <f>VLOOKUP(B18,'SB Team'!$B$4:$AK$121,36,FALSE)</f>
        <v>538</v>
      </c>
      <c r="G18" s="13">
        <f>VLOOKUP(B18,'SB Team'!$B$4:$AW$121,48,FALSE)</f>
        <v>536</v>
      </c>
      <c r="H18" s="52">
        <f t="shared" si="0"/>
        <v>2716</v>
      </c>
      <c r="I18" s="84">
        <f t="shared" si="1"/>
        <v>541.25</v>
      </c>
      <c r="J18" s="84">
        <f t="shared" si="2"/>
        <v>537</v>
      </c>
      <c r="K18" s="13">
        <f>VLOOKUP(B18,'SB Team'!$B$4:$BJ$121,61,FALSE)</f>
        <v>551</v>
      </c>
      <c r="L18" s="93">
        <f t="shared" si="3"/>
        <v>1.0254083484573502</v>
      </c>
      <c r="M18" s="93">
        <f t="shared" si="4"/>
        <v>565.35571687840286</v>
      </c>
    </row>
    <row r="19" spans="1:13" x14ac:dyDescent="0.3">
      <c r="A19" s="52">
        <f t="shared" si="5"/>
        <v>16</v>
      </c>
      <c r="B19" s="44" t="s">
        <v>152</v>
      </c>
      <c r="C19" s="7" t="s">
        <v>72</v>
      </c>
      <c r="D19" s="13">
        <f>VLOOKUP(B19,'SB Team'!$B$4:$M$121,12,FALSE)</f>
        <v>554</v>
      </c>
      <c r="E19" s="13">
        <f>VLOOKUP(B19,'SB Team'!$B$4:$Y$121,24,FALSE)</f>
        <v>532</v>
      </c>
      <c r="F19" s="13">
        <f>VLOOKUP(B19,'SB Team'!$B$4:$AK$121,36,FALSE)</f>
        <v>532</v>
      </c>
      <c r="G19" s="13">
        <f>VLOOKUP(B19,'SB Team'!$B$4:$AW$121,48,FALSE)</f>
        <v>545</v>
      </c>
      <c r="H19" s="52">
        <f t="shared" si="0"/>
        <v>2715</v>
      </c>
      <c r="I19" s="84">
        <f>H19/4</f>
        <v>678.75</v>
      </c>
      <c r="J19" s="84">
        <f t="shared" si="2"/>
        <v>538.5</v>
      </c>
      <c r="K19" s="13">
        <f>VLOOKUP(B19,'SB Team'!$B$4:$BJ$121,61,FALSE)</f>
        <v>552</v>
      </c>
      <c r="L19" s="93">
        <f t="shared" si="3"/>
        <v>1.0244565217391304</v>
      </c>
      <c r="M19" s="93">
        <f t="shared" si="4"/>
        <v>565.83016304347825</v>
      </c>
    </row>
    <row r="20" spans="1:13" x14ac:dyDescent="0.3">
      <c r="A20" s="52">
        <f t="shared" si="5"/>
        <v>17</v>
      </c>
      <c r="B20" s="6" t="s">
        <v>87</v>
      </c>
      <c r="C20" s="2" t="s">
        <v>49</v>
      </c>
      <c r="D20" s="13">
        <f>VLOOKUP(B20,'SB Team'!$B$4:$M$121,12,FALSE)</f>
        <v>549</v>
      </c>
      <c r="E20" s="13">
        <f>VLOOKUP(B20,'SB Team'!$B$4:$Y$121,24,FALSE)</f>
        <v>555</v>
      </c>
      <c r="F20" s="13">
        <f>VLOOKUP(B20,'SB Team'!$B$4:$AK$121,36,FALSE)</f>
        <v>534</v>
      </c>
      <c r="G20" s="13">
        <f>VLOOKUP(B20,'SB Team'!$B$4:$AW$121,48,FALSE)</f>
        <v>541</v>
      </c>
      <c r="H20" s="52">
        <f t="shared" si="0"/>
        <v>2715</v>
      </c>
      <c r="I20" s="84">
        <f t="shared" ref="I20:I34" si="6">AVERAGE(D20:G20)</f>
        <v>544.75</v>
      </c>
      <c r="J20" s="84">
        <f t="shared" si="2"/>
        <v>537.5</v>
      </c>
      <c r="K20" s="13">
        <f>VLOOKUP(B20,'SB Team'!$B$4:$BJ$121,61,FALSE)</f>
        <v>536</v>
      </c>
      <c r="L20" s="93">
        <f t="shared" si="3"/>
        <v>0.99720149253731338</v>
      </c>
      <c r="M20" s="93">
        <f t="shared" si="4"/>
        <v>534.50419776119406</v>
      </c>
    </row>
    <row r="21" spans="1:13" x14ac:dyDescent="0.3">
      <c r="A21" s="52">
        <f t="shared" si="5"/>
        <v>18</v>
      </c>
      <c r="B21" s="6" t="s">
        <v>167</v>
      </c>
      <c r="C21" s="2" t="s">
        <v>49</v>
      </c>
      <c r="D21" s="13">
        <f>VLOOKUP(B21,'SB Team'!$B$4:$M$121,12,FALSE)</f>
        <v>540</v>
      </c>
      <c r="E21" s="13">
        <f>VLOOKUP(B21,'SB Team'!$B$4:$Y$121,24,FALSE)</f>
        <v>535</v>
      </c>
      <c r="F21" s="13">
        <f>VLOOKUP(B21,'SB Team'!$B$4:$AK$121,36,FALSE)</f>
        <v>531</v>
      </c>
      <c r="G21" s="13">
        <f>VLOOKUP(B21,'SB Team'!$B$4:$AW$121,48,FALSE)</f>
        <v>550</v>
      </c>
      <c r="H21" s="52">
        <f t="shared" si="0"/>
        <v>2708</v>
      </c>
      <c r="I21" s="84">
        <f t="shared" si="6"/>
        <v>539</v>
      </c>
      <c r="J21" s="84">
        <f t="shared" si="2"/>
        <v>540.5</v>
      </c>
      <c r="K21" s="13">
        <f>VLOOKUP(B21,'SB Team'!$B$4:$BJ$121,61,FALSE)</f>
        <v>552</v>
      </c>
      <c r="L21" s="93">
        <f t="shared" si="3"/>
        <v>1.0208333333333333</v>
      </c>
      <c r="M21" s="93">
        <f t="shared" si="4"/>
        <v>563.73958333333337</v>
      </c>
    </row>
    <row r="22" spans="1:13" x14ac:dyDescent="0.3">
      <c r="A22" s="52">
        <f t="shared" si="5"/>
        <v>19</v>
      </c>
      <c r="B22" s="52" t="s">
        <v>65</v>
      </c>
      <c r="C22" s="7" t="s">
        <v>18</v>
      </c>
      <c r="D22" s="13">
        <f>VLOOKUP(B22,'SB Team'!$B$4:$M$121,12,FALSE)</f>
        <v>557</v>
      </c>
      <c r="E22" s="13">
        <f>VLOOKUP(B22,'SB Team'!$B$4:$Y$121,24,FALSE)</f>
        <v>549</v>
      </c>
      <c r="F22" s="13">
        <f>VLOOKUP(B22,'SB Team'!$B$4:$AK$121,36,FALSE)</f>
        <v>542</v>
      </c>
      <c r="G22" s="13">
        <f>VLOOKUP(B22,'SB Team'!$B$4:$AW$121,48,FALSE)</f>
        <v>529</v>
      </c>
      <c r="H22" s="52">
        <f t="shared" si="0"/>
        <v>2698</v>
      </c>
      <c r="I22" s="84">
        <f t="shared" si="6"/>
        <v>544.25</v>
      </c>
      <c r="J22" s="84">
        <f t="shared" si="2"/>
        <v>535.5</v>
      </c>
      <c r="K22" s="13">
        <f>VLOOKUP(B22,'SB Team'!$B$4:$BJ$121,61,FALSE)</f>
        <v>521</v>
      </c>
      <c r="L22" s="93">
        <f t="shared" si="3"/>
        <v>0.97216890595009597</v>
      </c>
      <c r="M22" s="93">
        <f t="shared" si="4"/>
        <v>506.90355086372358</v>
      </c>
    </row>
    <row r="23" spans="1:13" x14ac:dyDescent="0.3">
      <c r="A23" s="52">
        <f t="shared" si="5"/>
        <v>20</v>
      </c>
      <c r="B23" s="52" t="s">
        <v>143</v>
      </c>
      <c r="C23" s="7" t="s">
        <v>147</v>
      </c>
      <c r="D23" s="13">
        <f>VLOOKUP(B23,'SB Team'!$B$4:$M$121,12,FALSE)</f>
        <v>547</v>
      </c>
      <c r="E23" s="13">
        <f>VLOOKUP(B23,'SB Team'!$B$4:$Y$121,24,FALSE)</f>
        <v>533</v>
      </c>
      <c r="F23" s="13">
        <f>VLOOKUP(B23,'SB Team'!$B$4:$AK$121,36,FALSE)</f>
        <v>541</v>
      </c>
      <c r="G23" s="13">
        <f>VLOOKUP(B23,'SB Team'!$B$4:$AW$121,48,FALSE)</f>
        <v>545</v>
      </c>
      <c r="H23" s="52">
        <f t="shared" si="0"/>
        <v>2694</v>
      </c>
      <c r="I23" s="84">
        <f t="shared" si="6"/>
        <v>541.5</v>
      </c>
      <c r="J23" s="84">
        <f t="shared" si="2"/>
        <v>543</v>
      </c>
      <c r="K23" s="13">
        <f>VLOOKUP(B23,'SB Team'!$B$4:$BJ$121,61,FALSE)</f>
        <v>528</v>
      </c>
      <c r="L23" s="93">
        <f t="shared" si="3"/>
        <v>0.97159090909090906</v>
      </c>
      <c r="M23" s="93">
        <f t="shared" si="4"/>
        <v>513.42613636363637</v>
      </c>
    </row>
    <row r="24" spans="1:13" x14ac:dyDescent="0.3">
      <c r="A24" s="52">
        <f t="shared" si="5"/>
        <v>21</v>
      </c>
      <c r="B24" s="6" t="s">
        <v>77</v>
      </c>
      <c r="C24" s="2" t="s">
        <v>49</v>
      </c>
      <c r="D24" s="13">
        <f>VLOOKUP(B24,'SB Team'!$B$4:$M$121,12,FALSE)</f>
        <v>537</v>
      </c>
      <c r="E24" s="13">
        <f>VLOOKUP(B24,'SB Team'!$B$4:$Y$121,24,FALSE)</f>
        <v>532</v>
      </c>
      <c r="F24" s="13">
        <f>VLOOKUP(B24,'SB Team'!$B$4:$AK$121,36,FALSE)</f>
        <v>548</v>
      </c>
      <c r="G24" s="13">
        <f>VLOOKUP(B24,'SB Team'!$B$4:$AW$121,48,FALSE)</f>
        <v>524</v>
      </c>
      <c r="H24" s="52">
        <f t="shared" si="0"/>
        <v>2679</v>
      </c>
      <c r="I24" s="84">
        <f t="shared" si="6"/>
        <v>535.25</v>
      </c>
      <c r="J24" s="84">
        <f t="shared" si="2"/>
        <v>536</v>
      </c>
      <c r="K24" s="13">
        <f>VLOOKUP(B24,'SB Team'!$B$4:$BJ$121,61,FALSE)</f>
        <v>538</v>
      </c>
      <c r="L24" s="93">
        <f t="shared" si="3"/>
        <v>1.003717472118959</v>
      </c>
      <c r="M24" s="93">
        <f t="shared" si="4"/>
        <v>540.00743494423796</v>
      </c>
    </row>
    <row r="25" spans="1:13" x14ac:dyDescent="0.3">
      <c r="A25" s="52">
        <f t="shared" si="5"/>
        <v>22</v>
      </c>
      <c r="B25" s="6" t="s">
        <v>168</v>
      </c>
      <c r="C25" s="2" t="s">
        <v>49</v>
      </c>
      <c r="D25" s="13">
        <f>VLOOKUP(B25,'SB Team'!$B$4:$M$121,12,FALSE)</f>
        <v>518</v>
      </c>
      <c r="E25" s="13">
        <f>VLOOKUP(B25,'SB Team'!$B$4:$Y$121,24,FALSE)</f>
        <v>547</v>
      </c>
      <c r="F25" s="13">
        <f>VLOOKUP(B25,'SB Team'!$B$4:$AK$121,36,FALSE)</f>
        <v>541</v>
      </c>
      <c r="G25" s="13">
        <f>VLOOKUP(B25,'SB Team'!$B$4:$AW$121,48,FALSE)</f>
        <v>539</v>
      </c>
      <c r="H25" s="52">
        <f t="shared" si="0"/>
        <v>2679</v>
      </c>
      <c r="I25" s="84">
        <f t="shared" si="6"/>
        <v>536.25</v>
      </c>
      <c r="J25" s="84">
        <f t="shared" si="2"/>
        <v>540</v>
      </c>
      <c r="K25" s="13">
        <f>VLOOKUP(B25,'SB Team'!$B$4:$BJ$121,61,FALSE)</f>
        <v>534</v>
      </c>
      <c r="L25" s="93">
        <f t="shared" si="3"/>
        <v>0.9887640449438202</v>
      </c>
      <c r="M25" s="93">
        <f t="shared" si="4"/>
        <v>528.06741573033707</v>
      </c>
    </row>
    <row r="26" spans="1:13" x14ac:dyDescent="0.3">
      <c r="A26" s="52">
        <f t="shared" si="5"/>
        <v>23</v>
      </c>
      <c r="B26" s="52" t="s">
        <v>67</v>
      </c>
      <c r="C26" s="7" t="s">
        <v>18</v>
      </c>
      <c r="D26" s="13">
        <f>VLOOKUP(B26,'SB Team'!$B$4:$M$121,12,FALSE)</f>
        <v>550</v>
      </c>
      <c r="E26" s="13">
        <f>VLOOKUP(B26,'SB Team'!$B$4:$Y$121,24,FALSE)</f>
        <v>530</v>
      </c>
      <c r="F26" s="13">
        <f>VLOOKUP(B26,'SB Team'!$B$4:$AK$121,36,FALSE)</f>
        <v>518</v>
      </c>
      <c r="G26" s="13">
        <f>VLOOKUP(B26,'SB Team'!$B$4:$AW$121,48,FALSE)</f>
        <v>536</v>
      </c>
      <c r="H26" s="52">
        <f t="shared" si="0"/>
        <v>2664</v>
      </c>
      <c r="I26" s="84">
        <f t="shared" si="6"/>
        <v>533.5</v>
      </c>
      <c r="J26" s="84">
        <f t="shared" si="2"/>
        <v>527</v>
      </c>
      <c r="K26" s="13">
        <f>VLOOKUP(B26,'SB Team'!$B$4:$BJ$121,61,FALSE)</f>
        <v>530</v>
      </c>
      <c r="L26" s="93">
        <f t="shared" si="3"/>
        <v>1.0056603773584907</v>
      </c>
      <c r="M26" s="93">
        <f t="shared" si="4"/>
        <v>533.01698113207544</v>
      </c>
    </row>
    <row r="27" spans="1:13" x14ac:dyDescent="0.3">
      <c r="A27" s="52">
        <f t="shared" si="5"/>
        <v>24</v>
      </c>
      <c r="B27" s="44" t="s">
        <v>81</v>
      </c>
      <c r="C27" s="7" t="str">
        <f>VLOOKUP(B27,'SB Team'!$B$4:$M$114,2,FALSE)</f>
        <v>UM</v>
      </c>
      <c r="D27" s="13">
        <f>VLOOKUP(B27,'SB Team'!$B$4:$M$121,12,FALSE)</f>
        <v>528</v>
      </c>
      <c r="E27" s="13">
        <f>VLOOKUP(B27,'SB Team'!$B$4:$Y$121,24,FALSE)</f>
        <v>500</v>
      </c>
      <c r="F27" s="13">
        <f>VLOOKUP(B27,'SB Team'!$B$4:$AK$121,36,FALSE)</f>
        <v>533</v>
      </c>
      <c r="G27" s="13">
        <f>VLOOKUP(B27,'SB Team'!$B$4:$AW$121,48,FALSE)</f>
        <v>523</v>
      </c>
      <c r="H27" s="52">
        <f t="shared" si="0"/>
        <v>2616</v>
      </c>
      <c r="I27" s="84">
        <f t="shared" si="6"/>
        <v>521</v>
      </c>
      <c r="J27" s="84">
        <f t="shared" si="2"/>
        <v>528</v>
      </c>
      <c r="K27" s="13">
        <f>VLOOKUP(B27,'SB Team'!$B$4:$BJ$121,61,FALSE)</f>
        <v>532</v>
      </c>
      <c r="L27" s="93">
        <f t="shared" si="3"/>
        <v>1.0075187969924813</v>
      </c>
      <c r="M27" s="93">
        <f t="shared" si="4"/>
        <v>536.03007518796994</v>
      </c>
    </row>
    <row r="28" spans="1:13" x14ac:dyDescent="0.3">
      <c r="A28" s="52">
        <f t="shared" si="5"/>
        <v>25</v>
      </c>
      <c r="B28" s="44" t="s">
        <v>144</v>
      </c>
      <c r="C28" s="7" t="s">
        <v>147</v>
      </c>
      <c r="D28" s="13">
        <f>VLOOKUP(B28,'SB Team'!$B$4:$M$121,12,FALSE)</f>
        <v>533</v>
      </c>
      <c r="E28" s="13">
        <f>VLOOKUP(B28,'SB Team'!$B$4:$Y$121,24,FALSE)</f>
        <v>518</v>
      </c>
      <c r="F28" s="13">
        <f>VLOOKUP(B28,'SB Team'!$B$4:$AK$121,36,FALSE)</f>
        <v>507</v>
      </c>
      <c r="G28" s="13">
        <f>VLOOKUP(B28,'SB Team'!$B$4:$AW$121,48,FALSE)</f>
        <v>503</v>
      </c>
      <c r="H28" s="52">
        <f t="shared" si="0"/>
        <v>2605</v>
      </c>
      <c r="I28" s="84">
        <f t="shared" si="6"/>
        <v>515.25</v>
      </c>
      <c r="J28" s="84">
        <f t="shared" si="2"/>
        <v>505</v>
      </c>
      <c r="K28" s="13">
        <f>VLOOKUP(B28,'SB Team'!$B$4:$BJ$121,61,FALSE)</f>
        <v>544</v>
      </c>
      <c r="L28" s="93">
        <f t="shared" si="3"/>
        <v>1.0716911764705883</v>
      </c>
      <c r="M28" s="93">
        <f t="shared" si="4"/>
        <v>585.79595588235293</v>
      </c>
    </row>
    <row r="29" spans="1:13" x14ac:dyDescent="0.3">
      <c r="A29" s="52">
        <f t="shared" si="5"/>
        <v>26</v>
      </c>
      <c r="B29" s="52" t="s">
        <v>89</v>
      </c>
      <c r="C29" s="7" t="s">
        <v>18</v>
      </c>
      <c r="D29" s="13">
        <f>VLOOKUP(B29,'SB Team'!$B$4:$M$121,12,FALSE)</f>
        <v>526</v>
      </c>
      <c r="E29" s="13">
        <f>VLOOKUP(B29,'SB Team'!$B$4:$Y$121,24,FALSE)</f>
        <v>531</v>
      </c>
      <c r="F29" s="13">
        <f>VLOOKUP(B29,'SB Team'!$B$4:$AK$121,36,FALSE)</f>
        <v>530</v>
      </c>
      <c r="G29" s="13">
        <f>VLOOKUP(B29,'SB Team'!$B$4:$AW$121,48,FALSE)</f>
        <v>513</v>
      </c>
      <c r="H29" s="52">
        <f t="shared" si="0"/>
        <v>2602</v>
      </c>
      <c r="I29" s="84">
        <f t="shared" si="6"/>
        <v>525</v>
      </c>
      <c r="J29" s="84">
        <f t="shared" si="2"/>
        <v>521.5</v>
      </c>
      <c r="K29" s="13">
        <f>VLOOKUP(B29,'SB Team'!$B$4:$BJ$121,61,FALSE)</f>
        <v>502</v>
      </c>
      <c r="L29" s="93">
        <f t="shared" si="3"/>
        <v>0.96115537848605581</v>
      </c>
      <c r="M29" s="93">
        <f t="shared" si="4"/>
        <v>483.25747011952194</v>
      </c>
    </row>
    <row r="30" spans="1:13" x14ac:dyDescent="0.3">
      <c r="A30" s="52">
        <f t="shared" si="5"/>
        <v>27</v>
      </c>
      <c r="B30" s="44" t="s">
        <v>62</v>
      </c>
      <c r="C30" s="7" t="str">
        <f>VLOOKUP(B30,'SB Team'!$B$4:$M$114,2,FALSE)</f>
        <v>UM</v>
      </c>
      <c r="D30" s="13">
        <f>VLOOKUP(B30,'SB Team'!$B$4:$M$121,12,FALSE)</f>
        <v>525</v>
      </c>
      <c r="E30" s="13">
        <f>VLOOKUP(B30,'SB Team'!$B$4:$Y$121,24,FALSE)</f>
        <v>504</v>
      </c>
      <c r="F30" s="13">
        <f>VLOOKUP(B30,'SB Team'!$B$4:$AK$121,36,FALSE)</f>
        <v>512</v>
      </c>
      <c r="G30" s="13">
        <f>VLOOKUP(B30,'SB Team'!$B$4:$AW$121,48,FALSE)</f>
        <v>514</v>
      </c>
      <c r="H30" s="52">
        <f t="shared" si="0"/>
        <v>2581</v>
      </c>
      <c r="I30" s="84">
        <f t="shared" si="6"/>
        <v>513.75</v>
      </c>
      <c r="J30" s="84">
        <f t="shared" si="2"/>
        <v>513</v>
      </c>
      <c r="K30" s="13">
        <f>VLOOKUP(B30,'SB Team'!$B$4:$BJ$121,61,FALSE)</f>
        <v>526</v>
      </c>
      <c r="L30" s="93">
        <f t="shared" si="3"/>
        <v>1.0247148288973384</v>
      </c>
      <c r="M30" s="93">
        <f t="shared" si="4"/>
        <v>539.32129277566537</v>
      </c>
    </row>
    <row r="31" spans="1:13" x14ac:dyDescent="0.3">
      <c r="A31" s="52">
        <f t="shared" si="5"/>
        <v>28</v>
      </c>
      <c r="B31" s="52" t="s">
        <v>75</v>
      </c>
      <c r="C31" s="7" t="s">
        <v>18</v>
      </c>
      <c r="D31" s="13">
        <f>VLOOKUP(B31,'SB Team'!$B$4:$M$121,12,FALSE)</f>
        <v>517</v>
      </c>
      <c r="E31" s="13">
        <f>VLOOKUP(B31,'SB Team'!$B$4:$Y$121,24,FALSE)</f>
        <v>517</v>
      </c>
      <c r="F31" s="13">
        <f>VLOOKUP(B31,'SB Team'!$B$4:$AK$121,36,FALSE)</f>
        <v>514</v>
      </c>
      <c r="G31" s="13">
        <f>VLOOKUP(B31,'SB Team'!$B$4:$AW$121,48,FALSE)</f>
        <v>513</v>
      </c>
      <c r="H31" s="52">
        <f t="shared" si="0"/>
        <v>2579</v>
      </c>
      <c r="I31" s="84">
        <f t="shared" si="6"/>
        <v>515.25</v>
      </c>
      <c r="J31" s="84">
        <f t="shared" si="2"/>
        <v>513.5</v>
      </c>
      <c r="K31" s="13">
        <f>VLOOKUP(B31,'SB Team'!$B$4:$BJ$121,61,FALSE)</f>
        <v>518</v>
      </c>
      <c r="L31" s="93">
        <f t="shared" si="3"/>
        <v>1.0086872586872586</v>
      </c>
      <c r="M31" s="93">
        <f t="shared" si="4"/>
        <v>522.53909266409266</v>
      </c>
    </row>
    <row r="32" spans="1:13" x14ac:dyDescent="0.3">
      <c r="A32" s="52">
        <f t="shared" si="5"/>
        <v>29</v>
      </c>
      <c r="B32" s="52" t="s">
        <v>133</v>
      </c>
      <c r="C32" s="7" t="s">
        <v>18</v>
      </c>
      <c r="D32" s="13">
        <f>VLOOKUP(B32,'SB Team'!$B$4:$M$121,12,FALSE)</f>
        <v>496</v>
      </c>
      <c r="E32" s="13">
        <f>VLOOKUP(B32,'SB Team'!$B$4:$Y$121,24,FALSE)</f>
        <v>521</v>
      </c>
      <c r="F32" s="13">
        <f>VLOOKUP(B32,'SB Team'!$B$4:$AK$121,36,FALSE)</f>
        <v>522</v>
      </c>
      <c r="G32" s="13">
        <f>VLOOKUP(B32,'SB Team'!$B$4:$AW$121,48,FALSE)</f>
        <v>512</v>
      </c>
      <c r="H32" s="52">
        <f t="shared" si="0"/>
        <v>2571</v>
      </c>
      <c r="I32" s="84">
        <f t="shared" si="6"/>
        <v>512.75</v>
      </c>
      <c r="J32" s="84">
        <f t="shared" si="2"/>
        <v>517</v>
      </c>
      <c r="K32" s="13">
        <f>VLOOKUP(B32,'SB Team'!$B$4:$BJ$121,61,FALSE)</f>
        <v>520</v>
      </c>
      <c r="L32" s="93">
        <f t="shared" si="3"/>
        <v>1.0057692307692307</v>
      </c>
      <c r="M32" s="93">
        <f t="shared" si="4"/>
        <v>523.01730769230767</v>
      </c>
    </row>
    <row r="33" spans="1:13" x14ac:dyDescent="0.3">
      <c r="A33" s="52">
        <f t="shared" si="5"/>
        <v>30</v>
      </c>
      <c r="B33" s="52" t="s">
        <v>90</v>
      </c>
      <c r="C33" s="7" t="s">
        <v>18</v>
      </c>
      <c r="D33" s="13">
        <f>VLOOKUP(B33,'SB Team'!$B$4:$M$121,12,FALSE)</f>
        <v>516</v>
      </c>
      <c r="E33" s="13">
        <f>VLOOKUP(B33,'SB Team'!$B$4:$Y$121,24,FALSE)</f>
        <v>497</v>
      </c>
      <c r="F33" s="13">
        <f>VLOOKUP(B33,'SB Team'!$B$4:$AK$121,36,FALSE)</f>
        <v>516</v>
      </c>
      <c r="G33" s="13">
        <f>VLOOKUP(B33,'SB Team'!$B$4:$AW$121,48,FALSE)</f>
        <v>517</v>
      </c>
      <c r="H33" s="52">
        <f t="shared" si="0"/>
        <v>2560</v>
      </c>
      <c r="I33" s="84">
        <f t="shared" si="6"/>
        <v>511.5</v>
      </c>
      <c r="J33" s="84">
        <f t="shared" si="2"/>
        <v>516.5</v>
      </c>
      <c r="K33" s="13">
        <f>VLOOKUP(B33,'SB Team'!$B$4:$BJ$121,61,FALSE)</f>
        <v>514</v>
      </c>
      <c r="L33" s="93">
        <f t="shared" si="3"/>
        <v>0.99513618677042803</v>
      </c>
      <c r="M33" s="93">
        <f t="shared" si="4"/>
        <v>511.51215953307394</v>
      </c>
    </row>
    <row r="34" spans="1:13" x14ac:dyDescent="0.3">
      <c r="A34" s="52">
        <f t="shared" si="5"/>
        <v>31</v>
      </c>
      <c r="B34" s="44" t="s">
        <v>97</v>
      </c>
      <c r="C34" s="7" t="str">
        <f>VLOOKUP(B34,'SB Team'!$B$4:$M$114,2,FALSE)</f>
        <v>UM</v>
      </c>
      <c r="D34" s="13">
        <f>VLOOKUP(B34,'SB Team'!$B$4:$M$121,12,FALSE)</f>
        <v>519</v>
      </c>
      <c r="E34" s="13">
        <f>VLOOKUP(B34,'SB Team'!$B$4:$Y$121,24,FALSE)</f>
        <v>490</v>
      </c>
      <c r="F34" s="13">
        <f>VLOOKUP(B34,'SB Team'!$B$4:$AK$121,36,FALSE)</f>
        <v>516</v>
      </c>
      <c r="G34" s="13">
        <f>VLOOKUP(B34,'SB Team'!$B$4:$AW$121,48,FALSE)</f>
        <v>510</v>
      </c>
      <c r="H34" s="52">
        <f t="shared" si="0"/>
        <v>2549</v>
      </c>
      <c r="I34" s="84">
        <f t="shared" si="6"/>
        <v>508.75</v>
      </c>
      <c r="J34" s="84">
        <f t="shared" si="2"/>
        <v>513</v>
      </c>
      <c r="K34" s="13">
        <f>VLOOKUP(B34,'SB Team'!$B$4:$BJ$121,61,FALSE)</f>
        <v>514</v>
      </c>
      <c r="L34" s="93">
        <f t="shared" si="3"/>
        <v>1.0019455252918288</v>
      </c>
      <c r="M34" s="93">
        <f t="shared" si="4"/>
        <v>515.00194552529183</v>
      </c>
    </row>
    <row r="35" spans="1:13" x14ac:dyDescent="0.3">
      <c r="A35" s="52">
        <f t="shared" si="5"/>
        <v>32</v>
      </c>
      <c r="B35" s="52" t="s">
        <v>162</v>
      </c>
      <c r="C35" s="7" t="s">
        <v>163</v>
      </c>
      <c r="D35" s="13">
        <f>VLOOKUP(B35,'SB Team'!$B$4:$M$121,12,FALSE)</f>
        <v>503</v>
      </c>
      <c r="E35" s="13">
        <f>VLOOKUP(B35,'SB Team'!$B$4:$Y$121,24,FALSE)</f>
        <v>508</v>
      </c>
      <c r="F35" s="13">
        <f>VLOOKUP(B35,'SB Team'!$B$4:$AK$121,36,FALSE)</f>
        <v>451</v>
      </c>
      <c r="G35" s="13">
        <f>VLOOKUP(B35,'SB Team'!$B$4:$AW$121,48,FALSE)</f>
        <v>518</v>
      </c>
      <c r="H35" s="52">
        <f t="shared" si="0"/>
        <v>2515</v>
      </c>
      <c r="I35" s="84">
        <f>H35/3</f>
        <v>838.33333333333337</v>
      </c>
      <c r="J35" s="84">
        <f t="shared" si="2"/>
        <v>484.5</v>
      </c>
      <c r="K35" s="13">
        <f>VLOOKUP(B35,'SB Team'!$B$4:$BJ$121,61,FALSE)</f>
        <v>535</v>
      </c>
      <c r="L35" s="93">
        <f t="shared" si="3"/>
        <v>1.094392523364486</v>
      </c>
      <c r="M35" s="93">
        <f t="shared" si="4"/>
        <v>590.2668224299066</v>
      </c>
    </row>
    <row r="36" spans="1:13" x14ac:dyDescent="0.3">
      <c r="A36" s="52">
        <f t="shared" si="5"/>
        <v>33</v>
      </c>
      <c r="B36" s="14" t="s">
        <v>93</v>
      </c>
      <c r="C36" s="7" t="str">
        <f>VLOOKUP(B36,'SB Team'!$B$4:$M$114,2,FALSE)</f>
        <v>MSU</v>
      </c>
      <c r="D36" s="13">
        <f>VLOOKUP(B36,'SB Team'!$B$4:$M$121,12,FALSE)</f>
        <v>497</v>
      </c>
      <c r="E36" s="13">
        <f>VLOOKUP(B36,'SB Team'!$B$4:$Y$121,24,FALSE)</f>
        <v>472</v>
      </c>
      <c r="F36" s="13">
        <f>VLOOKUP(B36,'SB Team'!$B$4:$AK$121,36,FALSE)</f>
        <v>512</v>
      </c>
      <c r="G36" s="13">
        <f>VLOOKUP(B36,'SB Team'!$B$4:$AW$121,48,FALSE)</f>
        <v>498</v>
      </c>
      <c r="H36" s="52">
        <f t="shared" si="0"/>
        <v>2503</v>
      </c>
      <c r="I36" s="84">
        <f t="shared" ref="I36:I44" si="7">AVERAGE(D36:G36)</f>
        <v>494.75</v>
      </c>
      <c r="J36" s="84">
        <f t="shared" ref="J36:J67" si="8">AVERAGE(F36:G36)</f>
        <v>505</v>
      </c>
      <c r="K36" s="13">
        <f>VLOOKUP(B36,'SB Team'!$B$4:$BJ$121,61,FALSE)</f>
        <v>524</v>
      </c>
      <c r="L36" s="93">
        <f t="shared" ref="L36:L67" si="9">IF(COUNTIF(D36:G36,0)=0,1-(J36-K36)/K36,"DNQ")</f>
        <v>1.0362595419847329</v>
      </c>
      <c r="M36" s="93">
        <f t="shared" ref="M36:M67" si="10">IF(COUNTIF(D36:G36,0)=0,L36*(K36-J36)+K36,"DNQ")</f>
        <v>543.68893129770993</v>
      </c>
    </row>
    <row r="37" spans="1:13" x14ac:dyDescent="0.3">
      <c r="A37" s="52">
        <f t="shared" si="5"/>
        <v>34</v>
      </c>
      <c r="B37" s="52" t="s">
        <v>86</v>
      </c>
      <c r="C37" s="7" t="s">
        <v>16</v>
      </c>
      <c r="D37" s="13">
        <f>VLOOKUP(B37,'SB Team'!$B$4:$M$121,12,FALSE)</f>
        <v>493</v>
      </c>
      <c r="E37" s="13">
        <f>VLOOKUP(B37,'SB Team'!$B$4:$Y$121,24,FALSE)</f>
        <v>506</v>
      </c>
      <c r="F37" s="13">
        <f>VLOOKUP(B37,'SB Team'!$B$4:$AK$121,36,FALSE)</f>
        <v>504</v>
      </c>
      <c r="G37" s="13">
        <f>VLOOKUP(B37,'SB Team'!$B$4:$AW$121,48,FALSE)</f>
        <v>492</v>
      </c>
      <c r="H37" s="52">
        <f t="shared" si="0"/>
        <v>2486</v>
      </c>
      <c r="I37" s="84">
        <f t="shared" si="7"/>
        <v>498.75</v>
      </c>
      <c r="J37" s="84">
        <f t="shared" si="8"/>
        <v>498</v>
      </c>
      <c r="K37" s="13">
        <f>VLOOKUP(B37,'SB Team'!$B$4:$BJ$121,61,FALSE)</f>
        <v>491</v>
      </c>
      <c r="L37" s="93">
        <f t="shared" si="9"/>
        <v>0.98574338085539714</v>
      </c>
      <c r="M37" s="93">
        <f t="shared" si="10"/>
        <v>484.09979633401224</v>
      </c>
    </row>
    <row r="38" spans="1:13" x14ac:dyDescent="0.3">
      <c r="A38" s="52">
        <f t="shared" si="5"/>
        <v>35</v>
      </c>
      <c r="B38" s="44" t="s">
        <v>145</v>
      </c>
      <c r="C38" s="7" t="s">
        <v>147</v>
      </c>
      <c r="D38" s="13">
        <f>VLOOKUP(B38,'SB Team'!$B$4:$M$121,12,FALSE)</f>
        <v>460</v>
      </c>
      <c r="E38" s="13">
        <f>VLOOKUP(B38,'SB Team'!$B$4:$Y$121,24,FALSE)</f>
        <v>499</v>
      </c>
      <c r="F38" s="13">
        <f>VLOOKUP(B38,'SB Team'!$B$4:$AK$121,36,FALSE)</f>
        <v>495</v>
      </c>
      <c r="G38" s="13">
        <f>VLOOKUP(B38,'SB Team'!$B$4:$AW$121,48,FALSE)</f>
        <v>496</v>
      </c>
      <c r="H38" s="52">
        <f t="shared" si="0"/>
        <v>2466</v>
      </c>
      <c r="I38" s="84">
        <f t="shared" si="7"/>
        <v>487.5</v>
      </c>
      <c r="J38" s="84">
        <f t="shared" si="8"/>
        <v>495.5</v>
      </c>
      <c r="K38" s="13">
        <f>VLOOKUP(B38,'SB Team'!$B$4:$BJ$121,61,FALSE)</f>
        <v>516</v>
      </c>
      <c r="L38" s="93">
        <f t="shared" si="9"/>
        <v>1.0397286821705427</v>
      </c>
      <c r="M38" s="93">
        <f t="shared" si="10"/>
        <v>537.31443798449618</v>
      </c>
    </row>
    <row r="39" spans="1:13" x14ac:dyDescent="0.3">
      <c r="A39" s="52">
        <f t="shared" si="5"/>
        <v>36</v>
      </c>
      <c r="B39" s="44" t="s">
        <v>100</v>
      </c>
      <c r="C39" s="7" t="str">
        <f>VLOOKUP(B39,'SB Team'!$B$4:$M$114,2,FALSE)</f>
        <v>UM</v>
      </c>
      <c r="D39" s="13">
        <f>VLOOKUP(B39,'SB Team'!$B$4:$M$121,12,FALSE)</f>
        <v>449</v>
      </c>
      <c r="E39" s="13">
        <f>VLOOKUP(B39,'SB Team'!$B$4:$Y$121,24,FALSE)</f>
        <v>472</v>
      </c>
      <c r="F39" s="13">
        <f>VLOOKUP(B39,'SB Team'!$B$4:$AK$121,36,FALSE)</f>
        <v>518</v>
      </c>
      <c r="G39" s="13">
        <f>VLOOKUP(B39,'SB Team'!$B$4:$AW$121,48,FALSE)</f>
        <v>504</v>
      </c>
      <c r="H39" s="52">
        <f t="shared" si="0"/>
        <v>2450</v>
      </c>
      <c r="I39" s="84">
        <f t="shared" si="7"/>
        <v>485.75</v>
      </c>
      <c r="J39" s="84">
        <f t="shared" si="8"/>
        <v>511</v>
      </c>
      <c r="K39" s="13">
        <f>VLOOKUP(B39,'SB Team'!$B$4:$BJ$121,61,FALSE)</f>
        <v>507</v>
      </c>
      <c r="L39" s="93">
        <f t="shared" si="9"/>
        <v>0.99211045364891515</v>
      </c>
      <c r="M39" s="93">
        <f t="shared" si="10"/>
        <v>503.03155818540432</v>
      </c>
    </row>
    <row r="40" spans="1:13" x14ac:dyDescent="0.3">
      <c r="A40" s="52">
        <f t="shared" si="5"/>
        <v>37</v>
      </c>
      <c r="B40" s="14" t="s">
        <v>104</v>
      </c>
      <c r="C40" s="7" t="str">
        <f>VLOOKUP(B40,'SB Team'!$B$4:$M$114,2,FALSE)</f>
        <v>UM</v>
      </c>
      <c r="D40" s="13">
        <f>VLOOKUP(B40,'SB Team'!$B$4:$M$121,12,FALSE)</f>
        <v>428</v>
      </c>
      <c r="E40" s="13">
        <f>VLOOKUP(B40,'SB Team'!$B$4:$Y$121,24,FALSE)</f>
        <v>445</v>
      </c>
      <c r="F40" s="13">
        <f>VLOOKUP(B40,'SB Team'!$B$4:$AK$121,36,FALSE)</f>
        <v>501</v>
      </c>
      <c r="G40" s="13">
        <f>VLOOKUP(B40,'SB Team'!$B$4:$AW$121,48,FALSE)</f>
        <v>507</v>
      </c>
      <c r="H40" s="52">
        <f t="shared" si="0"/>
        <v>2413</v>
      </c>
      <c r="I40" s="84">
        <f t="shared" si="7"/>
        <v>470.25</v>
      </c>
      <c r="J40" s="84">
        <f t="shared" si="8"/>
        <v>504</v>
      </c>
      <c r="K40" s="13">
        <f>VLOOKUP(B40,'SB Team'!$B$4:$BJ$121,61,FALSE)</f>
        <v>532</v>
      </c>
      <c r="L40" s="93">
        <f t="shared" si="9"/>
        <v>1.0526315789473684</v>
      </c>
      <c r="M40" s="93">
        <f t="shared" si="10"/>
        <v>561.47368421052636</v>
      </c>
    </row>
    <row r="41" spans="1:13" x14ac:dyDescent="0.3">
      <c r="A41" s="52">
        <f t="shared" si="5"/>
        <v>38</v>
      </c>
      <c r="B41" s="52" t="s">
        <v>136</v>
      </c>
      <c r="C41" s="7" t="s">
        <v>18</v>
      </c>
      <c r="D41" s="13">
        <f>VLOOKUP(B41,'SB Team'!$B$4:$M$121,12,FALSE)</f>
        <v>490</v>
      </c>
      <c r="E41" s="13">
        <f>VLOOKUP(B41,'SB Team'!$B$4:$Y$121,24,FALSE)</f>
        <v>433</v>
      </c>
      <c r="F41" s="13">
        <f>VLOOKUP(B41,'SB Team'!$B$4:$AK$121,36,FALSE)</f>
        <v>474</v>
      </c>
      <c r="G41" s="13">
        <f>VLOOKUP(B41,'SB Team'!$B$4:$AW$121,48,FALSE)</f>
        <v>485</v>
      </c>
      <c r="H41" s="52">
        <f t="shared" si="0"/>
        <v>2365</v>
      </c>
      <c r="I41" s="84">
        <f t="shared" si="7"/>
        <v>470.5</v>
      </c>
      <c r="J41" s="84">
        <f t="shared" si="8"/>
        <v>479.5</v>
      </c>
      <c r="K41" s="13">
        <f>VLOOKUP(B41,'SB Team'!$B$4:$BJ$121,61,FALSE)</f>
        <v>483</v>
      </c>
      <c r="L41" s="93">
        <f t="shared" si="9"/>
        <v>1.0072463768115942</v>
      </c>
      <c r="M41" s="93">
        <f t="shared" si="10"/>
        <v>486.52536231884056</v>
      </c>
    </row>
    <row r="42" spans="1:13" x14ac:dyDescent="0.3">
      <c r="A42" s="52">
        <f t="shared" si="5"/>
        <v>39</v>
      </c>
      <c r="B42" s="52" t="s">
        <v>139</v>
      </c>
      <c r="C42" s="7" t="s">
        <v>18</v>
      </c>
      <c r="D42" s="13">
        <f>VLOOKUP(B42,'SB Team'!$B$4:$M$121,12,FALSE)</f>
        <v>414</v>
      </c>
      <c r="E42" s="13">
        <f>VLOOKUP(B42,'SB Team'!$B$4:$Y$121,24,FALSE)</f>
        <v>466</v>
      </c>
      <c r="F42" s="13">
        <f>VLOOKUP(B42,'SB Team'!$B$4:$AK$121,36,FALSE)</f>
        <v>485</v>
      </c>
      <c r="G42" s="13">
        <f>VLOOKUP(B42,'SB Team'!$B$4:$AW$121,48,FALSE)</f>
        <v>468</v>
      </c>
      <c r="H42" s="52">
        <f t="shared" si="0"/>
        <v>2312</v>
      </c>
      <c r="I42" s="84">
        <f t="shared" si="7"/>
        <v>458.25</v>
      </c>
      <c r="J42" s="84">
        <f t="shared" si="8"/>
        <v>476.5</v>
      </c>
      <c r="K42" s="13">
        <f>VLOOKUP(B42,'SB Team'!$B$4:$BJ$121,61,FALSE)</f>
        <v>479</v>
      </c>
      <c r="L42" s="93">
        <f t="shared" si="9"/>
        <v>1.0052192066805845</v>
      </c>
      <c r="M42" s="93">
        <f t="shared" si="10"/>
        <v>481.51304801670148</v>
      </c>
    </row>
    <row r="43" spans="1:13" x14ac:dyDescent="0.3">
      <c r="A43" s="52">
        <f t="shared" si="5"/>
        <v>40</v>
      </c>
      <c r="B43" s="52" t="s">
        <v>608</v>
      </c>
      <c r="C43" s="7" t="s">
        <v>18</v>
      </c>
      <c r="D43" s="13">
        <f>VLOOKUP(B43,'SB Team'!$B$4:$M$121,12,FALSE)</f>
        <v>436</v>
      </c>
      <c r="E43" s="13">
        <f>VLOOKUP(B43,'SB Team'!$B$4:$Y$121,24,FALSE)</f>
        <v>433</v>
      </c>
      <c r="F43" s="13">
        <f>VLOOKUP(B43,'SB Team'!$B$4:$AK$121,36,FALSE)</f>
        <v>454</v>
      </c>
      <c r="G43" s="13">
        <f>VLOOKUP(B43,'SB Team'!$B$4:$AW$121,48,FALSE)</f>
        <v>476</v>
      </c>
      <c r="H43" s="52">
        <f t="shared" si="0"/>
        <v>2283</v>
      </c>
      <c r="I43" s="84">
        <f t="shared" si="7"/>
        <v>449.75</v>
      </c>
      <c r="J43" s="84">
        <f t="shared" si="8"/>
        <v>465</v>
      </c>
      <c r="K43" s="13">
        <f>VLOOKUP(B43,'SB Team'!$B$4:$BJ$121,61,FALSE)</f>
        <v>484</v>
      </c>
      <c r="L43" s="93">
        <f t="shared" si="9"/>
        <v>1.0392561983471074</v>
      </c>
      <c r="M43" s="93">
        <f t="shared" si="10"/>
        <v>503.74586776859502</v>
      </c>
    </row>
    <row r="44" spans="1:13" x14ac:dyDescent="0.3">
      <c r="A44" s="52">
        <f t="shared" si="5"/>
        <v>41</v>
      </c>
      <c r="B44" s="52" t="s">
        <v>135</v>
      </c>
      <c r="C44" s="7" t="s">
        <v>18</v>
      </c>
      <c r="D44" s="13">
        <f>VLOOKUP(B44,'SB Team'!$B$4:$M$121,12,FALSE)</f>
        <v>412</v>
      </c>
      <c r="E44" s="13">
        <f>VLOOKUP(B44,'SB Team'!$B$4:$Y$121,24,FALSE)</f>
        <v>421</v>
      </c>
      <c r="F44" s="13">
        <f>VLOOKUP(B44,'SB Team'!$B$4:$AK$121,36,FALSE)</f>
        <v>434</v>
      </c>
      <c r="G44" s="13">
        <f>VLOOKUP(B44,'SB Team'!$B$4:$AW$121,48,FALSE)</f>
        <v>484</v>
      </c>
      <c r="H44" s="52">
        <f t="shared" si="0"/>
        <v>2267</v>
      </c>
      <c r="I44" s="84">
        <f t="shared" si="7"/>
        <v>437.75</v>
      </c>
      <c r="J44" s="84">
        <f t="shared" si="8"/>
        <v>459</v>
      </c>
      <c r="K44" s="13">
        <f>VLOOKUP(B44,'SB Team'!$B$4:$BJ$121,61,FALSE)</f>
        <v>516</v>
      </c>
      <c r="L44" s="93">
        <f t="shared" si="9"/>
        <v>1.1104651162790697</v>
      </c>
      <c r="M44" s="93">
        <f t="shared" si="10"/>
        <v>579.29651162790697</v>
      </c>
    </row>
    <row r="45" spans="1:13" x14ac:dyDescent="0.3">
      <c r="A45" s="52">
        <f t="shared" si="5"/>
        <v>42</v>
      </c>
      <c r="B45" s="6" t="s">
        <v>166</v>
      </c>
      <c r="C45" s="2" t="s">
        <v>49</v>
      </c>
      <c r="D45" s="13">
        <f>VLOOKUP(B45,'SB Team'!$B$4:$M$121,12,FALSE)</f>
        <v>543</v>
      </c>
      <c r="E45" s="13">
        <f>VLOOKUP(B45,'SB Team'!$B$4:$Y$121,24,FALSE)</f>
        <v>546</v>
      </c>
      <c r="F45" s="13">
        <f>VLOOKUP(B45,'SB Team'!$B$4:$AK$121,36,FALSE)</f>
        <v>543</v>
      </c>
      <c r="G45" s="13">
        <f>VLOOKUP(B45,'SB Team'!$B$4:$AW$121,48,FALSE)</f>
        <v>0</v>
      </c>
      <c r="H45" s="52">
        <f t="shared" si="0"/>
        <v>2143</v>
      </c>
      <c r="I45" s="84">
        <f>H45/3</f>
        <v>714.33333333333337</v>
      </c>
      <c r="J45" s="84">
        <f t="shared" si="8"/>
        <v>271.5</v>
      </c>
      <c r="K45" s="13">
        <f>VLOOKUP(B45,'SB Team'!$B$4:$BJ$121,61,FALSE)</f>
        <v>511</v>
      </c>
      <c r="L45" s="93" t="str">
        <f t="shared" si="9"/>
        <v>DNQ</v>
      </c>
      <c r="M45" s="93" t="str">
        <f t="shared" si="10"/>
        <v>DNQ</v>
      </c>
    </row>
    <row r="46" spans="1:13" x14ac:dyDescent="0.3">
      <c r="A46" s="52">
        <f t="shared" si="5"/>
        <v>43</v>
      </c>
      <c r="B46" s="52" t="s">
        <v>158</v>
      </c>
      <c r="C46" s="7" t="s">
        <v>163</v>
      </c>
      <c r="D46" s="13">
        <f>VLOOKUP(B46,'SB Team'!$B$4:$M$121,12,FALSE)</f>
        <v>397</v>
      </c>
      <c r="E46" s="13">
        <f>VLOOKUP(B46,'SB Team'!$B$4:$Y$121,24,FALSE)</f>
        <v>432</v>
      </c>
      <c r="F46" s="13">
        <f>VLOOKUP(B46,'SB Team'!$B$4:$AK$121,36,FALSE)</f>
        <v>408</v>
      </c>
      <c r="G46" s="13">
        <f>VLOOKUP(B46,'SB Team'!$B$4:$AW$121,48,FALSE)</f>
        <v>451</v>
      </c>
      <c r="H46" s="52">
        <f t="shared" si="0"/>
        <v>2138</v>
      </c>
      <c r="I46" s="84">
        <f>H46/3</f>
        <v>712.66666666666663</v>
      </c>
      <c r="J46" s="84">
        <f t="shared" si="8"/>
        <v>429.5</v>
      </c>
      <c r="K46" s="13">
        <f>VLOOKUP(B46,'SB Team'!$B$4:$BJ$121,61,FALSE)</f>
        <v>450</v>
      </c>
      <c r="L46" s="93">
        <f t="shared" si="9"/>
        <v>1.0455555555555556</v>
      </c>
      <c r="M46" s="93">
        <f t="shared" si="10"/>
        <v>471.43388888888887</v>
      </c>
    </row>
    <row r="47" spans="1:13" x14ac:dyDescent="0.3">
      <c r="A47" s="52">
        <f t="shared" si="5"/>
        <v>44</v>
      </c>
      <c r="B47" s="52" t="s">
        <v>134</v>
      </c>
      <c r="C47" s="7" t="s">
        <v>18</v>
      </c>
      <c r="D47" s="13">
        <f>VLOOKUP(B47,'SB Team'!$B$4:$M$121,12,FALSE)</f>
        <v>328</v>
      </c>
      <c r="E47" s="13">
        <f>VLOOKUP(B47,'SB Team'!$B$4:$Y$121,24,FALSE)</f>
        <v>416</v>
      </c>
      <c r="F47" s="13">
        <f>VLOOKUP(B47,'SB Team'!$B$4:$AK$121,36,FALSE)</f>
        <v>433</v>
      </c>
      <c r="G47" s="13">
        <f>VLOOKUP(B47,'SB Team'!$B$4:$AW$121,48,FALSE)</f>
        <v>474</v>
      </c>
      <c r="H47" s="52">
        <f t="shared" si="0"/>
        <v>2126</v>
      </c>
      <c r="I47" s="84">
        <f>AVERAGE(D47:G47)</f>
        <v>412.75</v>
      </c>
      <c r="J47" s="84">
        <f t="shared" si="8"/>
        <v>453.5</v>
      </c>
      <c r="K47" s="13">
        <f>VLOOKUP(B47,'SB Team'!$B$4:$BJ$121,61,FALSE)</f>
        <v>475</v>
      </c>
      <c r="L47" s="93">
        <f t="shared" si="9"/>
        <v>1.0452631578947369</v>
      </c>
      <c r="M47" s="93">
        <f t="shared" si="10"/>
        <v>497.47315789473686</v>
      </c>
    </row>
    <row r="48" spans="1:13" x14ac:dyDescent="0.3">
      <c r="A48" s="52">
        <f t="shared" si="5"/>
        <v>45</v>
      </c>
      <c r="B48" s="44" t="s">
        <v>146</v>
      </c>
      <c r="C48" s="7" t="s">
        <v>147</v>
      </c>
      <c r="D48" s="13">
        <f>VLOOKUP(B48,'SB Team'!$B$4:$M$121,12,FALSE)</f>
        <v>397</v>
      </c>
      <c r="E48" s="13">
        <f>VLOOKUP(B48,'SB Team'!$B$4:$Y$121,24,FALSE)</f>
        <v>395</v>
      </c>
      <c r="F48" s="13">
        <f>VLOOKUP(B48,'SB Team'!$B$4:$AK$121,36,FALSE)</f>
        <v>429</v>
      </c>
      <c r="G48" s="13">
        <f>VLOOKUP(B48,'SB Team'!$B$4:$AW$121,48,FALSE)</f>
        <v>404</v>
      </c>
      <c r="H48" s="52">
        <f t="shared" si="0"/>
        <v>2123</v>
      </c>
      <c r="I48" s="84">
        <f>AVERAGE(D48:G48)</f>
        <v>406.25</v>
      </c>
      <c r="J48" s="84">
        <f t="shared" si="8"/>
        <v>416.5</v>
      </c>
      <c r="K48" s="13">
        <f>VLOOKUP(B48,'SB Team'!$B$4:$BJ$121,61,FALSE)</f>
        <v>498</v>
      </c>
      <c r="L48" s="93">
        <f t="shared" si="9"/>
        <v>1.1636546184738956</v>
      </c>
      <c r="M48" s="93">
        <f t="shared" si="10"/>
        <v>592.83785140562247</v>
      </c>
    </row>
    <row r="49" spans="1:13" x14ac:dyDescent="0.3">
      <c r="A49" s="52">
        <f t="shared" si="5"/>
        <v>46</v>
      </c>
      <c r="B49" s="55" t="s">
        <v>64</v>
      </c>
      <c r="C49" s="7" t="s">
        <v>17</v>
      </c>
      <c r="D49" s="13">
        <f>VLOOKUP(B49,'SB Team'!$B$4:$M$121,12,FALSE)</f>
        <v>534</v>
      </c>
      <c r="E49" s="13">
        <f>VLOOKUP(B49,'SB Team'!$B$4:$Y$121,24,FALSE)</f>
        <v>516</v>
      </c>
      <c r="F49" s="13">
        <f>VLOOKUP(B49,'SB Team'!$B$4:$AK$121,36,FALSE)</f>
        <v>0</v>
      </c>
      <c r="G49" s="13">
        <f>VLOOKUP(B49,'SB Team'!$B$4:$AW$121,48,FALSE)</f>
        <v>527</v>
      </c>
      <c r="H49" s="52">
        <f t="shared" si="0"/>
        <v>2104</v>
      </c>
      <c r="I49" s="84">
        <f>H49/3</f>
        <v>701.33333333333337</v>
      </c>
      <c r="J49" s="84">
        <f t="shared" si="8"/>
        <v>263.5</v>
      </c>
      <c r="K49" s="13">
        <f>VLOOKUP(B49,'SB Team'!$B$4:$BJ$121,61,FALSE)</f>
        <v>527</v>
      </c>
      <c r="L49" s="93" t="str">
        <f t="shared" si="9"/>
        <v>DNQ</v>
      </c>
      <c r="M49" s="93" t="str">
        <f t="shared" si="10"/>
        <v>DNQ</v>
      </c>
    </row>
    <row r="50" spans="1:13" x14ac:dyDescent="0.3">
      <c r="A50" s="52">
        <f t="shared" si="5"/>
        <v>47</v>
      </c>
      <c r="B50" s="44" t="s">
        <v>82</v>
      </c>
      <c r="C50" s="7" t="str">
        <f>VLOOKUP(B50,'SB Team'!$B$4:$M$114,2,FALSE)</f>
        <v>MSU</v>
      </c>
      <c r="D50" s="13">
        <f>VLOOKUP(B50,'SB Team'!$B$4:$M$121,12,FALSE)</f>
        <v>526</v>
      </c>
      <c r="E50" s="13">
        <f>VLOOKUP(B50,'SB Team'!$B$4:$Y$121,24,FALSE)</f>
        <v>520</v>
      </c>
      <c r="F50" s="13">
        <f>VLOOKUP(B50,'SB Team'!$B$4:$AK$121,36,FALSE)</f>
        <v>519</v>
      </c>
      <c r="G50" s="13">
        <f>VLOOKUP(B50,'SB Team'!$B$4:$AW$121,48,FALSE)</f>
        <v>528</v>
      </c>
      <c r="H50" s="52">
        <f>SUM(D50,E50,F50,G50)</f>
        <v>2093</v>
      </c>
      <c r="I50" s="84">
        <f>AVERAGE(D50:G50)</f>
        <v>523.25</v>
      </c>
      <c r="J50" s="84">
        <f t="shared" si="8"/>
        <v>523.5</v>
      </c>
      <c r="K50" s="13">
        <f>VLOOKUP(B50,'SB Team'!$B$4:$BJ$121,61,FALSE)</f>
        <v>0</v>
      </c>
      <c r="L50" s="93" t="s">
        <v>823</v>
      </c>
      <c r="M50" s="93" t="s">
        <v>823</v>
      </c>
    </row>
    <row r="51" spans="1:13" x14ac:dyDescent="0.3">
      <c r="A51" s="52">
        <f t="shared" si="5"/>
        <v>48</v>
      </c>
      <c r="B51" s="55" t="s">
        <v>63</v>
      </c>
      <c r="C51" s="7" t="s">
        <v>17</v>
      </c>
      <c r="D51" s="13">
        <f>VLOOKUP(B51,'SB Team'!$B$4:$M$121,12,FALSE)</f>
        <v>512</v>
      </c>
      <c r="E51" s="13">
        <f>VLOOKUP(B51,'SB Team'!$B$4:$Y$121,24,FALSE)</f>
        <v>516</v>
      </c>
      <c r="F51" s="13">
        <f>VLOOKUP(B51,'SB Team'!$B$4:$AK$121,36,FALSE)</f>
        <v>0</v>
      </c>
      <c r="G51" s="13">
        <f>VLOOKUP(B51,'SB Team'!$B$4:$AW$121,48,FALSE)</f>
        <v>491</v>
      </c>
      <c r="H51" s="52">
        <f t="shared" ref="H51:H57" si="11">SUM(D51,E51,F51,G51,K51)</f>
        <v>2029</v>
      </c>
      <c r="I51" s="84">
        <f>H51/3</f>
        <v>676.33333333333337</v>
      </c>
      <c r="J51" s="84">
        <f t="shared" si="8"/>
        <v>245.5</v>
      </c>
      <c r="K51" s="13">
        <f>VLOOKUP(B51,'SB Team'!$B$4:$BJ$121,61,FALSE)</f>
        <v>510</v>
      </c>
      <c r="L51" s="93" t="str">
        <f t="shared" si="9"/>
        <v>DNQ</v>
      </c>
      <c r="M51" s="93" t="str">
        <f t="shared" si="10"/>
        <v>DNQ</v>
      </c>
    </row>
    <row r="52" spans="1:13" x14ac:dyDescent="0.3">
      <c r="A52" s="52">
        <f t="shared" si="5"/>
        <v>49</v>
      </c>
      <c r="B52" s="52" t="s">
        <v>137</v>
      </c>
      <c r="C52" s="7" t="s">
        <v>18</v>
      </c>
      <c r="D52" s="13">
        <f>VLOOKUP(B52,'SB Team'!$B$4:$M$121,12,FALSE)</f>
        <v>309</v>
      </c>
      <c r="E52" s="13">
        <f>VLOOKUP(B52,'SB Team'!$B$4:$Y$121,24,FALSE)</f>
        <v>382</v>
      </c>
      <c r="F52" s="13">
        <f>VLOOKUP(B52,'SB Team'!$B$4:$AK$121,36,FALSE)</f>
        <v>425</v>
      </c>
      <c r="G52" s="13">
        <f>VLOOKUP(B52,'SB Team'!$B$4:$AW$121,48,FALSE)</f>
        <v>449</v>
      </c>
      <c r="H52" s="52">
        <f t="shared" si="11"/>
        <v>2021</v>
      </c>
      <c r="I52" s="84">
        <f>AVERAGE(D52:G52)</f>
        <v>391.25</v>
      </c>
      <c r="J52" s="84">
        <f t="shared" si="8"/>
        <v>437</v>
      </c>
      <c r="K52" s="13">
        <f>VLOOKUP(B52,'SB Team'!$B$4:$BJ$121,61,FALSE)</f>
        <v>456</v>
      </c>
      <c r="L52" s="93">
        <f t="shared" si="9"/>
        <v>1.0416666666666667</v>
      </c>
      <c r="M52" s="93">
        <f t="shared" si="10"/>
        <v>475.79166666666669</v>
      </c>
    </row>
    <row r="53" spans="1:13" x14ac:dyDescent="0.3">
      <c r="A53" s="52">
        <f t="shared" si="5"/>
        <v>50</v>
      </c>
      <c r="B53" s="54" t="s">
        <v>153</v>
      </c>
      <c r="C53" s="7" t="s">
        <v>72</v>
      </c>
      <c r="D53" s="13">
        <f>VLOOKUP(B53,'SB Team'!$B$4:$M$121,12,FALSE)</f>
        <v>492</v>
      </c>
      <c r="E53" s="13">
        <f>VLOOKUP(B53,'SB Team'!$B$4:$Y$121,24,FALSE)</f>
        <v>490</v>
      </c>
      <c r="F53" s="13">
        <f>VLOOKUP(B53,'SB Team'!$B$4:$AK$121,36,FALSE)</f>
        <v>490</v>
      </c>
      <c r="G53" s="13">
        <f>VLOOKUP(B53,'SB Team'!$B$4:$AW$121,48,FALSE)</f>
        <v>485</v>
      </c>
      <c r="H53" s="52">
        <f t="shared" si="11"/>
        <v>1957</v>
      </c>
      <c r="I53" s="84">
        <f>H53/4</f>
        <v>489.25</v>
      </c>
      <c r="J53" s="84">
        <f t="shared" si="8"/>
        <v>487.5</v>
      </c>
      <c r="K53" s="13">
        <f>VLOOKUP(B53,'SB Team'!$B$4:$BJ$121,61,FALSE)</f>
        <v>0</v>
      </c>
      <c r="L53" s="93" t="s">
        <v>823</v>
      </c>
      <c r="M53" s="93" t="s">
        <v>823</v>
      </c>
    </row>
    <row r="54" spans="1:13" x14ac:dyDescent="0.3">
      <c r="A54" s="52">
        <f t="shared" si="5"/>
        <v>51</v>
      </c>
      <c r="B54" s="52" t="s">
        <v>821</v>
      </c>
      <c r="C54" s="7" t="s">
        <v>163</v>
      </c>
      <c r="D54" s="13">
        <f>VLOOKUP(B54,'SB Team'!$B$4:$M$121,12,FALSE)</f>
        <v>377</v>
      </c>
      <c r="E54" s="13">
        <f>VLOOKUP(B54,'SB Team'!$B$4:$Y$121,24,FALSE)</f>
        <v>395</v>
      </c>
      <c r="F54" s="13">
        <f>VLOOKUP(B54,'SB Team'!$B$4:$AK$121,36,FALSE)</f>
        <v>376</v>
      </c>
      <c r="G54" s="13">
        <f>VLOOKUP(B54,'SB Team'!$B$4:$AW$121,48,FALSE)</f>
        <v>376</v>
      </c>
      <c r="H54" s="52">
        <f t="shared" si="11"/>
        <v>1951</v>
      </c>
      <c r="I54" s="84">
        <f>H54/3</f>
        <v>650.33333333333337</v>
      </c>
      <c r="J54" s="84">
        <f t="shared" si="8"/>
        <v>376</v>
      </c>
      <c r="K54" s="13">
        <f>VLOOKUP(B54,'SB Team'!$B$4:$BJ$121,61,FALSE)</f>
        <v>427</v>
      </c>
      <c r="L54" s="93">
        <f t="shared" si="9"/>
        <v>1.1194379391100702</v>
      </c>
      <c r="M54" s="93">
        <f t="shared" si="10"/>
        <v>484.09133489461357</v>
      </c>
    </row>
    <row r="55" spans="1:13" x14ac:dyDescent="0.3">
      <c r="A55" s="52">
        <f t="shared" si="5"/>
        <v>52</v>
      </c>
      <c r="B55" s="55" t="s">
        <v>99</v>
      </c>
      <c r="C55" s="7" t="s">
        <v>17</v>
      </c>
      <c r="D55" s="13">
        <f>VLOOKUP(B55,'SB Team'!$B$4:$M$121,12,FALSE)</f>
        <v>497</v>
      </c>
      <c r="E55" s="13">
        <f>VLOOKUP(B55,'SB Team'!$B$4:$Y$121,24,FALSE)</f>
        <v>470</v>
      </c>
      <c r="F55" s="13">
        <f>VLOOKUP(B55,'SB Team'!$B$4:$AK$121,36,FALSE)</f>
        <v>0</v>
      </c>
      <c r="G55" s="13">
        <f>VLOOKUP(B55,'SB Team'!$B$4:$AW$121,48,FALSE)</f>
        <v>436</v>
      </c>
      <c r="H55" s="52">
        <f t="shared" si="11"/>
        <v>1886</v>
      </c>
      <c r="I55" s="84">
        <f>H55/3</f>
        <v>628.66666666666663</v>
      </c>
      <c r="J55" s="84">
        <f t="shared" si="8"/>
        <v>218</v>
      </c>
      <c r="K55" s="13">
        <f>VLOOKUP(B55,'SB Team'!$B$4:$BJ$121,61,FALSE)</f>
        <v>483</v>
      </c>
      <c r="L55" s="93" t="str">
        <f t="shared" si="9"/>
        <v>DNQ</v>
      </c>
      <c r="M55" s="93" t="str">
        <f t="shared" si="10"/>
        <v>DNQ</v>
      </c>
    </row>
    <row r="56" spans="1:13" x14ac:dyDescent="0.3">
      <c r="A56" s="52">
        <f t="shared" si="5"/>
        <v>53</v>
      </c>
      <c r="B56" s="52" t="s">
        <v>138</v>
      </c>
      <c r="C56" s="7" t="s">
        <v>18</v>
      </c>
      <c r="D56" s="13">
        <f>VLOOKUP(B56,'SB Team'!$B$4:$M$121,12,FALSE)</f>
        <v>450</v>
      </c>
      <c r="E56" s="13">
        <f>VLOOKUP(B56,'SB Team'!$B$4:$Y$121,24,FALSE)</f>
        <v>469</v>
      </c>
      <c r="F56" s="13">
        <f>VLOOKUP(B56,'SB Team'!$B$4:$AK$121,36,FALSE)</f>
        <v>0</v>
      </c>
      <c r="G56" s="13">
        <f>VLOOKUP(B56,'SB Team'!$B$4:$AW$121,48,FALSE)</f>
        <v>486</v>
      </c>
      <c r="H56" s="52">
        <f t="shared" si="11"/>
        <v>1883</v>
      </c>
      <c r="I56" s="84">
        <f>H56/3</f>
        <v>627.66666666666663</v>
      </c>
      <c r="J56" s="84">
        <f t="shared" si="8"/>
        <v>243</v>
      </c>
      <c r="K56" s="13">
        <f>VLOOKUP(B56,'SB Team'!$B$4:$BJ$121,61,FALSE)</f>
        <v>478</v>
      </c>
      <c r="L56" s="93" t="str">
        <f t="shared" si="9"/>
        <v>DNQ</v>
      </c>
      <c r="M56" s="93" t="str">
        <f t="shared" si="10"/>
        <v>DNQ</v>
      </c>
    </row>
    <row r="57" spans="1:13" x14ac:dyDescent="0.3">
      <c r="A57" s="52">
        <f t="shared" si="5"/>
        <v>54</v>
      </c>
      <c r="B57" s="52" t="s">
        <v>161</v>
      </c>
      <c r="C57" s="7" t="s">
        <v>163</v>
      </c>
      <c r="D57" s="13">
        <f>VLOOKUP(B57,'SB Team'!$B$4:$M$121,12,FALSE)</f>
        <v>291</v>
      </c>
      <c r="E57" s="13">
        <f>VLOOKUP(B57,'SB Team'!$B$4:$Y$121,24,FALSE)</f>
        <v>355</v>
      </c>
      <c r="F57" s="13">
        <f>VLOOKUP(B57,'SB Team'!$B$4:$AK$121,36,FALSE)</f>
        <v>420</v>
      </c>
      <c r="G57" s="13">
        <f>VLOOKUP(B57,'SB Team'!$B$4:$AW$121,48,FALSE)</f>
        <v>410</v>
      </c>
      <c r="H57" s="52">
        <f t="shared" si="11"/>
        <v>1882</v>
      </c>
      <c r="I57" s="84">
        <f>H57/3</f>
        <v>627.33333333333337</v>
      </c>
      <c r="J57" s="84">
        <f t="shared" si="8"/>
        <v>415</v>
      </c>
      <c r="K57" s="13">
        <f>VLOOKUP(B57,'SB Team'!$B$4:$BJ$121,61,FALSE)</f>
        <v>406</v>
      </c>
      <c r="L57" s="93">
        <f t="shared" si="9"/>
        <v>0.97783251231527091</v>
      </c>
      <c r="M57" s="93">
        <f t="shared" si="10"/>
        <v>397.19950738916259</v>
      </c>
    </row>
    <row r="58" spans="1:13" x14ac:dyDescent="0.3">
      <c r="A58" s="52">
        <f t="shared" si="5"/>
        <v>55</v>
      </c>
      <c r="B58" s="54" t="s">
        <v>154</v>
      </c>
      <c r="C58" s="7" t="s">
        <v>72</v>
      </c>
      <c r="D58" s="13">
        <f>VLOOKUP(B58,'SB Team'!$B$4:$M$121,12,FALSE)</f>
        <v>461</v>
      </c>
      <c r="E58" s="13">
        <f>VLOOKUP(B58,'SB Team'!$B$4:$Y$121,24,FALSE)</f>
        <v>433</v>
      </c>
      <c r="F58" s="13">
        <f>VLOOKUP(B58,'SB Team'!$B$4:$AK$121,36,FALSE)</f>
        <v>433</v>
      </c>
      <c r="G58" s="13">
        <f>VLOOKUP(B58,'SB Team'!$B$4:$AW$121,48,FALSE)</f>
        <v>446</v>
      </c>
      <c r="H58" s="52">
        <f>SUM(D58,E58,F58,G58)</f>
        <v>1773</v>
      </c>
      <c r="I58" s="84">
        <f>H58/4</f>
        <v>443.25</v>
      </c>
      <c r="J58" s="84">
        <f t="shared" si="8"/>
        <v>439.5</v>
      </c>
      <c r="K58" s="13">
        <f>VLOOKUP(B58,'SB Team'!$B$4:$BJ$121,61,FALSE)</f>
        <v>0</v>
      </c>
      <c r="L58" s="93" t="s">
        <v>823</v>
      </c>
      <c r="M58" s="93" t="s">
        <v>823</v>
      </c>
    </row>
    <row r="59" spans="1:13" x14ac:dyDescent="0.3">
      <c r="A59" s="52">
        <f t="shared" si="5"/>
        <v>56</v>
      </c>
      <c r="B59" s="44" t="s">
        <v>92</v>
      </c>
      <c r="C59" s="7" t="str">
        <f>VLOOKUP(B59,'SB Team'!$B$4:$M$114,2,FALSE)</f>
        <v>MSU</v>
      </c>
      <c r="D59" s="13">
        <f>VLOOKUP(B59,'SB Team'!$B$4:$M$121,12,FALSE)</f>
        <v>392</v>
      </c>
      <c r="E59" s="13">
        <f>VLOOKUP(B59,'SB Team'!$B$4:$Y$121,24,FALSE)</f>
        <v>393</v>
      </c>
      <c r="F59" s="13">
        <f>VLOOKUP(B59,'SB Team'!$B$4:$AK$121,36,FALSE)</f>
        <v>454</v>
      </c>
      <c r="G59" s="13">
        <f>VLOOKUP(B59,'SB Team'!$B$4:$AW$121,48,FALSE)</f>
        <v>395</v>
      </c>
      <c r="H59" s="52">
        <f>SUM(D59,E59,F59,G59)</f>
        <v>1634</v>
      </c>
      <c r="I59" s="84">
        <f>AVERAGE(D59:G59)</f>
        <v>408.5</v>
      </c>
      <c r="J59" s="84">
        <f t="shared" si="8"/>
        <v>424.5</v>
      </c>
      <c r="K59" s="13">
        <f>VLOOKUP(B59,'SB Team'!$B$4:$BJ$121,61,FALSE)</f>
        <v>0</v>
      </c>
      <c r="L59" s="93" t="s">
        <v>823</v>
      </c>
      <c r="M59" s="93" t="s">
        <v>823</v>
      </c>
    </row>
    <row r="60" spans="1:13" x14ac:dyDescent="0.3">
      <c r="A60" s="52">
        <f t="shared" si="5"/>
        <v>57</v>
      </c>
      <c r="B60" s="14" t="s">
        <v>106</v>
      </c>
      <c r="C60" s="7" t="str">
        <f>VLOOKUP(B60,'SB Team'!$B$4:$M$114,2,FALSE)</f>
        <v>UM</v>
      </c>
      <c r="D60" s="13">
        <f>VLOOKUP(B60,'SB Team'!$B$4:$M$121,12,FALSE)</f>
        <v>371</v>
      </c>
      <c r="E60" s="13">
        <f>VLOOKUP(B60,'SB Team'!$B$4:$Y$121,24,FALSE)</f>
        <v>390</v>
      </c>
      <c r="F60" s="13">
        <f>VLOOKUP(B60,'SB Team'!$B$4:$AK$121,36,FALSE)</f>
        <v>0</v>
      </c>
      <c r="G60" s="13">
        <f>VLOOKUP(B60,'SB Team'!$B$4:$AW$121,48,FALSE)</f>
        <v>305</v>
      </c>
      <c r="H60" s="52">
        <f>SUM(D60,E60,F60,G60,K60)</f>
        <v>1540</v>
      </c>
      <c r="I60" s="84">
        <f>H60/3</f>
        <v>513.33333333333337</v>
      </c>
      <c r="J60" s="84">
        <f t="shared" si="8"/>
        <v>152.5</v>
      </c>
      <c r="K60" s="13">
        <f>VLOOKUP(B60,'SB Team'!$B$4:$BJ$121,61,FALSE)</f>
        <v>474</v>
      </c>
      <c r="L60" s="93" t="str">
        <f t="shared" si="9"/>
        <v>DNQ</v>
      </c>
      <c r="M60" s="93" t="str">
        <f t="shared" si="10"/>
        <v>DNQ</v>
      </c>
    </row>
    <row r="61" spans="1:13" x14ac:dyDescent="0.3">
      <c r="A61" s="52">
        <f t="shared" si="5"/>
        <v>58</v>
      </c>
      <c r="B61" s="44" t="s">
        <v>96</v>
      </c>
      <c r="C61" s="7" t="str">
        <f>VLOOKUP(B61,'SB Team'!$B$4:$M$114,2,FALSE)</f>
        <v>UM</v>
      </c>
      <c r="D61" s="13">
        <f>VLOOKUP(B61,'SB Team'!$B$4:$M$121,12,FALSE)</f>
        <v>497</v>
      </c>
      <c r="E61" s="13">
        <f>VLOOKUP(B61,'SB Team'!$B$4:$Y$121,24,FALSE)</f>
        <v>491</v>
      </c>
      <c r="F61" s="13">
        <f>VLOOKUP(B61,'SB Team'!$B$4:$AK$121,36,FALSE)</f>
        <v>0</v>
      </c>
      <c r="G61" s="13">
        <f>VLOOKUP(B61,'SB Team'!$B$4:$AW$121,48,FALSE)</f>
        <v>0</v>
      </c>
      <c r="H61" s="52">
        <f>SUM(D61,E61,F61,G61,K61)</f>
        <v>1519</v>
      </c>
      <c r="I61" s="84">
        <f>H61/2</f>
        <v>759.5</v>
      </c>
      <c r="J61" s="84">
        <f t="shared" si="8"/>
        <v>0</v>
      </c>
      <c r="K61" s="13">
        <f>VLOOKUP(B61,'SB Team'!$B$4:$BJ$121,61,FALSE)</f>
        <v>531</v>
      </c>
      <c r="L61" s="93" t="str">
        <f t="shared" si="9"/>
        <v>DNQ</v>
      </c>
      <c r="M61" s="93" t="str">
        <f t="shared" si="10"/>
        <v>DNQ</v>
      </c>
    </row>
    <row r="62" spans="1:13" x14ac:dyDescent="0.3">
      <c r="A62" s="52">
        <f t="shared" si="5"/>
        <v>59</v>
      </c>
      <c r="B62" s="44" t="s">
        <v>105</v>
      </c>
      <c r="C62" s="7" t="str">
        <f>VLOOKUP(B62,'SB Team'!$B$4:$M$114,2,FALSE)</f>
        <v>UM</v>
      </c>
      <c r="D62" s="13">
        <f>VLOOKUP(B62,'SB Team'!$B$4:$M$121,12,FALSE)</f>
        <v>283</v>
      </c>
      <c r="E62" s="13">
        <f>VLOOKUP(B62,'SB Team'!$B$4:$Y$121,24,FALSE)</f>
        <v>406</v>
      </c>
      <c r="F62" s="13">
        <f>VLOOKUP(B62,'SB Team'!$B$4:$AK$121,36,FALSE)</f>
        <v>394</v>
      </c>
      <c r="G62" s="13">
        <f>VLOOKUP(B62,'SB Team'!$B$4:$AW$121,48,FALSE)</f>
        <v>0</v>
      </c>
      <c r="H62" s="52">
        <f>SUM(D62,E62,F62,G62,K62)</f>
        <v>1505</v>
      </c>
      <c r="I62" s="84">
        <f>H62/3</f>
        <v>501.66666666666669</v>
      </c>
      <c r="J62" s="84">
        <f t="shared" si="8"/>
        <v>197</v>
      </c>
      <c r="K62" s="13">
        <f>VLOOKUP(B62,'SB Team'!$B$4:$BJ$121,61,FALSE)</f>
        <v>422</v>
      </c>
      <c r="L62" s="93" t="str">
        <f t="shared" si="9"/>
        <v>DNQ</v>
      </c>
      <c r="M62" s="93" t="str">
        <f t="shared" si="10"/>
        <v>DNQ</v>
      </c>
    </row>
    <row r="63" spans="1:13" x14ac:dyDescent="0.3">
      <c r="A63" s="52">
        <f t="shared" si="5"/>
        <v>60</v>
      </c>
      <c r="B63" s="14" t="s">
        <v>73</v>
      </c>
      <c r="C63" s="7" t="str">
        <f>VLOOKUP(B63,'SB Team'!$B$4:$M$114,2,FALSE)</f>
        <v>UM</v>
      </c>
      <c r="D63" s="13">
        <f>VLOOKUP(B63,'SB Team'!$B$4:$M$121,12,FALSE)</f>
        <v>445</v>
      </c>
      <c r="E63" s="13">
        <f>VLOOKUP(B63,'SB Team'!$B$4:$Y$121,24,FALSE)</f>
        <v>481</v>
      </c>
      <c r="F63" s="13">
        <f>VLOOKUP(B63,'SB Team'!$B$4:$AK$121,36,FALSE)</f>
        <v>0</v>
      </c>
      <c r="G63" s="13">
        <f>VLOOKUP(B63,'SB Team'!$B$4:$AW$121,48,FALSE)</f>
        <v>462</v>
      </c>
      <c r="H63" s="52">
        <f>SUM(D63,E63,F63,G63,K63)</f>
        <v>1388</v>
      </c>
      <c r="I63" s="84">
        <f>H63/3</f>
        <v>462.66666666666669</v>
      </c>
      <c r="J63" s="84">
        <f t="shared" si="8"/>
        <v>231</v>
      </c>
      <c r="K63" s="13">
        <f>VLOOKUP(B63,'SB Team'!$B$4:$BJ$121,61,FALSE)</f>
        <v>0</v>
      </c>
      <c r="L63" s="93" t="str">
        <f t="shared" si="9"/>
        <v>DNQ</v>
      </c>
      <c r="M63" s="93" t="str">
        <f t="shared" si="10"/>
        <v>DNQ</v>
      </c>
    </row>
    <row r="64" spans="1:13" x14ac:dyDescent="0.3">
      <c r="A64" s="52">
        <f t="shared" si="5"/>
        <v>61</v>
      </c>
      <c r="B64" s="54" t="s">
        <v>155</v>
      </c>
      <c r="C64" s="7" t="s">
        <v>72</v>
      </c>
      <c r="D64" s="13">
        <f>VLOOKUP(B64,'SB Team'!$B$4:$M$121,12,FALSE)</f>
        <v>441</v>
      </c>
      <c r="E64" s="13">
        <f>VLOOKUP(B64,'SB Team'!$B$4:$Y$121,24,FALSE)</f>
        <v>445</v>
      </c>
      <c r="F64" s="13">
        <f>VLOOKUP(B64,'SB Team'!$B$4:$AK$121,36,FALSE)</f>
        <v>445</v>
      </c>
      <c r="G64" s="13">
        <f>VLOOKUP(B64,'SB Team'!$B$4:$AW$121,48,FALSE)</f>
        <v>0</v>
      </c>
      <c r="H64" s="52">
        <f>SUM(D64,E64,F64,G64)</f>
        <v>1331</v>
      </c>
      <c r="I64" s="84">
        <f>H64/3</f>
        <v>443.66666666666669</v>
      </c>
      <c r="J64" s="84">
        <f t="shared" si="8"/>
        <v>222.5</v>
      </c>
      <c r="K64" s="13">
        <f>VLOOKUP(B64,'SB Team'!$B$4:$BJ$121,61,FALSE)</f>
        <v>0</v>
      </c>
      <c r="L64" s="93" t="str">
        <f t="shared" si="9"/>
        <v>DNQ</v>
      </c>
      <c r="M64" s="93" t="str">
        <f t="shared" si="10"/>
        <v>DNQ</v>
      </c>
    </row>
    <row r="65" spans="1:13" x14ac:dyDescent="0.3">
      <c r="A65" s="52">
        <f t="shared" si="5"/>
        <v>62</v>
      </c>
      <c r="B65" s="44" t="s">
        <v>113</v>
      </c>
      <c r="C65" s="7" t="str">
        <f>VLOOKUP(B65,'SB Team'!$B$4:$M$114,2,FALSE)</f>
        <v>MSU</v>
      </c>
      <c r="D65" s="13">
        <f>VLOOKUP(B65,'SB Team'!$B$4:$M$121,12,FALSE)</f>
        <v>304</v>
      </c>
      <c r="E65" s="13">
        <f>VLOOKUP(B65,'SB Team'!$B$4:$Y$121,24,FALSE)</f>
        <v>334</v>
      </c>
      <c r="F65" s="13">
        <f>VLOOKUP(B65,'SB Team'!$B$4:$AK$121,36,FALSE)</f>
        <v>356</v>
      </c>
      <c r="G65" s="13">
        <f>VLOOKUP(B65,'SB Team'!$B$4:$AW$121,48,FALSE)</f>
        <v>0</v>
      </c>
      <c r="H65" s="52">
        <f>SUM(D65,E65,F65,G65)</f>
        <v>994</v>
      </c>
      <c r="I65" s="84">
        <f>H65/3</f>
        <v>331.33333333333331</v>
      </c>
      <c r="J65" s="84">
        <f t="shared" si="8"/>
        <v>178</v>
      </c>
      <c r="K65" s="13">
        <f>VLOOKUP(B65,'SB Team'!$B$4:$BJ$121,61,FALSE)</f>
        <v>0</v>
      </c>
      <c r="L65" s="93" t="str">
        <f t="shared" si="9"/>
        <v>DNQ</v>
      </c>
      <c r="M65" s="93" t="str">
        <f t="shared" si="10"/>
        <v>DNQ</v>
      </c>
    </row>
    <row r="66" spans="1:13" x14ac:dyDescent="0.3">
      <c r="A66" s="52">
        <f t="shared" si="5"/>
        <v>63</v>
      </c>
      <c r="B66" s="47" t="s">
        <v>177</v>
      </c>
      <c r="C66" s="2" t="s">
        <v>18</v>
      </c>
      <c r="D66" s="13">
        <f>VLOOKUP(B66,'SB Team'!$B$4:$M$121,12,FALSE)</f>
        <v>0</v>
      </c>
      <c r="E66" s="13">
        <f>VLOOKUP(B66,'SB Team'!$B$4:$Y$121,24,FALSE)</f>
        <v>0</v>
      </c>
      <c r="F66" s="13">
        <f>VLOOKUP(B66,'SB Team'!$B$4:$AK$121,36,FALSE)</f>
        <v>0</v>
      </c>
      <c r="G66" s="13">
        <f>VLOOKUP(B66,'SB Team'!$B$4:$AW$121,48,FALSE)</f>
        <v>474</v>
      </c>
      <c r="H66" s="52">
        <f>SUM(D66,E66,F66,G66,K66)</f>
        <v>981</v>
      </c>
      <c r="I66" s="84">
        <f>H66</f>
        <v>981</v>
      </c>
      <c r="J66" s="84">
        <f t="shared" si="8"/>
        <v>237</v>
      </c>
      <c r="K66" s="13">
        <f>VLOOKUP(B66,'SB Team'!$B$4:$BJ$121,61,FALSE)</f>
        <v>507</v>
      </c>
      <c r="L66" s="93" t="str">
        <f t="shared" si="9"/>
        <v>DNQ</v>
      </c>
      <c r="M66" s="93" t="str">
        <f t="shared" si="10"/>
        <v>DNQ</v>
      </c>
    </row>
    <row r="67" spans="1:13" x14ac:dyDescent="0.3">
      <c r="A67" s="52">
        <f t="shared" si="5"/>
        <v>64</v>
      </c>
      <c r="B67" s="55" t="s">
        <v>151</v>
      </c>
      <c r="C67" s="7" t="s">
        <v>17</v>
      </c>
      <c r="D67" s="13">
        <f>VLOOKUP(B67,'SB Team'!$B$4:$M$121,12,FALSE)</f>
        <v>299</v>
      </c>
      <c r="E67" s="13">
        <f>VLOOKUP(B67,'SB Team'!$B$4:$Y$121,24,FALSE)</f>
        <v>382</v>
      </c>
      <c r="F67" s="13">
        <f>VLOOKUP(B67,'SB Team'!$B$4:$AK$121,36,FALSE)</f>
        <v>0</v>
      </c>
      <c r="G67" s="13">
        <f>VLOOKUP(B67,'SB Team'!$B$4:$AW$121,48,FALSE)</f>
        <v>270</v>
      </c>
      <c r="H67" s="52">
        <f>SUM(D67,E67,F67,G67)</f>
        <v>951</v>
      </c>
      <c r="I67" s="84">
        <f>H67/3</f>
        <v>317</v>
      </c>
      <c r="J67" s="84">
        <f t="shared" si="8"/>
        <v>135</v>
      </c>
      <c r="K67" s="13">
        <f>VLOOKUP(B67,'SB Team'!$B$4:$BJ$121,61,FALSE)</f>
        <v>0</v>
      </c>
      <c r="L67" s="93" t="str">
        <f t="shared" si="9"/>
        <v>DNQ</v>
      </c>
      <c r="M67" s="93" t="str">
        <f t="shared" si="10"/>
        <v>DNQ</v>
      </c>
    </row>
    <row r="68" spans="1:13" x14ac:dyDescent="0.3">
      <c r="A68" s="52">
        <f t="shared" si="5"/>
        <v>65</v>
      </c>
      <c r="B68" s="14" t="s">
        <v>91</v>
      </c>
      <c r="C68" s="7" t="str">
        <f>VLOOKUP(B68,'SB Team'!$B$4:$M$114,2,FALSE)</f>
        <v>MSU</v>
      </c>
      <c r="D68" s="13">
        <f>VLOOKUP(B68,'SB Team'!$B$4:$M$121,12,FALSE)</f>
        <v>473</v>
      </c>
      <c r="E68" s="13">
        <f>VLOOKUP(B68,'SB Team'!$B$4:$Y$121,24,FALSE)</f>
        <v>472</v>
      </c>
      <c r="F68" s="13">
        <f>VLOOKUP(B68,'SB Team'!$B$4:$AK$121,36,FALSE)</f>
        <v>0</v>
      </c>
      <c r="G68" s="13">
        <f>VLOOKUP(B68,'SB Team'!$B$4:$AW$121,48,FALSE)</f>
        <v>0</v>
      </c>
      <c r="H68" s="52">
        <f>SUM(D68,E68,F68,G68)</f>
        <v>945</v>
      </c>
      <c r="I68" s="84">
        <f>H68/2</f>
        <v>472.5</v>
      </c>
      <c r="J68" s="84">
        <f t="shared" ref="J68:J95" si="12">AVERAGE(F68:G68)</f>
        <v>0</v>
      </c>
      <c r="K68" s="13">
        <f>VLOOKUP(B68,'SB Team'!$B$4:$BJ$121,61,FALSE)</f>
        <v>0</v>
      </c>
      <c r="L68" s="93" t="str">
        <f t="shared" ref="L68:L95" si="13">IF(COUNTIF(D68:G68,0)=0,1-(J68-K68)/K68,"DNQ")</f>
        <v>DNQ</v>
      </c>
      <c r="M68" s="93" t="str">
        <f t="shared" ref="M68:M95" si="14">IF(COUNTIF(D68:G68,0)=0,L68*(K68-J68)+K68,"DNQ")</f>
        <v>DNQ</v>
      </c>
    </row>
    <row r="69" spans="1:13" x14ac:dyDescent="0.3">
      <c r="A69" s="52">
        <f t="shared" si="5"/>
        <v>66</v>
      </c>
      <c r="B69" s="52" t="s">
        <v>159</v>
      </c>
      <c r="C69" s="7" t="s">
        <v>163</v>
      </c>
      <c r="D69" s="13">
        <f>VLOOKUP(B69,'SB Team'!$B$4:$M$121,12,FALSE)</f>
        <v>274</v>
      </c>
      <c r="E69" s="13">
        <f>VLOOKUP(B69,'SB Team'!$B$4:$Y$121,24,FALSE)</f>
        <v>337</v>
      </c>
      <c r="F69" s="13">
        <f>VLOOKUP(B69,'SB Team'!$B$4:$AK$121,36,FALSE)</f>
        <v>317</v>
      </c>
      <c r="G69" s="13">
        <f>VLOOKUP(B69,'SB Team'!$B$4:$AW$121,48,FALSE)</f>
        <v>0</v>
      </c>
      <c r="H69" s="52">
        <f>SUM(D69,E69,F69,G69)</f>
        <v>928</v>
      </c>
      <c r="I69" s="84">
        <f>H69/3</f>
        <v>309.33333333333331</v>
      </c>
      <c r="J69" s="84">
        <f t="shared" si="12"/>
        <v>158.5</v>
      </c>
      <c r="K69" s="13">
        <f>VLOOKUP(B69,'SB Team'!$B$4:$BJ$121,61,FALSE)</f>
        <v>0</v>
      </c>
      <c r="L69" s="93" t="str">
        <f t="shared" si="13"/>
        <v>DNQ</v>
      </c>
      <c r="M69" s="93" t="str">
        <f t="shared" si="14"/>
        <v>DNQ</v>
      </c>
    </row>
    <row r="70" spans="1:13" x14ac:dyDescent="0.3">
      <c r="A70" s="52">
        <f t="shared" ref="A70:A95" si="15">A69+1</f>
        <v>67</v>
      </c>
      <c r="B70" s="55" t="s">
        <v>150</v>
      </c>
      <c r="C70" s="7" t="s">
        <v>17</v>
      </c>
      <c r="D70" s="13">
        <f>VLOOKUP(B70,'SB Team'!$B$4:$M$121,12,FALSE)</f>
        <v>328</v>
      </c>
      <c r="E70" s="13">
        <f>VLOOKUP(B70,'SB Team'!$B$4:$Y$121,24,FALSE)</f>
        <v>301</v>
      </c>
      <c r="F70" s="13">
        <f>VLOOKUP(B70,'SB Team'!$B$4:$AK$121,36,FALSE)</f>
        <v>0</v>
      </c>
      <c r="G70" s="13">
        <f>VLOOKUP(B70,'SB Team'!$B$4:$AW$121,48,FALSE)</f>
        <v>299</v>
      </c>
      <c r="H70" s="52">
        <f>SUM(D70,E70,F70,G70,K70)</f>
        <v>928</v>
      </c>
      <c r="I70" s="84">
        <f>H70/3</f>
        <v>309.33333333333331</v>
      </c>
      <c r="J70" s="84">
        <f t="shared" si="12"/>
        <v>149.5</v>
      </c>
      <c r="K70" s="13">
        <f>VLOOKUP(B70,'SB Team'!$B$4:$BJ$121,61,FALSE)</f>
        <v>0</v>
      </c>
      <c r="L70" s="93" t="str">
        <f t="shared" si="13"/>
        <v>DNQ</v>
      </c>
      <c r="M70" s="93" t="str">
        <f t="shared" si="14"/>
        <v>DNQ</v>
      </c>
    </row>
    <row r="71" spans="1:13" x14ac:dyDescent="0.3">
      <c r="A71" s="52">
        <f t="shared" si="15"/>
        <v>68</v>
      </c>
      <c r="B71" s="44" t="s">
        <v>103</v>
      </c>
      <c r="C71" s="7" t="str">
        <f>VLOOKUP(B71,'SB Team'!$B$4:$M$114,2,FALSE)</f>
        <v>UM</v>
      </c>
      <c r="D71" s="13">
        <f>VLOOKUP(B71,'SB Team'!$B$4:$M$121,12,FALSE)</f>
        <v>331</v>
      </c>
      <c r="E71" s="13">
        <f>VLOOKUP(B71,'SB Team'!$B$4:$Y$121,24,FALSE)</f>
        <v>240</v>
      </c>
      <c r="F71" s="13">
        <f>VLOOKUP(B71,'SB Team'!$B$4:$AK$121,36,FALSE)</f>
        <v>319</v>
      </c>
      <c r="G71" s="13">
        <f>VLOOKUP(B71,'SB Team'!$B$4:$AW$121,48,FALSE)</f>
        <v>0</v>
      </c>
      <c r="H71" s="52">
        <f>SUM(D71,E71,F71,G71)</f>
        <v>890</v>
      </c>
      <c r="I71" s="84">
        <f>H71/3</f>
        <v>296.66666666666669</v>
      </c>
      <c r="J71" s="84">
        <f t="shared" si="12"/>
        <v>159.5</v>
      </c>
      <c r="K71" s="13">
        <f>VLOOKUP(B71,'SB Team'!$B$4:$BJ$121,61,FALSE)</f>
        <v>0</v>
      </c>
      <c r="L71" s="93" t="str">
        <f t="shared" si="13"/>
        <v>DNQ</v>
      </c>
      <c r="M71" s="93" t="str">
        <f t="shared" si="14"/>
        <v>DNQ</v>
      </c>
    </row>
    <row r="72" spans="1:13" x14ac:dyDescent="0.3">
      <c r="A72" s="52">
        <f t="shared" si="15"/>
        <v>69</v>
      </c>
      <c r="B72" s="44" t="s">
        <v>107</v>
      </c>
      <c r="C72" s="7" t="str">
        <f>VLOOKUP(B72,'SB Team'!$B$4:$M$114,2,FALSE)</f>
        <v>UM</v>
      </c>
      <c r="D72" s="13">
        <f>VLOOKUP(B72,'SB Team'!$B$4:$M$121,12,FALSE)</f>
        <v>431</v>
      </c>
      <c r="E72" s="13">
        <f>VLOOKUP(B72,'SB Team'!$B$4:$Y$121,24,FALSE)</f>
        <v>452</v>
      </c>
      <c r="F72" s="13">
        <f>VLOOKUP(B72,'SB Team'!$B$4:$AK$121,36,FALSE)</f>
        <v>0</v>
      </c>
      <c r="G72" s="13">
        <f>VLOOKUP(B72,'SB Team'!$B$4:$AW$121,48,FALSE)</f>
        <v>0</v>
      </c>
      <c r="H72" s="52">
        <f>SUM(D72,E72,F72,G72,K72)</f>
        <v>883</v>
      </c>
      <c r="I72" s="84">
        <f>H72/2</f>
        <v>441.5</v>
      </c>
      <c r="J72" s="84">
        <f t="shared" si="12"/>
        <v>0</v>
      </c>
      <c r="K72" s="13">
        <f>VLOOKUP(B72,'SB Team'!$B$4:$BJ$121,61,FALSE)</f>
        <v>0</v>
      </c>
      <c r="L72" s="93" t="str">
        <f t="shared" si="13"/>
        <v>DNQ</v>
      </c>
      <c r="M72" s="93" t="str">
        <f t="shared" si="14"/>
        <v>DNQ</v>
      </c>
    </row>
    <row r="73" spans="1:13" x14ac:dyDescent="0.3">
      <c r="A73" s="52">
        <f t="shared" si="15"/>
        <v>70</v>
      </c>
      <c r="B73" s="44" t="s">
        <v>95</v>
      </c>
      <c r="C73" s="7" t="str">
        <f>VLOOKUP(B73,'SB Team'!$B$4:$M$114,2,FALSE)</f>
        <v>MSU</v>
      </c>
      <c r="D73" s="13">
        <f>VLOOKUP(B73,'SB Team'!$B$4:$M$121,12,FALSE)</f>
        <v>0</v>
      </c>
      <c r="E73" s="13">
        <f>VLOOKUP(B73,'SB Team'!$B$4:$Y$121,24,FALSE)</f>
        <v>436</v>
      </c>
      <c r="F73" s="13">
        <f>VLOOKUP(B73,'SB Team'!$B$4:$AK$121,36,FALSE)</f>
        <v>0</v>
      </c>
      <c r="G73" s="13">
        <f>VLOOKUP(B73,'SB Team'!$B$4:$AW$121,48,FALSE)</f>
        <v>441</v>
      </c>
      <c r="H73" s="52">
        <f>SUM(D73,E73,F73,G73)</f>
        <v>877</v>
      </c>
      <c r="I73" s="84">
        <f>H73/2</f>
        <v>438.5</v>
      </c>
      <c r="J73" s="84">
        <f t="shared" si="12"/>
        <v>220.5</v>
      </c>
      <c r="K73" s="13">
        <f>VLOOKUP(B73,'SB Team'!$B$4:$BJ$121,61,FALSE)</f>
        <v>0</v>
      </c>
      <c r="L73" s="93" t="str">
        <f t="shared" si="13"/>
        <v>DNQ</v>
      </c>
      <c r="M73" s="93" t="str">
        <f t="shared" si="14"/>
        <v>DNQ</v>
      </c>
    </row>
    <row r="74" spans="1:13" x14ac:dyDescent="0.3">
      <c r="A74" s="52">
        <f t="shared" si="15"/>
        <v>71</v>
      </c>
      <c r="B74" s="44" t="s">
        <v>112</v>
      </c>
      <c r="C74" s="7" t="str">
        <f>VLOOKUP(B74,'SB Team'!$B$4:$M$114,2,FALSE)</f>
        <v>MSU</v>
      </c>
      <c r="D74" s="13">
        <f>VLOOKUP(B74,'SB Team'!$B$4:$M$121,12,FALSE)</f>
        <v>417</v>
      </c>
      <c r="E74" s="13">
        <f>VLOOKUP(B74,'SB Team'!$B$4:$Y$121,24,FALSE)</f>
        <v>0</v>
      </c>
      <c r="F74" s="13">
        <f>VLOOKUP(B74,'SB Team'!$B$4:$AK$121,36,FALSE)</f>
        <v>0</v>
      </c>
      <c r="G74" s="13">
        <f>VLOOKUP(B74,'SB Team'!$B$4:$AW$121,48,FALSE)</f>
        <v>460</v>
      </c>
      <c r="H74" s="52">
        <f>SUM(D74,E74,F74,G74)</f>
        <v>877</v>
      </c>
      <c r="I74" s="84">
        <f>H74/2</f>
        <v>438.5</v>
      </c>
      <c r="J74" s="84">
        <f t="shared" si="12"/>
        <v>230</v>
      </c>
      <c r="K74" s="13">
        <f>VLOOKUP(B74,'SB Team'!$B$4:$BJ$121,61,FALSE)</f>
        <v>0</v>
      </c>
      <c r="L74" s="93" t="str">
        <f t="shared" si="13"/>
        <v>DNQ</v>
      </c>
      <c r="M74" s="93" t="str">
        <f t="shared" si="14"/>
        <v>DNQ</v>
      </c>
    </row>
    <row r="75" spans="1:13" x14ac:dyDescent="0.3">
      <c r="A75" s="52">
        <f t="shared" si="15"/>
        <v>72</v>
      </c>
      <c r="B75" s="9" t="s">
        <v>604</v>
      </c>
      <c r="C75" s="2" t="s">
        <v>17</v>
      </c>
      <c r="D75" s="13">
        <f>VLOOKUP(B75,'SB Team'!$B$4:$M$121,12,FALSE)</f>
        <v>0</v>
      </c>
      <c r="E75" s="13">
        <f>VLOOKUP(B75,'SB Team'!$B$4:$Y$121,24,FALSE)</f>
        <v>0</v>
      </c>
      <c r="F75" s="13">
        <f>VLOOKUP(B75,'SB Team'!$B$4:$AK$121,36,FALSE)</f>
        <v>0</v>
      </c>
      <c r="G75" s="13">
        <f>VLOOKUP(B75,'SB Team'!$B$4:$AW$121,48,FALSE)</f>
        <v>397</v>
      </c>
      <c r="H75" s="52">
        <f>SUM(D75,E75,F75,G75,K75)</f>
        <v>855</v>
      </c>
      <c r="I75" s="84">
        <f>H75</f>
        <v>855</v>
      </c>
      <c r="J75" s="84">
        <f t="shared" si="12"/>
        <v>198.5</v>
      </c>
      <c r="K75" s="13">
        <f>VLOOKUP(B75,'SB Team'!$B$4:$BJ$121,61,FALSE)</f>
        <v>458</v>
      </c>
      <c r="L75" s="93" t="str">
        <f t="shared" si="13"/>
        <v>DNQ</v>
      </c>
      <c r="M75" s="93" t="str">
        <f t="shared" si="14"/>
        <v>DNQ</v>
      </c>
    </row>
    <row r="76" spans="1:13" x14ac:dyDescent="0.3">
      <c r="A76" s="52">
        <f t="shared" si="15"/>
        <v>73</v>
      </c>
      <c r="B76" s="44" t="s">
        <v>101</v>
      </c>
      <c r="C76" s="7" t="str">
        <f>VLOOKUP(B76,'SB Team'!$B$4:$M$114,2,FALSE)</f>
        <v>UM</v>
      </c>
      <c r="D76" s="13">
        <f>VLOOKUP(B76,'SB Team'!$B$4:$M$121,12,FALSE)</f>
        <v>392</v>
      </c>
      <c r="E76" s="13">
        <f>VLOOKUP(B76,'SB Team'!$B$4:$Y$121,24,FALSE)</f>
        <v>422</v>
      </c>
      <c r="F76" s="13">
        <f>VLOOKUP(B76,'SB Team'!$B$4:$AK$121,36,FALSE)</f>
        <v>0</v>
      </c>
      <c r="G76" s="13">
        <f>VLOOKUP(B76,'SB Team'!$B$4:$AW$121,48,FALSE)</f>
        <v>0</v>
      </c>
      <c r="H76" s="52">
        <f>SUM(D76,E76,F76,G76)</f>
        <v>814</v>
      </c>
      <c r="I76" s="84">
        <f>H76/2</f>
        <v>407</v>
      </c>
      <c r="J76" s="84">
        <f t="shared" si="12"/>
        <v>0</v>
      </c>
      <c r="K76" s="13">
        <f>VLOOKUP(B76,'SB Team'!$B$4:$BJ$121,61,FALSE)</f>
        <v>0</v>
      </c>
      <c r="L76" s="93" t="str">
        <f t="shared" si="13"/>
        <v>DNQ</v>
      </c>
      <c r="M76" s="93" t="str">
        <f t="shared" si="14"/>
        <v>DNQ</v>
      </c>
    </row>
    <row r="77" spans="1:13" x14ac:dyDescent="0.3">
      <c r="A77" s="52">
        <f t="shared" si="15"/>
        <v>74</v>
      </c>
      <c r="B77" s="44" t="s">
        <v>94</v>
      </c>
      <c r="C77" s="7" t="str">
        <f>VLOOKUP(B77,'SB Team'!$B$4:$M$114,2,FALSE)</f>
        <v>MSU</v>
      </c>
      <c r="D77" s="13">
        <f>VLOOKUP(B77,'SB Team'!$B$4:$M$121,12,FALSE)</f>
        <v>0</v>
      </c>
      <c r="E77" s="13">
        <f>VLOOKUP(B77,'SB Team'!$B$4:$Y$121,24,FALSE)</f>
        <v>389</v>
      </c>
      <c r="F77" s="13">
        <f>VLOOKUP(B77,'SB Team'!$B$4:$AK$121,36,FALSE)</f>
        <v>0</v>
      </c>
      <c r="G77" s="13">
        <f>VLOOKUP(B77,'SB Team'!$B$4:$AW$121,48,FALSE)</f>
        <v>421</v>
      </c>
      <c r="H77" s="52">
        <f>SUM(D77,E77,F77,G77)</f>
        <v>810</v>
      </c>
      <c r="I77" s="84">
        <f>H77/2</f>
        <v>405</v>
      </c>
      <c r="J77" s="84">
        <f t="shared" si="12"/>
        <v>210.5</v>
      </c>
      <c r="K77" s="13">
        <f>VLOOKUP(B77,'SB Team'!$B$4:$BJ$121,61,FALSE)</f>
        <v>0</v>
      </c>
      <c r="L77" s="93" t="str">
        <f t="shared" si="13"/>
        <v>DNQ</v>
      </c>
      <c r="M77" s="93" t="str">
        <f t="shared" si="14"/>
        <v>DNQ</v>
      </c>
    </row>
    <row r="78" spans="1:13" x14ac:dyDescent="0.3">
      <c r="A78" s="52">
        <f t="shared" si="15"/>
        <v>75</v>
      </c>
      <c r="B78" s="55" t="s">
        <v>148</v>
      </c>
      <c r="C78" s="7" t="s">
        <v>17</v>
      </c>
      <c r="D78" s="13">
        <f>VLOOKUP(B78,'SB Team'!$B$4:$M$121,12,FALSE)</f>
        <v>438</v>
      </c>
      <c r="E78" s="13">
        <f>VLOOKUP(B78,'SB Team'!$B$4:$Y$121,24,FALSE)</f>
        <v>328</v>
      </c>
      <c r="F78" s="13">
        <f>VLOOKUP(B78,'SB Team'!$B$4:$AK$121,36,FALSE)</f>
        <v>0</v>
      </c>
      <c r="G78" s="13">
        <f>VLOOKUP(B78,'SB Team'!$B$4:$AW$121,48,FALSE)</f>
        <v>0</v>
      </c>
      <c r="H78" s="52">
        <f>SUM(D78,E78,F78,G78)</f>
        <v>766</v>
      </c>
      <c r="I78" s="84">
        <f>H78/2</f>
        <v>383</v>
      </c>
      <c r="J78" s="84">
        <f t="shared" si="12"/>
        <v>0</v>
      </c>
      <c r="K78" s="13">
        <f>VLOOKUP(B78,'SB Team'!$B$4:$BJ$121,61,FALSE)</f>
        <v>0</v>
      </c>
      <c r="L78" s="93" t="str">
        <f t="shared" si="13"/>
        <v>DNQ</v>
      </c>
      <c r="M78" s="93" t="str">
        <f t="shared" si="14"/>
        <v>DNQ</v>
      </c>
    </row>
    <row r="79" spans="1:13" x14ac:dyDescent="0.3">
      <c r="A79" s="52">
        <f t="shared" si="15"/>
        <v>76</v>
      </c>
      <c r="B79" s="14" t="s">
        <v>98</v>
      </c>
      <c r="C79" s="7" t="s">
        <v>71</v>
      </c>
      <c r="D79" s="13">
        <f>VLOOKUP(B79,'SB Team'!$B$4:$M$121,12,FALSE)</f>
        <v>0</v>
      </c>
      <c r="E79" s="13">
        <f>VLOOKUP(B79,'SB Team'!$B$4:$Y$121,24,FALSE)</f>
        <v>0</v>
      </c>
      <c r="F79" s="13">
        <f>VLOOKUP(B79,'SB Team'!$B$4:$AK$121,36,FALSE)</f>
        <v>0</v>
      </c>
      <c r="G79" s="13">
        <f>VLOOKUP(B79,'SB Team'!$B$4:$AW$121,48,FALSE)</f>
        <v>521</v>
      </c>
      <c r="H79" s="52">
        <f>SUM(D79,E79,F79,G79)</f>
        <v>521</v>
      </c>
      <c r="I79" s="84">
        <f t="shared" ref="I79:I95" si="16">H79</f>
        <v>521</v>
      </c>
      <c r="J79" s="84">
        <f t="shared" si="12"/>
        <v>260.5</v>
      </c>
      <c r="K79" s="13">
        <f>VLOOKUP(B79,'SB Team'!$B$4:$BJ$121,61,FALSE)</f>
        <v>0</v>
      </c>
      <c r="L79" s="93" t="str">
        <f t="shared" si="13"/>
        <v>DNQ</v>
      </c>
      <c r="M79" s="93" t="str">
        <f t="shared" si="14"/>
        <v>DNQ</v>
      </c>
    </row>
    <row r="80" spans="1:13" x14ac:dyDescent="0.3">
      <c r="A80" s="52">
        <f t="shared" si="15"/>
        <v>77</v>
      </c>
      <c r="B80" s="9" t="s">
        <v>605</v>
      </c>
      <c r="C80" s="2" t="s">
        <v>17</v>
      </c>
      <c r="D80" s="13">
        <f>VLOOKUP(B80,'SB Team'!$B$4:$M$121,12,FALSE)</f>
        <v>0</v>
      </c>
      <c r="E80" s="13">
        <f>VLOOKUP(B80,'SB Team'!$B$4:$Y$121,24,FALSE)</f>
        <v>0</v>
      </c>
      <c r="F80" s="13">
        <f>VLOOKUP(B80,'SB Team'!$B$4:$AK$121,36,FALSE)</f>
        <v>0</v>
      </c>
      <c r="G80" s="13">
        <f>VLOOKUP(B80,'SB Team'!$B$4:$AW$121,48,FALSE)</f>
        <v>511</v>
      </c>
      <c r="H80" s="52">
        <f>SUM(D80,E80,F80,G80,K80)</f>
        <v>511</v>
      </c>
      <c r="I80" s="84">
        <f t="shared" si="16"/>
        <v>511</v>
      </c>
      <c r="J80" s="84">
        <f t="shared" si="12"/>
        <v>255.5</v>
      </c>
      <c r="K80" s="13">
        <v>0</v>
      </c>
      <c r="L80" s="93" t="str">
        <f t="shared" si="13"/>
        <v>DNQ</v>
      </c>
      <c r="M80" s="93" t="str">
        <f t="shared" si="14"/>
        <v>DNQ</v>
      </c>
    </row>
    <row r="81" spans="1:13" x14ac:dyDescent="0.3">
      <c r="A81" s="52">
        <f t="shared" si="15"/>
        <v>78</v>
      </c>
      <c r="B81" s="3" t="s">
        <v>179</v>
      </c>
      <c r="C81" s="2" t="s">
        <v>71</v>
      </c>
      <c r="D81" s="13">
        <f>VLOOKUP(B81,'SB Team'!$B$4:$M$121,12,FALSE)</f>
        <v>0</v>
      </c>
      <c r="E81" s="13">
        <f>VLOOKUP(B81,'SB Team'!$B$4:$Y$121,24,FALSE)</f>
        <v>0</v>
      </c>
      <c r="F81" s="13">
        <f>VLOOKUP(B81,'SB Team'!$B$4:$AK$121,36,FALSE)</f>
        <v>0</v>
      </c>
      <c r="G81" s="13">
        <f>VLOOKUP(B81,'SB Team'!$B$4:$AW$121,48,FALSE)</f>
        <v>501</v>
      </c>
      <c r="H81" s="52">
        <f>SUM(D81,E81,F81,G81)</f>
        <v>501</v>
      </c>
      <c r="I81" s="84">
        <f t="shared" si="16"/>
        <v>501</v>
      </c>
      <c r="J81" s="84">
        <f t="shared" si="12"/>
        <v>250.5</v>
      </c>
      <c r="K81" s="13">
        <f>VLOOKUP(B81,'SB Team'!$B$4:$BJ$121,61,FALSE)</f>
        <v>0</v>
      </c>
      <c r="L81" s="93" t="str">
        <f t="shared" si="13"/>
        <v>DNQ</v>
      </c>
      <c r="M81" s="93" t="str">
        <f t="shared" si="14"/>
        <v>DNQ</v>
      </c>
    </row>
    <row r="82" spans="1:13" x14ac:dyDescent="0.3">
      <c r="A82" s="52">
        <f t="shared" si="15"/>
        <v>79</v>
      </c>
      <c r="B82" s="52" t="s">
        <v>156</v>
      </c>
      <c r="C82" s="7" t="s">
        <v>16</v>
      </c>
      <c r="D82" s="13">
        <f>VLOOKUP(B82,'SB Team'!$B$4:$M$121,12,FALSE)</f>
        <v>501</v>
      </c>
      <c r="E82" s="13">
        <f>VLOOKUP(B82,'SB Team'!$B$4:$Y$121,24,FALSE)</f>
        <v>0</v>
      </c>
      <c r="F82" s="13">
        <f>VLOOKUP(B82,'SB Team'!$B$4:$AK$121,36,FALSE)</f>
        <v>0</v>
      </c>
      <c r="G82" s="13">
        <f>VLOOKUP(B82,'SB Team'!$B$4:$AW$121,48,FALSE)</f>
        <v>0</v>
      </c>
      <c r="H82" s="52">
        <f>SUM(D82,E82,F82,G82,K82)</f>
        <v>501</v>
      </c>
      <c r="I82" s="84">
        <f t="shared" si="16"/>
        <v>501</v>
      </c>
      <c r="J82" s="84">
        <f t="shared" si="12"/>
        <v>0</v>
      </c>
      <c r="K82" s="13">
        <f>VLOOKUP(B82,'SB Team'!$B$4:$BJ$121,61,FALSE)</f>
        <v>0</v>
      </c>
      <c r="L82" s="93" t="str">
        <f t="shared" si="13"/>
        <v>DNQ</v>
      </c>
      <c r="M82" s="93" t="str">
        <f t="shared" si="14"/>
        <v>DNQ</v>
      </c>
    </row>
    <row r="83" spans="1:13" x14ac:dyDescent="0.3">
      <c r="A83" s="52">
        <f t="shared" si="15"/>
        <v>80</v>
      </c>
      <c r="B83" s="47" t="s">
        <v>576</v>
      </c>
      <c r="C83" s="2" t="s">
        <v>16</v>
      </c>
      <c r="D83" s="13">
        <f>VLOOKUP(B83,'SB Team'!$B$4:$M$121,12,FALSE)</f>
        <v>0</v>
      </c>
      <c r="E83" s="13">
        <f>VLOOKUP(B83,'SB Team'!$B$4:$Y$121,24,FALSE)</f>
        <v>0</v>
      </c>
      <c r="F83" s="13">
        <f>VLOOKUP(B83,'SB Team'!$B$4:$AK$121,36,FALSE)</f>
        <v>0</v>
      </c>
      <c r="G83" s="13">
        <f>VLOOKUP(B83,'SB Team'!$B$4:$AW$121,48,FALSE)</f>
        <v>496</v>
      </c>
      <c r="H83" s="52">
        <f>SUM(D83,E83,F83,G83,K83)</f>
        <v>496</v>
      </c>
      <c r="I83" s="84">
        <f t="shared" si="16"/>
        <v>496</v>
      </c>
      <c r="J83" s="84">
        <f t="shared" si="12"/>
        <v>248</v>
      </c>
      <c r="K83" s="13">
        <f>VLOOKUP(B83,'SB Team'!$B$4:$BJ$121,61,FALSE)</f>
        <v>0</v>
      </c>
      <c r="L83" s="93" t="str">
        <f t="shared" si="13"/>
        <v>DNQ</v>
      </c>
      <c r="M83" s="93" t="str">
        <f t="shared" si="14"/>
        <v>DNQ</v>
      </c>
    </row>
    <row r="84" spans="1:13" x14ac:dyDescent="0.3">
      <c r="A84" s="52">
        <f t="shared" si="15"/>
        <v>81</v>
      </c>
      <c r="B84" s="44" t="s">
        <v>68</v>
      </c>
      <c r="C84" s="7" t="str">
        <f>VLOOKUP(B84,'SB Team'!$B$4:$M$114,2,FALSE)</f>
        <v>MSU</v>
      </c>
      <c r="D84" s="13">
        <f>VLOOKUP(B84,'SB Team'!$B$4:$M$121,12,FALSE)</f>
        <v>456</v>
      </c>
      <c r="E84" s="13">
        <f>VLOOKUP(B84,'SB Team'!$B$4:$Y$121,24,FALSE)</f>
        <v>0</v>
      </c>
      <c r="F84" s="13">
        <f>VLOOKUP(B84,'SB Team'!$B$4:$AK$121,36,FALSE)</f>
        <v>0</v>
      </c>
      <c r="G84" s="13">
        <f>VLOOKUP(B84,'SB Team'!$B$4:$AW$121,48,FALSE)</f>
        <v>0</v>
      </c>
      <c r="H84" s="52">
        <f t="shared" ref="H84:H95" si="17">SUM(D84,E84,F84,G84)</f>
        <v>456</v>
      </c>
      <c r="I84" s="84">
        <f t="shared" si="16"/>
        <v>456</v>
      </c>
      <c r="J84" s="84">
        <f t="shared" si="12"/>
        <v>0</v>
      </c>
      <c r="K84" s="13">
        <f>VLOOKUP(B84,'SB Team'!$B$4:$BJ$121,61,FALSE)</f>
        <v>0</v>
      </c>
      <c r="L84" s="93" t="str">
        <f t="shared" si="13"/>
        <v>DNQ</v>
      </c>
      <c r="M84" s="93" t="str">
        <f t="shared" si="14"/>
        <v>DNQ</v>
      </c>
    </row>
    <row r="85" spans="1:13" x14ac:dyDescent="0.3">
      <c r="A85" s="52">
        <f t="shared" si="15"/>
        <v>82</v>
      </c>
      <c r="B85" s="14" t="s">
        <v>102</v>
      </c>
      <c r="C85" s="7" t="str">
        <f>VLOOKUP(B85,'SB Team'!$B$4:$M$114,2,FALSE)</f>
        <v>UM</v>
      </c>
      <c r="D85" s="13">
        <f>VLOOKUP(B85,'SB Team'!$B$4:$M$121,12,FALSE)</f>
        <v>450</v>
      </c>
      <c r="E85" s="13">
        <f>VLOOKUP(B85,'SB Team'!$B$4:$Y$121,24,FALSE)</f>
        <v>0</v>
      </c>
      <c r="F85" s="13">
        <f>VLOOKUP(B85,'SB Team'!$B$4:$AK$121,36,FALSE)</f>
        <v>0</v>
      </c>
      <c r="G85" s="13">
        <f>VLOOKUP(B85,'SB Team'!$B$4:$AW$121,48,FALSE)</f>
        <v>0</v>
      </c>
      <c r="H85" s="52">
        <f t="shared" si="17"/>
        <v>450</v>
      </c>
      <c r="I85" s="84">
        <f t="shared" si="16"/>
        <v>450</v>
      </c>
      <c r="J85" s="84">
        <f t="shared" si="12"/>
        <v>0</v>
      </c>
      <c r="K85" s="13">
        <f>VLOOKUP(B85,'SB Team'!$B$4:$BJ$121,61,FALSE)</f>
        <v>0</v>
      </c>
      <c r="L85" s="93" t="str">
        <f t="shared" si="13"/>
        <v>DNQ</v>
      </c>
      <c r="M85" s="93" t="str">
        <f t="shared" si="14"/>
        <v>DNQ</v>
      </c>
    </row>
    <row r="86" spans="1:13" x14ac:dyDescent="0.3">
      <c r="A86" s="52">
        <f t="shared" si="15"/>
        <v>83</v>
      </c>
      <c r="B86" s="3" t="s">
        <v>180</v>
      </c>
      <c r="C86" s="2" t="s">
        <v>71</v>
      </c>
      <c r="D86" s="13">
        <f>VLOOKUP(B86,'SB Team'!$B$4:$M$121,12,FALSE)</f>
        <v>0</v>
      </c>
      <c r="E86" s="13">
        <f>VLOOKUP(B86,'SB Team'!$B$4:$Y$121,24,FALSE)</f>
        <v>0</v>
      </c>
      <c r="F86" s="13">
        <f>VLOOKUP(B86,'SB Team'!$B$4:$AK$121,36,FALSE)</f>
        <v>0</v>
      </c>
      <c r="G86" s="13">
        <f>VLOOKUP(B86,'SB Team'!$B$4:$AW$121,48,FALSE)</f>
        <v>417</v>
      </c>
      <c r="H86" s="52">
        <f t="shared" si="17"/>
        <v>417</v>
      </c>
      <c r="I86" s="84">
        <f t="shared" si="16"/>
        <v>417</v>
      </c>
      <c r="J86" s="84">
        <f t="shared" si="12"/>
        <v>208.5</v>
      </c>
      <c r="K86" s="13">
        <f>VLOOKUP(B86,'SB Team'!$B$4:$BJ$121,61,FALSE)</f>
        <v>0</v>
      </c>
      <c r="L86" s="93" t="str">
        <f t="shared" si="13"/>
        <v>DNQ</v>
      </c>
      <c r="M86" s="93" t="str">
        <f t="shared" si="14"/>
        <v>DNQ</v>
      </c>
    </row>
    <row r="87" spans="1:13" x14ac:dyDescent="0.3">
      <c r="A87" s="52">
        <f t="shared" si="15"/>
        <v>84</v>
      </c>
      <c r="B87" s="44" t="s">
        <v>172</v>
      </c>
      <c r="C87" s="7" t="s">
        <v>14</v>
      </c>
      <c r="D87" s="13">
        <f>VLOOKUP(B87,'SB Team'!$B$4:$M$121,12,FALSE)</f>
        <v>0</v>
      </c>
      <c r="E87" s="13">
        <f>VLOOKUP(B87,'SB Team'!$B$4:$Y$121,24,FALSE)</f>
        <v>413</v>
      </c>
      <c r="F87" s="13">
        <f>VLOOKUP(B87,'SB Team'!$B$4:$AK$121,36,FALSE)</f>
        <v>0</v>
      </c>
      <c r="G87" s="13">
        <f>VLOOKUP(B87,'SB Team'!$B$4:$AW$121,48,FALSE)</f>
        <v>0</v>
      </c>
      <c r="H87" s="52">
        <f t="shared" si="17"/>
        <v>413</v>
      </c>
      <c r="I87" s="84">
        <f t="shared" si="16"/>
        <v>413</v>
      </c>
      <c r="J87" s="84">
        <f t="shared" si="12"/>
        <v>0</v>
      </c>
      <c r="K87" s="13">
        <f>VLOOKUP(B87,'SB Team'!$B$4:$BJ$121,61,FALSE)</f>
        <v>0</v>
      </c>
      <c r="L87" s="93" t="str">
        <f t="shared" si="13"/>
        <v>DNQ</v>
      </c>
      <c r="M87" s="93" t="str">
        <f t="shared" si="14"/>
        <v>DNQ</v>
      </c>
    </row>
    <row r="88" spans="1:13" x14ac:dyDescent="0.3">
      <c r="A88" s="52">
        <f t="shared" si="15"/>
        <v>85</v>
      </c>
      <c r="B88" s="14" t="s">
        <v>170</v>
      </c>
      <c r="C88" s="7" t="s">
        <v>71</v>
      </c>
      <c r="D88" s="13">
        <f>VLOOKUP(B88,'SB Team'!$B$4:$M$121,12,FALSE)</f>
        <v>0</v>
      </c>
      <c r="E88" s="13">
        <f>VLOOKUP(B88,'SB Team'!$B$4:$Y$121,24,FALSE)</f>
        <v>0</v>
      </c>
      <c r="F88" s="13">
        <f>VLOOKUP(B88,'SB Team'!$B$4:$AK$121,36,FALSE)</f>
        <v>0</v>
      </c>
      <c r="G88" s="13">
        <f>VLOOKUP(B88,'SB Team'!$B$4:$AW$121,48,FALSE)</f>
        <v>411</v>
      </c>
      <c r="H88" s="52">
        <f t="shared" si="17"/>
        <v>411</v>
      </c>
      <c r="I88" s="84">
        <f t="shared" si="16"/>
        <v>411</v>
      </c>
      <c r="J88" s="84">
        <f t="shared" si="12"/>
        <v>205.5</v>
      </c>
      <c r="K88" s="13">
        <f>VLOOKUP(B88,'SB Team'!$B$4:$BJ$121,61,FALSE)</f>
        <v>0</v>
      </c>
      <c r="L88" s="93" t="str">
        <f t="shared" si="13"/>
        <v>DNQ</v>
      </c>
      <c r="M88" s="93" t="str">
        <f t="shared" si="14"/>
        <v>DNQ</v>
      </c>
    </row>
    <row r="89" spans="1:13" x14ac:dyDescent="0.3">
      <c r="A89" s="52">
        <f t="shared" si="15"/>
        <v>86</v>
      </c>
      <c r="B89" s="55" t="s">
        <v>149</v>
      </c>
      <c r="C89" s="7" t="s">
        <v>17</v>
      </c>
      <c r="D89" s="13">
        <f>VLOOKUP(B89,'SB Team'!$B$4:$M$121,12,FALSE)</f>
        <v>406</v>
      </c>
      <c r="E89" s="13">
        <f>VLOOKUP(B89,'SB Team'!$B$4:$Y$121,24,FALSE)</f>
        <v>0</v>
      </c>
      <c r="F89" s="13">
        <f>VLOOKUP(B89,'SB Team'!$B$4:$AK$121,36,FALSE)</f>
        <v>0</v>
      </c>
      <c r="G89" s="13">
        <f>VLOOKUP(B89,'SB Team'!$B$4:$AW$121,48,FALSE)</f>
        <v>0</v>
      </c>
      <c r="H89" s="52">
        <f t="shared" si="17"/>
        <v>406</v>
      </c>
      <c r="I89" s="84">
        <f t="shared" si="16"/>
        <v>406</v>
      </c>
      <c r="J89" s="84">
        <f t="shared" si="12"/>
        <v>0</v>
      </c>
      <c r="K89" s="13">
        <f>VLOOKUP(B89,'SB Team'!$B$4:$BJ$121,61,FALSE)</f>
        <v>0</v>
      </c>
      <c r="L89" s="93" t="str">
        <f t="shared" si="13"/>
        <v>DNQ</v>
      </c>
      <c r="M89" s="93" t="str">
        <f t="shared" si="14"/>
        <v>DNQ</v>
      </c>
    </row>
    <row r="90" spans="1:13" x14ac:dyDescent="0.3">
      <c r="A90" s="52">
        <f t="shared" si="15"/>
        <v>87</v>
      </c>
      <c r="B90" s="44" t="s">
        <v>128</v>
      </c>
      <c r="C90" s="7" t="str">
        <f>VLOOKUP(B90,'SB Team'!$B$4:$M$114,2,FALSE)</f>
        <v>MSU</v>
      </c>
      <c r="D90" s="13">
        <f>VLOOKUP(B90,'SB Team'!$B$4:$M$121,12,FALSE)</f>
        <v>0</v>
      </c>
      <c r="E90" s="13">
        <f>VLOOKUP(B90,'SB Team'!$B$4:$Y$121,24,FALSE)</f>
        <v>0</v>
      </c>
      <c r="F90" s="13">
        <f>VLOOKUP(B90,'SB Team'!$B$4:$AK$121,36,FALSE)</f>
        <v>0</v>
      </c>
      <c r="G90" s="13">
        <f>VLOOKUP(B90,'SB Team'!$B$4:$AW$121,48,FALSE)</f>
        <v>366</v>
      </c>
      <c r="H90" s="52">
        <f t="shared" si="17"/>
        <v>366</v>
      </c>
      <c r="I90" s="84">
        <f t="shared" si="16"/>
        <v>366</v>
      </c>
      <c r="J90" s="84">
        <f t="shared" si="12"/>
        <v>183</v>
      </c>
      <c r="K90" s="13">
        <f>VLOOKUP(B90,'SB Team'!$B$4:$BJ$121,61,FALSE)</f>
        <v>0</v>
      </c>
      <c r="L90" s="93" t="str">
        <f t="shared" si="13"/>
        <v>DNQ</v>
      </c>
      <c r="M90" s="93" t="str">
        <f t="shared" si="14"/>
        <v>DNQ</v>
      </c>
    </row>
    <row r="91" spans="1:13" x14ac:dyDescent="0.3">
      <c r="A91" s="52">
        <f t="shared" si="15"/>
        <v>88</v>
      </c>
      <c r="B91" s="3" t="s">
        <v>181</v>
      </c>
      <c r="C91" s="2" t="s">
        <v>71</v>
      </c>
      <c r="D91" s="13">
        <f>VLOOKUP(B91,'SB Team'!$B$4:$M$121,12,FALSE)</f>
        <v>0</v>
      </c>
      <c r="E91" s="13">
        <f>VLOOKUP(B91,'SB Team'!$B$4:$Y$121,24,FALSE)</f>
        <v>0</v>
      </c>
      <c r="F91" s="13">
        <f>VLOOKUP(B91,'SB Team'!$B$4:$AK$121,36,FALSE)</f>
        <v>0</v>
      </c>
      <c r="G91" s="13">
        <f>VLOOKUP(B91,'SB Team'!$B$4:$AW$121,48,FALSE)</f>
        <v>323</v>
      </c>
      <c r="H91" s="52">
        <f t="shared" si="17"/>
        <v>323</v>
      </c>
      <c r="I91" s="84">
        <f t="shared" si="16"/>
        <v>323</v>
      </c>
      <c r="J91" s="84">
        <f t="shared" si="12"/>
        <v>161.5</v>
      </c>
      <c r="K91" s="13">
        <f>VLOOKUP(B91,'SB Team'!$B$4:$BJ$121,61,FALSE)</f>
        <v>0</v>
      </c>
      <c r="L91" s="93" t="str">
        <f t="shared" si="13"/>
        <v>DNQ</v>
      </c>
      <c r="M91" s="93" t="str">
        <f t="shared" si="14"/>
        <v>DNQ</v>
      </c>
    </row>
    <row r="92" spans="1:13" x14ac:dyDescent="0.3">
      <c r="A92" s="52">
        <f t="shared" si="15"/>
        <v>89</v>
      </c>
      <c r="B92" s="44" t="s">
        <v>126</v>
      </c>
      <c r="C92" s="7" t="str">
        <f>VLOOKUP(B92,'SB Team'!$B$4:$M$114,2,FALSE)</f>
        <v>MSU</v>
      </c>
      <c r="D92" s="13">
        <f>VLOOKUP(B92,'SB Team'!$B$4:$M$121,12,FALSE)</f>
        <v>0</v>
      </c>
      <c r="E92" s="13">
        <f>VLOOKUP(B92,'SB Team'!$B$4:$Y$121,24,FALSE)</f>
        <v>319</v>
      </c>
      <c r="F92" s="13">
        <f>VLOOKUP(B92,'SB Team'!$B$4:$AK$121,36,FALSE)</f>
        <v>0</v>
      </c>
      <c r="G92" s="13">
        <f>VLOOKUP(B92,'SB Team'!$B$4:$AW$121,48,FALSE)</f>
        <v>0</v>
      </c>
      <c r="H92" s="52">
        <f t="shared" si="17"/>
        <v>319</v>
      </c>
      <c r="I92" s="84">
        <f t="shared" si="16"/>
        <v>319</v>
      </c>
      <c r="J92" s="84">
        <f t="shared" si="12"/>
        <v>0</v>
      </c>
      <c r="K92" s="13">
        <f>VLOOKUP(B92,'SB Team'!$B$4:$BJ$121,61,FALSE)</f>
        <v>0</v>
      </c>
      <c r="L92" s="93" t="str">
        <f t="shared" si="13"/>
        <v>DNQ</v>
      </c>
      <c r="M92" s="93" t="str">
        <f t="shared" si="14"/>
        <v>DNQ</v>
      </c>
    </row>
    <row r="93" spans="1:13" x14ac:dyDescent="0.3">
      <c r="A93" s="52">
        <f t="shared" si="15"/>
        <v>90</v>
      </c>
      <c r="B93" s="44" t="s">
        <v>173</v>
      </c>
      <c r="C93" s="7" t="s">
        <v>14</v>
      </c>
      <c r="D93" s="13">
        <f>VLOOKUP(B93,'SB Team'!$B$4:$M$121,12,FALSE)</f>
        <v>0</v>
      </c>
      <c r="E93" s="13">
        <f>VLOOKUP(B93,'SB Team'!$B$4:$Y$121,24,FALSE)</f>
        <v>312</v>
      </c>
      <c r="F93" s="13">
        <f>VLOOKUP(B93,'SB Team'!$B$4:$AK$121,36,FALSE)</f>
        <v>0</v>
      </c>
      <c r="G93" s="13">
        <f>VLOOKUP(B93,'SB Team'!$B$4:$AW$121,48,FALSE)</f>
        <v>0</v>
      </c>
      <c r="H93" s="52">
        <f t="shared" si="17"/>
        <v>312</v>
      </c>
      <c r="I93" s="84">
        <f t="shared" si="16"/>
        <v>312</v>
      </c>
      <c r="J93" s="84">
        <f t="shared" si="12"/>
        <v>0</v>
      </c>
      <c r="K93" s="13">
        <f>VLOOKUP(B93,'SB Team'!$B$4:$BJ$121,61,FALSE)</f>
        <v>0</v>
      </c>
      <c r="L93" s="93" t="str">
        <f t="shared" si="13"/>
        <v>DNQ</v>
      </c>
      <c r="M93" s="93" t="str">
        <f t="shared" si="14"/>
        <v>DNQ</v>
      </c>
    </row>
    <row r="94" spans="1:13" x14ac:dyDescent="0.3">
      <c r="A94" s="52">
        <f t="shared" si="15"/>
        <v>91</v>
      </c>
      <c r="B94" s="44" t="s">
        <v>125</v>
      </c>
      <c r="C94" s="7" t="str">
        <f>VLOOKUP(B94,'SB Team'!$B$4:$M$114,2,FALSE)</f>
        <v>MSU</v>
      </c>
      <c r="D94" s="13">
        <f>VLOOKUP(B94,'SB Team'!$B$4:$M$121,12,FALSE)</f>
        <v>0</v>
      </c>
      <c r="E94" s="13">
        <f>VLOOKUP(B94,'SB Team'!$B$4:$Y$121,24,FALSE)</f>
        <v>0</v>
      </c>
      <c r="F94" s="13">
        <f>VLOOKUP(B94,'SB Team'!$B$4:$AK$121,36,FALSE)</f>
        <v>0</v>
      </c>
      <c r="G94" s="13">
        <f>VLOOKUP(B94,'SB Team'!$B$4:$AW$121,48,FALSE)</f>
        <v>299</v>
      </c>
      <c r="H94" s="52">
        <f t="shared" si="17"/>
        <v>299</v>
      </c>
      <c r="I94" s="84">
        <f t="shared" si="16"/>
        <v>299</v>
      </c>
      <c r="J94" s="84">
        <f t="shared" si="12"/>
        <v>149.5</v>
      </c>
      <c r="K94" s="13">
        <f>VLOOKUP(B94,'SB Team'!$B$4:$BJ$121,61,FALSE)</f>
        <v>0</v>
      </c>
      <c r="L94" s="93" t="str">
        <f t="shared" si="13"/>
        <v>DNQ</v>
      </c>
      <c r="M94" s="93" t="str">
        <f t="shared" si="14"/>
        <v>DNQ</v>
      </c>
    </row>
    <row r="95" spans="1:13" x14ac:dyDescent="0.3">
      <c r="A95" s="52">
        <f t="shared" si="15"/>
        <v>92</v>
      </c>
      <c r="B95" s="44" t="s">
        <v>123</v>
      </c>
      <c r="C95" s="7" t="str">
        <f>VLOOKUP(B95,'SB Team'!$B$4:$M$114,2,FALSE)</f>
        <v>MSU</v>
      </c>
      <c r="D95" s="13">
        <f>VLOOKUP(B95,'SB Team'!$B$4:$M$121,12,FALSE)</f>
        <v>0</v>
      </c>
      <c r="E95" s="13">
        <f>VLOOKUP(B95,'SB Team'!$B$4:$Y$121,24,FALSE)</f>
        <v>252</v>
      </c>
      <c r="F95" s="13">
        <f>VLOOKUP(B95,'SB Team'!$B$4:$AK$121,36,FALSE)</f>
        <v>0</v>
      </c>
      <c r="G95" s="13">
        <f>VLOOKUP(B95,'SB Team'!$B$4:$AW$121,48,FALSE)</f>
        <v>0</v>
      </c>
      <c r="H95" s="52">
        <f t="shared" si="17"/>
        <v>252</v>
      </c>
      <c r="I95" s="84">
        <f t="shared" si="16"/>
        <v>252</v>
      </c>
      <c r="J95" s="84">
        <f t="shared" si="12"/>
        <v>0</v>
      </c>
      <c r="K95" s="13">
        <f>VLOOKUP(B95,'SB Team'!$B$4:$BJ$121,61,FALSE)</f>
        <v>0</v>
      </c>
      <c r="L95" s="93" t="str">
        <f t="shared" si="13"/>
        <v>DNQ</v>
      </c>
      <c r="M95" s="93" t="str">
        <f t="shared" si="14"/>
        <v>DNQ</v>
      </c>
    </row>
    <row r="96" spans="1:13" x14ac:dyDescent="0.3">
      <c r="B96" s="44"/>
      <c r="D96" s="13"/>
      <c r="E96" s="13"/>
      <c r="F96" s="13"/>
      <c r="G96" s="13"/>
      <c r="K96" s="13"/>
      <c r="L96" s="93"/>
      <c r="M96" s="93"/>
    </row>
    <row r="97" spans="2:13" x14ac:dyDescent="0.3">
      <c r="B97" s="44"/>
      <c r="D97" s="13"/>
      <c r="E97" s="13"/>
      <c r="F97" s="13"/>
      <c r="G97" s="13"/>
      <c r="K97" s="13"/>
      <c r="L97" s="93"/>
      <c r="M97" s="93"/>
    </row>
    <row r="98" spans="2:13" x14ac:dyDescent="0.3">
      <c r="B98" s="44"/>
      <c r="D98" s="13"/>
      <c r="E98" s="13"/>
      <c r="F98" s="13"/>
      <c r="G98" s="13"/>
      <c r="K98" s="13"/>
      <c r="L98" s="93"/>
      <c r="M98" s="93"/>
    </row>
    <row r="99" spans="2:13" x14ac:dyDescent="0.3">
      <c r="B99" s="54"/>
      <c r="D99" s="13"/>
      <c r="E99" s="13"/>
      <c r="F99" s="13"/>
      <c r="G99" s="13"/>
      <c r="K99" s="13"/>
      <c r="L99" s="93"/>
      <c r="M99" s="93"/>
    </row>
    <row r="100" spans="2:13" x14ac:dyDescent="0.3">
      <c r="B100" s="54"/>
      <c r="D100" s="13"/>
      <c r="E100" s="13"/>
      <c r="F100" s="13"/>
      <c r="G100" s="13"/>
      <c r="K100" s="13"/>
      <c r="L100" s="93"/>
      <c r="M100" s="93"/>
    </row>
    <row r="101" spans="2:13" x14ac:dyDescent="0.3">
      <c r="B101" s="52"/>
      <c r="D101" s="13"/>
      <c r="E101" s="13"/>
      <c r="F101" s="13"/>
      <c r="G101" s="13"/>
      <c r="K101" s="13"/>
      <c r="L101" s="93"/>
      <c r="M101" s="93"/>
    </row>
    <row r="102" spans="2:13" x14ac:dyDescent="0.3">
      <c r="B102" s="52"/>
      <c r="D102" s="13"/>
      <c r="E102" s="13"/>
      <c r="F102" s="13"/>
      <c r="G102" s="13"/>
      <c r="K102" s="13"/>
      <c r="L102" s="93"/>
      <c r="M102" s="93"/>
    </row>
    <row r="103" spans="2:13" x14ac:dyDescent="0.3">
      <c r="B103" s="6"/>
      <c r="D103" s="13"/>
      <c r="E103" s="13"/>
      <c r="F103" s="13"/>
      <c r="G103" s="13"/>
      <c r="K103" s="13"/>
      <c r="L103" s="93"/>
      <c r="M103" s="93"/>
    </row>
    <row r="104" spans="2:13" x14ac:dyDescent="0.3">
      <c r="B104" s="6"/>
      <c r="D104" s="13"/>
      <c r="E104" s="13"/>
      <c r="F104" s="13"/>
      <c r="G104" s="13"/>
      <c r="K104" s="13"/>
      <c r="L104" s="93"/>
      <c r="M104" s="93"/>
    </row>
    <row r="105" spans="2:13" x14ac:dyDescent="0.3">
      <c r="B105" s="3"/>
      <c r="D105" s="13"/>
      <c r="E105" s="13"/>
      <c r="F105" s="13"/>
      <c r="G105" s="13"/>
      <c r="K105" s="13"/>
      <c r="L105" s="93"/>
      <c r="M105" s="93"/>
    </row>
    <row r="106" spans="2:13" x14ac:dyDescent="0.3">
      <c r="B106" s="3"/>
      <c r="C106" s="2"/>
      <c r="D106" s="13"/>
      <c r="E106" s="13"/>
      <c r="F106" s="13"/>
      <c r="G106" s="13"/>
      <c r="K106" s="13"/>
      <c r="L106" s="93"/>
      <c r="M106" s="93"/>
    </row>
    <row r="107" spans="2:13" x14ac:dyDescent="0.3">
      <c r="B107" s="8"/>
      <c r="C107" s="2"/>
      <c r="D107" s="13"/>
      <c r="E107" s="13"/>
      <c r="F107" s="13"/>
      <c r="G107" s="13"/>
      <c r="K107" s="13"/>
      <c r="L107" s="93"/>
      <c r="M107" s="93"/>
    </row>
  </sheetData>
  <sortState xmlns:xlrd2="http://schemas.microsoft.com/office/spreadsheetml/2017/richdata2" ref="B4:M95">
    <sortCondition descending="1" ref="H4:H95"/>
  </sortState>
  <pageMargins left="0.7" right="0.7" top="0.75" bottom="0.75" header="0.3" footer="0.3"/>
  <pageSetup scale="4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12"/>
  <sheetViews>
    <sheetView workbookViewId="0">
      <selection activeCell="O4" sqref="O4"/>
    </sheetView>
  </sheetViews>
  <sheetFormatPr defaultRowHeight="14.4" x14ac:dyDescent="0.3"/>
  <cols>
    <col min="1" max="1" width="5.33203125" style="52" customWidth="1"/>
    <col min="2" max="2" width="25.44140625" style="7" customWidth="1"/>
    <col min="3" max="3" width="6.109375" style="7" customWidth="1"/>
    <col min="4" max="4" width="7.6640625" style="7" customWidth="1"/>
    <col min="5" max="5" width="5.5546875" style="52" customWidth="1"/>
    <col min="6" max="6" width="6.5546875" style="52" customWidth="1"/>
    <col min="7" max="7" width="7.44140625" style="52" customWidth="1"/>
    <col min="8" max="8" width="7.6640625" style="52" customWidth="1"/>
    <col min="9" max="10" width="7.6640625" style="84" customWidth="1"/>
    <col min="11" max="11" width="6.109375" style="52" customWidth="1"/>
    <col min="12" max="13" width="9.6640625" style="52" customWidth="1"/>
    <col min="14" max="14" width="6.33203125" style="52" customWidth="1"/>
    <col min="15" max="255" width="9.109375" style="52"/>
    <col min="256" max="256" width="5.33203125" style="52" customWidth="1"/>
    <col min="257" max="257" width="16.5546875" style="52" customWidth="1"/>
    <col min="258" max="258" width="6.109375" style="52" customWidth="1"/>
    <col min="259" max="259" width="7.6640625" style="52" customWidth="1"/>
    <col min="260" max="260" width="5.5546875" style="52" customWidth="1"/>
    <col min="261" max="261" width="6.5546875" style="52" customWidth="1"/>
    <col min="262" max="262" width="7.44140625" style="52" customWidth="1"/>
    <col min="263" max="263" width="7.6640625" style="52" customWidth="1"/>
    <col min="264" max="264" width="6.109375" style="52" customWidth="1"/>
    <col min="265" max="266" width="9.109375" style="52"/>
    <col min="267" max="267" width="6.33203125" style="52" customWidth="1"/>
    <col min="268" max="511" width="9.109375" style="52"/>
    <col min="512" max="512" width="5.33203125" style="52" customWidth="1"/>
    <col min="513" max="513" width="16.5546875" style="52" customWidth="1"/>
    <col min="514" max="514" width="6.109375" style="52" customWidth="1"/>
    <col min="515" max="515" width="7.6640625" style="52" customWidth="1"/>
    <col min="516" max="516" width="5.5546875" style="52" customWidth="1"/>
    <col min="517" max="517" width="6.5546875" style="52" customWidth="1"/>
    <col min="518" max="518" width="7.44140625" style="52" customWidth="1"/>
    <col min="519" max="519" width="7.6640625" style="52" customWidth="1"/>
    <col min="520" max="520" width="6.109375" style="52" customWidth="1"/>
    <col min="521" max="522" width="9.109375" style="52"/>
    <col min="523" max="523" width="6.33203125" style="52" customWidth="1"/>
    <col min="524" max="767" width="9.109375" style="52"/>
    <col min="768" max="768" width="5.33203125" style="52" customWidth="1"/>
    <col min="769" max="769" width="16.5546875" style="52" customWidth="1"/>
    <col min="770" max="770" width="6.109375" style="52" customWidth="1"/>
    <col min="771" max="771" width="7.6640625" style="52" customWidth="1"/>
    <col min="772" max="772" width="5.5546875" style="52" customWidth="1"/>
    <col min="773" max="773" width="6.5546875" style="52" customWidth="1"/>
    <col min="774" max="774" width="7.44140625" style="52" customWidth="1"/>
    <col min="775" max="775" width="7.6640625" style="52" customWidth="1"/>
    <col min="776" max="776" width="6.109375" style="52" customWidth="1"/>
    <col min="777" max="778" width="9.109375" style="52"/>
    <col min="779" max="779" width="6.33203125" style="52" customWidth="1"/>
    <col min="780" max="1023" width="9.109375" style="52"/>
    <col min="1024" max="1024" width="5.33203125" style="52" customWidth="1"/>
    <col min="1025" max="1025" width="16.5546875" style="52" customWidth="1"/>
    <col min="1026" max="1026" width="6.109375" style="52" customWidth="1"/>
    <col min="1027" max="1027" width="7.6640625" style="52" customWidth="1"/>
    <col min="1028" max="1028" width="5.5546875" style="52" customWidth="1"/>
    <col min="1029" max="1029" width="6.5546875" style="52" customWidth="1"/>
    <col min="1030" max="1030" width="7.44140625" style="52" customWidth="1"/>
    <col min="1031" max="1031" width="7.6640625" style="52" customWidth="1"/>
    <col min="1032" max="1032" width="6.109375" style="52" customWidth="1"/>
    <col min="1033" max="1034" width="9.109375" style="52"/>
    <col min="1035" max="1035" width="6.33203125" style="52" customWidth="1"/>
    <col min="1036" max="1279" width="9.109375" style="52"/>
    <col min="1280" max="1280" width="5.33203125" style="52" customWidth="1"/>
    <col min="1281" max="1281" width="16.5546875" style="52" customWidth="1"/>
    <col min="1282" max="1282" width="6.109375" style="52" customWidth="1"/>
    <col min="1283" max="1283" width="7.6640625" style="52" customWidth="1"/>
    <col min="1284" max="1284" width="5.5546875" style="52" customWidth="1"/>
    <col min="1285" max="1285" width="6.5546875" style="52" customWidth="1"/>
    <col min="1286" max="1286" width="7.44140625" style="52" customWidth="1"/>
    <col min="1287" max="1287" width="7.6640625" style="52" customWidth="1"/>
    <col min="1288" max="1288" width="6.109375" style="52" customWidth="1"/>
    <col min="1289" max="1290" width="9.109375" style="52"/>
    <col min="1291" max="1291" width="6.33203125" style="52" customWidth="1"/>
    <col min="1292" max="1535" width="9.109375" style="52"/>
    <col min="1536" max="1536" width="5.33203125" style="52" customWidth="1"/>
    <col min="1537" max="1537" width="16.5546875" style="52" customWidth="1"/>
    <col min="1538" max="1538" width="6.109375" style="52" customWidth="1"/>
    <col min="1539" max="1539" width="7.6640625" style="52" customWidth="1"/>
    <col min="1540" max="1540" width="5.5546875" style="52" customWidth="1"/>
    <col min="1541" max="1541" width="6.5546875" style="52" customWidth="1"/>
    <col min="1542" max="1542" width="7.44140625" style="52" customWidth="1"/>
    <col min="1543" max="1543" width="7.6640625" style="52" customWidth="1"/>
    <col min="1544" max="1544" width="6.109375" style="52" customWidth="1"/>
    <col min="1545" max="1546" width="9.109375" style="52"/>
    <col min="1547" max="1547" width="6.33203125" style="52" customWidth="1"/>
    <col min="1548" max="1791" width="9.109375" style="52"/>
    <col min="1792" max="1792" width="5.33203125" style="52" customWidth="1"/>
    <col min="1793" max="1793" width="16.5546875" style="52" customWidth="1"/>
    <col min="1794" max="1794" width="6.109375" style="52" customWidth="1"/>
    <col min="1795" max="1795" width="7.6640625" style="52" customWidth="1"/>
    <col min="1796" max="1796" width="5.5546875" style="52" customWidth="1"/>
    <col min="1797" max="1797" width="6.5546875" style="52" customWidth="1"/>
    <col min="1798" max="1798" width="7.44140625" style="52" customWidth="1"/>
    <col min="1799" max="1799" width="7.6640625" style="52" customWidth="1"/>
    <col min="1800" max="1800" width="6.109375" style="52" customWidth="1"/>
    <col min="1801" max="1802" width="9.109375" style="52"/>
    <col min="1803" max="1803" width="6.33203125" style="52" customWidth="1"/>
    <col min="1804" max="2047" width="9.109375" style="52"/>
    <col min="2048" max="2048" width="5.33203125" style="52" customWidth="1"/>
    <col min="2049" max="2049" width="16.5546875" style="52" customWidth="1"/>
    <col min="2050" max="2050" width="6.109375" style="52" customWidth="1"/>
    <col min="2051" max="2051" width="7.6640625" style="52" customWidth="1"/>
    <col min="2052" max="2052" width="5.5546875" style="52" customWidth="1"/>
    <col min="2053" max="2053" width="6.5546875" style="52" customWidth="1"/>
    <col min="2054" max="2054" width="7.44140625" style="52" customWidth="1"/>
    <col min="2055" max="2055" width="7.6640625" style="52" customWidth="1"/>
    <col min="2056" max="2056" width="6.109375" style="52" customWidth="1"/>
    <col min="2057" max="2058" width="9.109375" style="52"/>
    <col min="2059" max="2059" width="6.33203125" style="52" customWidth="1"/>
    <col min="2060" max="2303" width="9.109375" style="52"/>
    <col min="2304" max="2304" width="5.33203125" style="52" customWidth="1"/>
    <col min="2305" max="2305" width="16.5546875" style="52" customWidth="1"/>
    <col min="2306" max="2306" width="6.109375" style="52" customWidth="1"/>
    <col min="2307" max="2307" width="7.6640625" style="52" customWidth="1"/>
    <col min="2308" max="2308" width="5.5546875" style="52" customWidth="1"/>
    <col min="2309" max="2309" width="6.5546875" style="52" customWidth="1"/>
    <col min="2310" max="2310" width="7.44140625" style="52" customWidth="1"/>
    <col min="2311" max="2311" width="7.6640625" style="52" customWidth="1"/>
    <col min="2312" max="2312" width="6.109375" style="52" customWidth="1"/>
    <col min="2313" max="2314" width="9.109375" style="52"/>
    <col min="2315" max="2315" width="6.33203125" style="52" customWidth="1"/>
    <col min="2316" max="2559" width="9.109375" style="52"/>
    <col min="2560" max="2560" width="5.33203125" style="52" customWidth="1"/>
    <col min="2561" max="2561" width="16.5546875" style="52" customWidth="1"/>
    <col min="2562" max="2562" width="6.109375" style="52" customWidth="1"/>
    <col min="2563" max="2563" width="7.6640625" style="52" customWidth="1"/>
    <col min="2564" max="2564" width="5.5546875" style="52" customWidth="1"/>
    <col min="2565" max="2565" width="6.5546875" style="52" customWidth="1"/>
    <col min="2566" max="2566" width="7.44140625" style="52" customWidth="1"/>
    <col min="2567" max="2567" width="7.6640625" style="52" customWidth="1"/>
    <col min="2568" max="2568" width="6.109375" style="52" customWidth="1"/>
    <col min="2569" max="2570" width="9.109375" style="52"/>
    <col min="2571" max="2571" width="6.33203125" style="52" customWidth="1"/>
    <col min="2572" max="2815" width="9.109375" style="52"/>
    <col min="2816" max="2816" width="5.33203125" style="52" customWidth="1"/>
    <col min="2817" max="2817" width="16.5546875" style="52" customWidth="1"/>
    <col min="2818" max="2818" width="6.109375" style="52" customWidth="1"/>
    <col min="2819" max="2819" width="7.6640625" style="52" customWidth="1"/>
    <col min="2820" max="2820" width="5.5546875" style="52" customWidth="1"/>
    <col min="2821" max="2821" width="6.5546875" style="52" customWidth="1"/>
    <col min="2822" max="2822" width="7.44140625" style="52" customWidth="1"/>
    <col min="2823" max="2823" width="7.6640625" style="52" customWidth="1"/>
    <col min="2824" max="2824" width="6.109375" style="52" customWidth="1"/>
    <col min="2825" max="2826" width="9.109375" style="52"/>
    <col min="2827" max="2827" width="6.33203125" style="52" customWidth="1"/>
    <col min="2828" max="3071" width="9.109375" style="52"/>
    <col min="3072" max="3072" width="5.33203125" style="52" customWidth="1"/>
    <col min="3073" max="3073" width="16.5546875" style="52" customWidth="1"/>
    <col min="3074" max="3074" width="6.109375" style="52" customWidth="1"/>
    <col min="3075" max="3075" width="7.6640625" style="52" customWidth="1"/>
    <col min="3076" max="3076" width="5.5546875" style="52" customWidth="1"/>
    <col min="3077" max="3077" width="6.5546875" style="52" customWidth="1"/>
    <col min="3078" max="3078" width="7.44140625" style="52" customWidth="1"/>
    <col min="3079" max="3079" width="7.6640625" style="52" customWidth="1"/>
    <col min="3080" max="3080" width="6.109375" style="52" customWidth="1"/>
    <col min="3081" max="3082" width="9.109375" style="52"/>
    <col min="3083" max="3083" width="6.33203125" style="52" customWidth="1"/>
    <col min="3084" max="3327" width="9.109375" style="52"/>
    <col min="3328" max="3328" width="5.33203125" style="52" customWidth="1"/>
    <col min="3329" max="3329" width="16.5546875" style="52" customWidth="1"/>
    <col min="3330" max="3330" width="6.109375" style="52" customWidth="1"/>
    <col min="3331" max="3331" width="7.6640625" style="52" customWidth="1"/>
    <col min="3332" max="3332" width="5.5546875" style="52" customWidth="1"/>
    <col min="3333" max="3333" width="6.5546875" style="52" customWidth="1"/>
    <col min="3334" max="3334" width="7.44140625" style="52" customWidth="1"/>
    <col min="3335" max="3335" width="7.6640625" style="52" customWidth="1"/>
    <col min="3336" max="3336" width="6.109375" style="52" customWidth="1"/>
    <col min="3337" max="3338" width="9.109375" style="52"/>
    <col min="3339" max="3339" width="6.33203125" style="52" customWidth="1"/>
    <col min="3340" max="3583" width="9.109375" style="52"/>
    <col min="3584" max="3584" width="5.33203125" style="52" customWidth="1"/>
    <col min="3585" max="3585" width="16.5546875" style="52" customWidth="1"/>
    <col min="3586" max="3586" width="6.109375" style="52" customWidth="1"/>
    <col min="3587" max="3587" width="7.6640625" style="52" customWidth="1"/>
    <col min="3588" max="3588" width="5.5546875" style="52" customWidth="1"/>
    <col min="3589" max="3589" width="6.5546875" style="52" customWidth="1"/>
    <col min="3590" max="3590" width="7.44140625" style="52" customWidth="1"/>
    <col min="3591" max="3591" width="7.6640625" style="52" customWidth="1"/>
    <col min="3592" max="3592" width="6.109375" style="52" customWidth="1"/>
    <col min="3593" max="3594" width="9.109375" style="52"/>
    <col min="3595" max="3595" width="6.33203125" style="52" customWidth="1"/>
    <col min="3596" max="3839" width="9.109375" style="52"/>
    <col min="3840" max="3840" width="5.33203125" style="52" customWidth="1"/>
    <col min="3841" max="3841" width="16.5546875" style="52" customWidth="1"/>
    <col min="3842" max="3842" width="6.109375" style="52" customWidth="1"/>
    <col min="3843" max="3843" width="7.6640625" style="52" customWidth="1"/>
    <col min="3844" max="3844" width="5.5546875" style="52" customWidth="1"/>
    <col min="3845" max="3845" width="6.5546875" style="52" customWidth="1"/>
    <col min="3846" max="3846" width="7.44140625" style="52" customWidth="1"/>
    <col min="3847" max="3847" width="7.6640625" style="52" customWidth="1"/>
    <col min="3848" max="3848" width="6.109375" style="52" customWidth="1"/>
    <col min="3849" max="3850" width="9.109375" style="52"/>
    <col min="3851" max="3851" width="6.33203125" style="52" customWidth="1"/>
    <col min="3852" max="4095" width="9.109375" style="52"/>
    <col min="4096" max="4096" width="5.33203125" style="52" customWidth="1"/>
    <col min="4097" max="4097" width="16.5546875" style="52" customWidth="1"/>
    <col min="4098" max="4098" width="6.109375" style="52" customWidth="1"/>
    <col min="4099" max="4099" width="7.6640625" style="52" customWidth="1"/>
    <col min="4100" max="4100" width="5.5546875" style="52" customWidth="1"/>
    <col min="4101" max="4101" width="6.5546875" style="52" customWidth="1"/>
    <col min="4102" max="4102" width="7.44140625" style="52" customWidth="1"/>
    <col min="4103" max="4103" width="7.6640625" style="52" customWidth="1"/>
    <col min="4104" max="4104" width="6.109375" style="52" customWidth="1"/>
    <col min="4105" max="4106" width="9.109375" style="52"/>
    <col min="4107" max="4107" width="6.33203125" style="52" customWidth="1"/>
    <col min="4108" max="4351" width="9.109375" style="52"/>
    <col min="4352" max="4352" width="5.33203125" style="52" customWidth="1"/>
    <col min="4353" max="4353" width="16.5546875" style="52" customWidth="1"/>
    <col min="4354" max="4354" width="6.109375" style="52" customWidth="1"/>
    <col min="4355" max="4355" width="7.6640625" style="52" customWidth="1"/>
    <col min="4356" max="4356" width="5.5546875" style="52" customWidth="1"/>
    <col min="4357" max="4357" width="6.5546875" style="52" customWidth="1"/>
    <col min="4358" max="4358" width="7.44140625" style="52" customWidth="1"/>
    <col min="4359" max="4359" width="7.6640625" style="52" customWidth="1"/>
    <col min="4360" max="4360" width="6.109375" style="52" customWidth="1"/>
    <col min="4361" max="4362" width="9.109375" style="52"/>
    <col min="4363" max="4363" width="6.33203125" style="52" customWidth="1"/>
    <col min="4364" max="4607" width="9.109375" style="52"/>
    <col min="4608" max="4608" width="5.33203125" style="52" customWidth="1"/>
    <col min="4609" max="4609" width="16.5546875" style="52" customWidth="1"/>
    <col min="4610" max="4610" width="6.109375" style="52" customWidth="1"/>
    <col min="4611" max="4611" width="7.6640625" style="52" customWidth="1"/>
    <col min="4612" max="4612" width="5.5546875" style="52" customWidth="1"/>
    <col min="4613" max="4613" width="6.5546875" style="52" customWidth="1"/>
    <col min="4614" max="4614" width="7.44140625" style="52" customWidth="1"/>
    <col min="4615" max="4615" width="7.6640625" style="52" customWidth="1"/>
    <col min="4616" max="4616" width="6.109375" style="52" customWidth="1"/>
    <col min="4617" max="4618" width="9.109375" style="52"/>
    <col min="4619" max="4619" width="6.33203125" style="52" customWidth="1"/>
    <col min="4620" max="4863" width="9.109375" style="52"/>
    <col min="4864" max="4864" width="5.33203125" style="52" customWidth="1"/>
    <col min="4865" max="4865" width="16.5546875" style="52" customWidth="1"/>
    <col min="4866" max="4866" width="6.109375" style="52" customWidth="1"/>
    <col min="4867" max="4867" width="7.6640625" style="52" customWidth="1"/>
    <col min="4868" max="4868" width="5.5546875" style="52" customWidth="1"/>
    <col min="4869" max="4869" width="6.5546875" style="52" customWidth="1"/>
    <col min="4870" max="4870" width="7.44140625" style="52" customWidth="1"/>
    <col min="4871" max="4871" width="7.6640625" style="52" customWidth="1"/>
    <col min="4872" max="4872" width="6.109375" style="52" customWidth="1"/>
    <col min="4873" max="4874" width="9.109375" style="52"/>
    <col min="4875" max="4875" width="6.33203125" style="52" customWidth="1"/>
    <col min="4876" max="5119" width="9.109375" style="52"/>
    <col min="5120" max="5120" width="5.33203125" style="52" customWidth="1"/>
    <col min="5121" max="5121" width="16.5546875" style="52" customWidth="1"/>
    <col min="5122" max="5122" width="6.109375" style="52" customWidth="1"/>
    <col min="5123" max="5123" width="7.6640625" style="52" customWidth="1"/>
    <col min="5124" max="5124" width="5.5546875" style="52" customWidth="1"/>
    <col min="5125" max="5125" width="6.5546875" style="52" customWidth="1"/>
    <col min="5126" max="5126" width="7.44140625" style="52" customWidth="1"/>
    <col min="5127" max="5127" width="7.6640625" style="52" customWidth="1"/>
    <col min="5128" max="5128" width="6.109375" style="52" customWidth="1"/>
    <col min="5129" max="5130" width="9.109375" style="52"/>
    <col min="5131" max="5131" width="6.33203125" style="52" customWidth="1"/>
    <col min="5132" max="5375" width="9.109375" style="52"/>
    <col min="5376" max="5376" width="5.33203125" style="52" customWidth="1"/>
    <col min="5377" max="5377" width="16.5546875" style="52" customWidth="1"/>
    <col min="5378" max="5378" width="6.109375" style="52" customWidth="1"/>
    <col min="5379" max="5379" width="7.6640625" style="52" customWidth="1"/>
    <col min="5380" max="5380" width="5.5546875" style="52" customWidth="1"/>
    <col min="5381" max="5381" width="6.5546875" style="52" customWidth="1"/>
    <col min="5382" max="5382" width="7.44140625" style="52" customWidth="1"/>
    <col min="5383" max="5383" width="7.6640625" style="52" customWidth="1"/>
    <col min="5384" max="5384" width="6.109375" style="52" customWidth="1"/>
    <col min="5385" max="5386" width="9.109375" style="52"/>
    <col min="5387" max="5387" width="6.33203125" style="52" customWidth="1"/>
    <col min="5388" max="5631" width="9.109375" style="52"/>
    <col min="5632" max="5632" width="5.33203125" style="52" customWidth="1"/>
    <col min="5633" max="5633" width="16.5546875" style="52" customWidth="1"/>
    <col min="5634" max="5634" width="6.109375" style="52" customWidth="1"/>
    <col min="5635" max="5635" width="7.6640625" style="52" customWidth="1"/>
    <col min="5636" max="5636" width="5.5546875" style="52" customWidth="1"/>
    <col min="5637" max="5637" width="6.5546875" style="52" customWidth="1"/>
    <col min="5638" max="5638" width="7.44140625" style="52" customWidth="1"/>
    <col min="5639" max="5639" width="7.6640625" style="52" customWidth="1"/>
    <col min="5640" max="5640" width="6.109375" style="52" customWidth="1"/>
    <col min="5641" max="5642" width="9.109375" style="52"/>
    <col min="5643" max="5643" width="6.33203125" style="52" customWidth="1"/>
    <col min="5644" max="5887" width="9.109375" style="52"/>
    <col min="5888" max="5888" width="5.33203125" style="52" customWidth="1"/>
    <col min="5889" max="5889" width="16.5546875" style="52" customWidth="1"/>
    <col min="5890" max="5890" width="6.109375" style="52" customWidth="1"/>
    <col min="5891" max="5891" width="7.6640625" style="52" customWidth="1"/>
    <col min="5892" max="5892" width="5.5546875" style="52" customWidth="1"/>
    <col min="5893" max="5893" width="6.5546875" style="52" customWidth="1"/>
    <col min="5894" max="5894" width="7.44140625" style="52" customWidth="1"/>
    <col min="5895" max="5895" width="7.6640625" style="52" customWidth="1"/>
    <col min="5896" max="5896" width="6.109375" style="52" customWidth="1"/>
    <col min="5897" max="5898" width="9.109375" style="52"/>
    <col min="5899" max="5899" width="6.33203125" style="52" customWidth="1"/>
    <col min="5900" max="6143" width="9.109375" style="52"/>
    <col min="6144" max="6144" width="5.33203125" style="52" customWidth="1"/>
    <col min="6145" max="6145" width="16.5546875" style="52" customWidth="1"/>
    <col min="6146" max="6146" width="6.109375" style="52" customWidth="1"/>
    <col min="6147" max="6147" width="7.6640625" style="52" customWidth="1"/>
    <col min="6148" max="6148" width="5.5546875" style="52" customWidth="1"/>
    <col min="6149" max="6149" width="6.5546875" style="52" customWidth="1"/>
    <col min="6150" max="6150" width="7.44140625" style="52" customWidth="1"/>
    <col min="6151" max="6151" width="7.6640625" style="52" customWidth="1"/>
    <col min="6152" max="6152" width="6.109375" style="52" customWidth="1"/>
    <col min="6153" max="6154" width="9.109375" style="52"/>
    <col min="6155" max="6155" width="6.33203125" style="52" customWidth="1"/>
    <col min="6156" max="6399" width="9.109375" style="52"/>
    <col min="6400" max="6400" width="5.33203125" style="52" customWidth="1"/>
    <col min="6401" max="6401" width="16.5546875" style="52" customWidth="1"/>
    <col min="6402" max="6402" width="6.109375" style="52" customWidth="1"/>
    <col min="6403" max="6403" width="7.6640625" style="52" customWidth="1"/>
    <col min="6404" max="6404" width="5.5546875" style="52" customWidth="1"/>
    <col min="6405" max="6405" width="6.5546875" style="52" customWidth="1"/>
    <col min="6406" max="6406" width="7.44140625" style="52" customWidth="1"/>
    <col min="6407" max="6407" width="7.6640625" style="52" customWidth="1"/>
    <col min="6408" max="6408" width="6.109375" style="52" customWidth="1"/>
    <col min="6409" max="6410" width="9.109375" style="52"/>
    <col min="6411" max="6411" width="6.33203125" style="52" customWidth="1"/>
    <col min="6412" max="6655" width="9.109375" style="52"/>
    <col min="6656" max="6656" width="5.33203125" style="52" customWidth="1"/>
    <col min="6657" max="6657" width="16.5546875" style="52" customWidth="1"/>
    <col min="6658" max="6658" width="6.109375" style="52" customWidth="1"/>
    <col min="6659" max="6659" width="7.6640625" style="52" customWidth="1"/>
    <col min="6660" max="6660" width="5.5546875" style="52" customWidth="1"/>
    <col min="6661" max="6661" width="6.5546875" style="52" customWidth="1"/>
    <col min="6662" max="6662" width="7.44140625" style="52" customWidth="1"/>
    <col min="6663" max="6663" width="7.6640625" style="52" customWidth="1"/>
    <col min="6664" max="6664" width="6.109375" style="52" customWidth="1"/>
    <col min="6665" max="6666" width="9.109375" style="52"/>
    <col min="6667" max="6667" width="6.33203125" style="52" customWidth="1"/>
    <col min="6668" max="6911" width="9.109375" style="52"/>
    <col min="6912" max="6912" width="5.33203125" style="52" customWidth="1"/>
    <col min="6913" max="6913" width="16.5546875" style="52" customWidth="1"/>
    <col min="6914" max="6914" width="6.109375" style="52" customWidth="1"/>
    <col min="6915" max="6915" width="7.6640625" style="52" customWidth="1"/>
    <col min="6916" max="6916" width="5.5546875" style="52" customWidth="1"/>
    <col min="6917" max="6917" width="6.5546875" style="52" customWidth="1"/>
    <col min="6918" max="6918" width="7.44140625" style="52" customWidth="1"/>
    <col min="6919" max="6919" width="7.6640625" style="52" customWidth="1"/>
    <col min="6920" max="6920" width="6.109375" style="52" customWidth="1"/>
    <col min="6921" max="6922" width="9.109375" style="52"/>
    <col min="6923" max="6923" width="6.33203125" style="52" customWidth="1"/>
    <col min="6924" max="7167" width="9.109375" style="52"/>
    <col min="7168" max="7168" width="5.33203125" style="52" customWidth="1"/>
    <col min="7169" max="7169" width="16.5546875" style="52" customWidth="1"/>
    <col min="7170" max="7170" width="6.109375" style="52" customWidth="1"/>
    <col min="7171" max="7171" width="7.6640625" style="52" customWidth="1"/>
    <col min="7172" max="7172" width="5.5546875" style="52" customWidth="1"/>
    <col min="7173" max="7173" width="6.5546875" style="52" customWidth="1"/>
    <col min="7174" max="7174" width="7.44140625" style="52" customWidth="1"/>
    <col min="7175" max="7175" width="7.6640625" style="52" customWidth="1"/>
    <col min="7176" max="7176" width="6.109375" style="52" customWidth="1"/>
    <col min="7177" max="7178" width="9.109375" style="52"/>
    <col min="7179" max="7179" width="6.33203125" style="52" customWidth="1"/>
    <col min="7180" max="7423" width="9.109375" style="52"/>
    <col min="7424" max="7424" width="5.33203125" style="52" customWidth="1"/>
    <col min="7425" max="7425" width="16.5546875" style="52" customWidth="1"/>
    <col min="7426" max="7426" width="6.109375" style="52" customWidth="1"/>
    <col min="7427" max="7427" width="7.6640625" style="52" customWidth="1"/>
    <col min="7428" max="7428" width="5.5546875" style="52" customWidth="1"/>
    <col min="7429" max="7429" width="6.5546875" style="52" customWidth="1"/>
    <col min="7430" max="7430" width="7.44140625" style="52" customWidth="1"/>
    <col min="7431" max="7431" width="7.6640625" style="52" customWidth="1"/>
    <col min="7432" max="7432" width="6.109375" style="52" customWidth="1"/>
    <col min="7433" max="7434" width="9.109375" style="52"/>
    <col min="7435" max="7435" width="6.33203125" style="52" customWidth="1"/>
    <col min="7436" max="7679" width="9.109375" style="52"/>
    <col min="7680" max="7680" width="5.33203125" style="52" customWidth="1"/>
    <col min="7681" max="7681" width="16.5546875" style="52" customWidth="1"/>
    <col min="7682" max="7682" width="6.109375" style="52" customWidth="1"/>
    <col min="7683" max="7683" width="7.6640625" style="52" customWidth="1"/>
    <col min="7684" max="7684" width="5.5546875" style="52" customWidth="1"/>
    <col min="7685" max="7685" width="6.5546875" style="52" customWidth="1"/>
    <col min="7686" max="7686" width="7.44140625" style="52" customWidth="1"/>
    <col min="7687" max="7687" width="7.6640625" style="52" customWidth="1"/>
    <col min="7688" max="7688" width="6.109375" style="52" customWidth="1"/>
    <col min="7689" max="7690" width="9.109375" style="52"/>
    <col min="7691" max="7691" width="6.33203125" style="52" customWidth="1"/>
    <col min="7692" max="7935" width="9.109375" style="52"/>
    <col min="7936" max="7936" width="5.33203125" style="52" customWidth="1"/>
    <col min="7937" max="7937" width="16.5546875" style="52" customWidth="1"/>
    <col min="7938" max="7938" width="6.109375" style="52" customWidth="1"/>
    <col min="7939" max="7939" width="7.6640625" style="52" customWidth="1"/>
    <col min="7940" max="7940" width="5.5546875" style="52" customWidth="1"/>
    <col min="7941" max="7941" width="6.5546875" style="52" customWidth="1"/>
    <col min="7942" max="7942" width="7.44140625" style="52" customWidth="1"/>
    <col min="7943" max="7943" width="7.6640625" style="52" customWidth="1"/>
    <col min="7944" max="7944" width="6.109375" style="52" customWidth="1"/>
    <col min="7945" max="7946" width="9.109375" style="52"/>
    <col min="7947" max="7947" width="6.33203125" style="52" customWidth="1"/>
    <col min="7948" max="8191" width="9.109375" style="52"/>
    <col min="8192" max="8192" width="5.33203125" style="52" customWidth="1"/>
    <col min="8193" max="8193" width="16.5546875" style="52" customWidth="1"/>
    <col min="8194" max="8194" width="6.109375" style="52" customWidth="1"/>
    <col min="8195" max="8195" width="7.6640625" style="52" customWidth="1"/>
    <col min="8196" max="8196" width="5.5546875" style="52" customWidth="1"/>
    <col min="8197" max="8197" width="6.5546875" style="52" customWidth="1"/>
    <col min="8198" max="8198" width="7.44140625" style="52" customWidth="1"/>
    <col min="8199" max="8199" width="7.6640625" style="52" customWidth="1"/>
    <col min="8200" max="8200" width="6.109375" style="52" customWidth="1"/>
    <col min="8201" max="8202" width="9.109375" style="52"/>
    <col min="8203" max="8203" width="6.33203125" style="52" customWidth="1"/>
    <col min="8204" max="8447" width="9.109375" style="52"/>
    <col min="8448" max="8448" width="5.33203125" style="52" customWidth="1"/>
    <col min="8449" max="8449" width="16.5546875" style="52" customWidth="1"/>
    <col min="8450" max="8450" width="6.109375" style="52" customWidth="1"/>
    <col min="8451" max="8451" width="7.6640625" style="52" customWidth="1"/>
    <col min="8452" max="8452" width="5.5546875" style="52" customWidth="1"/>
    <col min="8453" max="8453" width="6.5546875" style="52" customWidth="1"/>
    <col min="8454" max="8454" width="7.44140625" style="52" customWidth="1"/>
    <col min="8455" max="8455" width="7.6640625" style="52" customWidth="1"/>
    <col min="8456" max="8456" width="6.109375" style="52" customWidth="1"/>
    <col min="8457" max="8458" width="9.109375" style="52"/>
    <col min="8459" max="8459" width="6.33203125" style="52" customWidth="1"/>
    <col min="8460" max="8703" width="9.109375" style="52"/>
    <col min="8704" max="8704" width="5.33203125" style="52" customWidth="1"/>
    <col min="8705" max="8705" width="16.5546875" style="52" customWidth="1"/>
    <col min="8706" max="8706" width="6.109375" style="52" customWidth="1"/>
    <col min="8707" max="8707" width="7.6640625" style="52" customWidth="1"/>
    <col min="8708" max="8708" width="5.5546875" style="52" customWidth="1"/>
    <col min="8709" max="8709" width="6.5546875" style="52" customWidth="1"/>
    <col min="8710" max="8710" width="7.44140625" style="52" customWidth="1"/>
    <col min="8711" max="8711" width="7.6640625" style="52" customWidth="1"/>
    <col min="8712" max="8712" width="6.109375" style="52" customWidth="1"/>
    <col min="8713" max="8714" width="9.109375" style="52"/>
    <col min="8715" max="8715" width="6.33203125" style="52" customWidth="1"/>
    <col min="8716" max="8959" width="9.109375" style="52"/>
    <col min="8960" max="8960" width="5.33203125" style="52" customWidth="1"/>
    <col min="8961" max="8961" width="16.5546875" style="52" customWidth="1"/>
    <col min="8962" max="8962" width="6.109375" style="52" customWidth="1"/>
    <col min="8963" max="8963" width="7.6640625" style="52" customWidth="1"/>
    <col min="8964" max="8964" width="5.5546875" style="52" customWidth="1"/>
    <col min="8965" max="8965" width="6.5546875" style="52" customWidth="1"/>
    <col min="8966" max="8966" width="7.44140625" style="52" customWidth="1"/>
    <col min="8967" max="8967" width="7.6640625" style="52" customWidth="1"/>
    <col min="8968" max="8968" width="6.109375" style="52" customWidth="1"/>
    <col min="8969" max="8970" width="9.109375" style="52"/>
    <col min="8971" max="8971" width="6.33203125" style="52" customWidth="1"/>
    <col min="8972" max="9215" width="9.109375" style="52"/>
    <col min="9216" max="9216" width="5.33203125" style="52" customWidth="1"/>
    <col min="9217" max="9217" width="16.5546875" style="52" customWidth="1"/>
    <col min="9218" max="9218" width="6.109375" style="52" customWidth="1"/>
    <col min="9219" max="9219" width="7.6640625" style="52" customWidth="1"/>
    <col min="9220" max="9220" width="5.5546875" style="52" customWidth="1"/>
    <col min="9221" max="9221" width="6.5546875" style="52" customWidth="1"/>
    <col min="9222" max="9222" width="7.44140625" style="52" customWidth="1"/>
    <col min="9223" max="9223" width="7.6640625" style="52" customWidth="1"/>
    <col min="9224" max="9224" width="6.109375" style="52" customWidth="1"/>
    <col min="9225" max="9226" width="9.109375" style="52"/>
    <col min="9227" max="9227" width="6.33203125" style="52" customWidth="1"/>
    <col min="9228" max="9471" width="9.109375" style="52"/>
    <col min="9472" max="9472" width="5.33203125" style="52" customWidth="1"/>
    <col min="9473" max="9473" width="16.5546875" style="52" customWidth="1"/>
    <col min="9474" max="9474" width="6.109375" style="52" customWidth="1"/>
    <col min="9475" max="9475" width="7.6640625" style="52" customWidth="1"/>
    <col min="9476" max="9476" width="5.5546875" style="52" customWidth="1"/>
    <col min="9477" max="9477" width="6.5546875" style="52" customWidth="1"/>
    <col min="9478" max="9478" width="7.44140625" style="52" customWidth="1"/>
    <col min="9479" max="9479" width="7.6640625" style="52" customWidth="1"/>
    <col min="9480" max="9480" width="6.109375" style="52" customWidth="1"/>
    <col min="9481" max="9482" width="9.109375" style="52"/>
    <col min="9483" max="9483" width="6.33203125" style="52" customWidth="1"/>
    <col min="9484" max="9727" width="9.109375" style="52"/>
    <col min="9728" max="9728" width="5.33203125" style="52" customWidth="1"/>
    <col min="9729" max="9729" width="16.5546875" style="52" customWidth="1"/>
    <col min="9730" max="9730" width="6.109375" style="52" customWidth="1"/>
    <col min="9731" max="9731" width="7.6640625" style="52" customWidth="1"/>
    <col min="9732" max="9732" width="5.5546875" style="52" customWidth="1"/>
    <col min="9733" max="9733" width="6.5546875" style="52" customWidth="1"/>
    <col min="9734" max="9734" width="7.44140625" style="52" customWidth="1"/>
    <col min="9735" max="9735" width="7.6640625" style="52" customWidth="1"/>
    <col min="9736" max="9736" width="6.109375" style="52" customWidth="1"/>
    <col min="9737" max="9738" width="9.109375" style="52"/>
    <col min="9739" max="9739" width="6.33203125" style="52" customWidth="1"/>
    <col min="9740" max="9983" width="9.109375" style="52"/>
    <col min="9984" max="9984" width="5.33203125" style="52" customWidth="1"/>
    <col min="9985" max="9985" width="16.5546875" style="52" customWidth="1"/>
    <col min="9986" max="9986" width="6.109375" style="52" customWidth="1"/>
    <col min="9987" max="9987" width="7.6640625" style="52" customWidth="1"/>
    <col min="9988" max="9988" width="5.5546875" style="52" customWidth="1"/>
    <col min="9989" max="9989" width="6.5546875" style="52" customWidth="1"/>
    <col min="9990" max="9990" width="7.44140625" style="52" customWidth="1"/>
    <col min="9991" max="9991" width="7.6640625" style="52" customWidth="1"/>
    <col min="9992" max="9992" width="6.109375" style="52" customWidth="1"/>
    <col min="9993" max="9994" width="9.109375" style="52"/>
    <col min="9995" max="9995" width="6.33203125" style="52" customWidth="1"/>
    <col min="9996" max="10239" width="9.109375" style="52"/>
    <col min="10240" max="10240" width="5.33203125" style="52" customWidth="1"/>
    <col min="10241" max="10241" width="16.5546875" style="52" customWidth="1"/>
    <col min="10242" max="10242" width="6.109375" style="52" customWidth="1"/>
    <col min="10243" max="10243" width="7.6640625" style="52" customWidth="1"/>
    <col min="10244" max="10244" width="5.5546875" style="52" customWidth="1"/>
    <col min="10245" max="10245" width="6.5546875" style="52" customWidth="1"/>
    <col min="10246" max="10246" width="7.44140625" style="52" customWidth="1"/>
    <col min="10247" max="10247" width="7.6640625" style="52" customWidth="1"/>
    <col min="10248" max="10248" width="6.109375" style="52" customWidth="1"/>
    <col min="10249" max="10250" width="9.109375" style="52"/>
    <col min="10251" max="10251" width="6.33203125" style="52" customWidth="1"/>
    <col min="10252" max="10495" width="9.109375" style="52"/>
    <col min="10496" max="10496" width="5.33203125" style="52" customWidth="1"/>
    <col min="10497" max="10497" width="16.5546875" style="52" customWidth="1"/>
    <col min="10498" max="10498" width="6.109375" style="52" customWidth="1"/>
    <col min="10499" max="10499" width="7.6640625" style="52" customWidth="1"/>
    <col min="10500" max="10500" width="5.5546875" style="52" customWidth="1"/>
    <col min="10501" max="10501" width="6.5546875" style="52" customWidth="1"/>
    <col min="10502" max="10502" width="7.44140625" style="52" customWidth="1"/>
    <col min="10503" max="10503" width="7.6640625" style="52" customWidth="1"/>
    <col min="10504" max="10504" width="6.109375" style="52" customWidth="1"/>
    <col min="10505" max="10506" width="9.109375" style="52"/>
    <col min="10507" max="10507" width="6.33203125" style="52" customWidth="1"/>
    <col min="10508" max="10751" width="9.109375" style="52"/>
    <col min="10752" max="10752" width="5.33203125" style="52" customWidth="1"/>
    <col min="10753" max="10753" width="16.5546875" style="52" customWidth="1"/>
    <col min="10754" max="10754" width="6.109375" style="52" customWidth="1"/>
    <col min="10755" max="10755" width="7.6640625" style="52" customWidth="1"/>
    <col min="10756" max="10756" width="5.5546875" style="52" customWidth="1"/>
    <col min="10757" max="10757" width="6.5546875" style="52" customWidth="1"/>
    <col min="10758" max="10758" width="7.44140625" style="52" customWidth="1"/>
    <col min="10759" max="10759" width="7.6640625" style="52" customWidth="1"/>
    <col min="10760" max="10760" width="6.109375" style="52" customWidth="1"/>
    <col min="10761" max="10762" width="9.109375" style="52"/>
    <col min="10763" max="10763" width="6.33203125" style="52" customWidth="1"/>
    <col min="10764" max="11007" width="9.109375" style="52"/>
    <col min="11008" max="11008" width="5.33203125" style="52" customWidth="1"/>
    <col min="11009" max="11009" width="16.5546875" style="52" customWidth="1"/>
    <col min="11010" max="11010" width="6.109375" style="52" customWidth="1"/>
    <col min="11011" max="11011" width="7.6640625" style="52" customWidth="1"/>
    <col min="11012" max="11012" width="5.5546875" style="52" customWidth="1"/>
    <col min="11013" max="11013" width="6.5546875" style="52" customWidth="1"/>
    <col min="11014" max="11014" width="7.44140625" style="52" customWidth="1"/>
    <col min="11015" max="11015" width="7.6640625" style="52" customWidth="1"/>
    <col min="11016" max="11016" width="6.109375" style="52" customWidth="1"/>
    <col min="11017" max="11018" width="9.109375" style="52"/>
    <col min="11019" max="11019" width="6.33203125" style="52" customWidth="1"/>
    <col min="11020" max="11263" width="9.109375" style="52"/>
    <col min="11264" max="11264" width="5.33203125" style="52" customWidth="1"/>
    <col min="11265" max="11265" width="16.5546875" style="52" customWidth="1"/>
    <col min="11266" max="11266" width="6.109375" style="52" customWidth="1"/>
    <col min="11267" max="11267" width="7.6640625" style="52" customWidth="1"/>
    <col min="11268" max="11268" width="5.5546875" style="52" customWidth="1"/>
    <col min="11269" max="11269" width="6.5546875" style="52" customWidth="1"/>
    <col min="11270" max="11270" width="7.44140625" style="52" customWidth="1"/>
    <col min="11271" max="11271" width="7.6640625" style="52" customWidth="1"/>
    <col min="11272" max="11272" width="6.109375" style="52" customWidth="1"/>
    <col min="11273" max="11274" width="9.109375" style="52"/>
    <col min="11275" max="11275" width="6.33203125" style="52" customWidth="1"/>
    <col min="11276" max="11519" width="9.109375" style="52"/>
    <col min="11520" max="11520" width="5.33203125" style="52" customWidth="1"/>
    <col min="11521" max="11521" width="16.5546875" style="52" customWidth="1"/>
    <col min="11522" max="11522" width="6.109375" style="52" customWidth="1"/>
    <col min="11523" max="11523" width="7.6640625" style="52" customWidth="1"/>
    <col min="11524" max="11524" width="5.5546875" style="52" customWidth="1"/>
    <col min="11525" max="11525" width="6.5546875" style="52" customWidth="1"/>
    <col min="11526" max="11526" width="7.44140625" style="52" customWidth="1"/>
    <col min="11527" max="11527" width="7.6640625" style="52" customWidth="1"/>
    <col min="11528" max="11528" width="6.109375" style="52" customWidth="1"/>
    <col min="11529" max="11530" width="9.109375" style="52"/>
    <col min="11531" max="11531" width="6.33203125" style="52" customWidth="1"/>
    <col min="11532" max="11775" width="9.109375" style="52"/>
    <col min="11776" max="11776" width="5.33203125" style="52" customWidth="1"/>
    <col min="11777" max="11777" width="16.5546875" style="52" customWidth="1"/>
    <col min="11778" max="11778" width="6.109375" style="52" customWidth="1"/>
    <col min="11779" max="11779" width="7.6640625" style="52" customWidth="1"/>
    <col min="11780" max="11780" width="5.5546875" style="52" customWidth="1"/>
    <col min="11781" max="11781" width="6.5546875" style="52" customWidth="1"/>
    <col min="11782" max="11782" width="7.44140625" style="52" customWidth="1"/>
    <col min="11783" max="11783" width="7.6640625" style="52" customWidth="1"/>
    <col min="11784" max="11784" width="6.109375" style="52" customWidth="1"/>
    <col min="11785" max="11786" width="9.109375" style="52"/>
    <col min="11787" max="11787" width="6.33203125" style="52" customWidth="1"/>
    <col min="11788" max="12031" width="9.109375" style="52"/>
    <col min="12032" max="12032" width="5.33203125" style="52" customWidth="1"/>
    <col min="12033" max="12033" width="16.5546875" style="52" customWidth="1"/>
    <col min="12034" max="12034" width="6.109375" style="52" customWidth="1"/>
    <col min="12035" max="12035" width="7.6640625" style="52" customWidth="1"/>
    <col min="12036" max="12036" width="5.5546875" style="52" customWidth="1"/>
    <col min="12037" max="12037" width="6.5546875" style="52" customWidth="1"/>
    <col min="12038" max="12038" width="7.44140625" style="52" customWidth="1"/>
    <col min="12039" max="12039" width="7.6640625" style="52" customWidth="1"/>
    <col min="12040" max="12040" width="6.109375" style="52" customWidth="1"/>
    <col min="12041" max="12042" width="9.109375" style="52"/>
    <col min="12043" max="12043" width="6.33203125" style="52" customWidth="1"/>
    <col min="12044" max="12287" width="9.109375" style="52"/>
    <col min="12288" max="12288" width="5.33203125" style="52" customWidth="1"/>
    <col min="12289" max="12289" width="16.5546875" style="52" customWidth="1"/>
    <col min="12290" max="12290" width="6.109375" style="52" customWidth="1"/>
    <col min="12291" max="12291" width="7.6640625" style="52" customWidth="1"/>
    <col min="12292" max="12292" width="5.5546875" style="52" customWidth="1"/>
    <col min="12293" max="12293" width="6.5546875" style="52" customWidth="1"/>
    <col min="12294" max="12294" width="7.44140625" style="52" customWidth="1"/>
    <col min="12295" max="12295" width="7.6640625" style="52" customWidth="1"/>
    <col min="12296" max="12296" width="6.109375" style="52" customWidth="1"/>
    <col min="12297" max="12298" width="9.109375" style="52"/>
    <col min="12299" max="12299" width="6.33203125" style="52" customWidth="1"/>
    <col min="12300" max="12543" width="9.109375" style="52"/>
    <col min="12544" max="12544" width="5.33203125" style="52" customWidth="1"/>
    <col min="12545" max="12545" width="16.5546875" style="52" customWidth="1"/>
    <col min="12546" max="12546" width="6.109375" style="52" customWidth="1"/>
    <col min="12547" max="12547" width="7.6640625" style="52" customWidth="1"/>
    <col min="12548" max="12548" width="5.5546875" style="52" customWidth="1"/>
    <col min="12549" max="12549" width="6.5546875" style="52" customWidth="1"/>
    <col min="12550" max="12550" width="7.44140625" style="52" customWidth="1"/>
    <col min="12551" max="12551" width="7.6640625" style="52" customWidth="1"/>
    <col min="12552" max="12552" width="6.109375" style="52" customWidth="1"/>
    <col min="12553" max="12554" width="9.109375" style="52"/>
    <col min="12555" max="12555" width="6.33203125" style="52" customWidth="1"/>
    <col min="12556" max="12799" width="9.109375" style="52"/>
    <col min="12800" max="12800" width="5.33203125" style="52" customWidth="1"/>
    <col min="12801" max="12801" width="16.5546875" style="52" customWidth="1"/>
    <col min="12802" max="12802" width="6.109375" style="52" customWidth="1"/>
    <col min="12803" max="12803" width="7.6640625" style="52" customWidth="1"/>
    <col min="12804" max="12804" width="5.5546875" style="52" customWidth="1"/>
    <col min="12805" max="12805" width="6.5546875" style="52" customWidth="1"/>
    <col min="12806" max="12806" width="7.44140625" style="52" customWidth="1"/>
    <col min="12807" max="12807" width="7.6640625" style="52" customWidth="1"/>
    <col min="12808" max="12808" width="6.109375" style="52" customWidth="1"/>
    <col min="12809" max="12810" width="9.109375" style="52"/>
    <col min="12811" max="12811" width="6.33203125" style="52" customWidth="1"/>
    <col min="12812" max="13055" width="9.109375" style="52"/>
    <col min="13056" max="13056" width="5.33203125" style="52" customWidth="1"/>
    <col min="13057" max="13057" width="16.5546875" style="52" customWidth="1"/>
    <col min="13058" max="13058" width="6.109375" style="52" customWidth="1"/>
    <col min="13059" max="13059" width="7.6640625" style="52" customWidth="1"/>
    <col min="13060" max="13060" width="5.5546875" style="52" customWidth="1"/>
    <col min="13061" max="13061" width="6.5546875" style="52" customWidth="1"/>
    <col min="13062" max="13062" width="7.44140625" style="52" customWidth="1"/>
    <col min="13063" max="13063" width="7.6640625" style="52" customWidth="1"/>
    <col min="13064" max="13064" width="6.109375" style="52" customWidth="1"/>
    <col min="13065" max="13066" width="9.109375" style="52"/>
    <col min="13067" max="13067" width="6.33203125" style="52" customWidth="1"/>
    <col min="13068" max="13311" width="9.109375" style="52"/>
    <col min="13312" max="13312" width="5.33203125" style="52" customWidth="1"/>
    <col min="13313" max="13313" width="16.5546875" style="52" customWidth="1"/>
    <col min="13314" max="13314" width="6.109375" style="52" customWidth="1"/>
    <col min="13315" max="13315" width="7.6640625" style="52" customWidth="1"/>
    <col min="13316" max="13316" width="5.5546875" style="52" customWidth="1"/>
    <col min="13317" max="13317" width="6.5546875" style="52" customWidth="1"/>
    <col min="13318" max="13318" width="7.44140625" style="52" customWidth="1"/>
    <col min="13319" max="13319" width="7.6640625" style="52" customWidth="1"/>
    <col min="13320" max="13320" width="6.109375" style="52" customWidth="1"/>
    <col min="13321" max="13322" width="9.109375" style="52"/>
    <col min="13323" max="13323" width="6.33203125" style="52" customWidth="1"/>
    <col min="13324" max="13567" width="9.109375" style="52"/>
    <col min="13568" max="13568" width="5.33203125" style="52" customWidth="1"/>
    <col min="13569" max="13569" width="16.5546875" style="52" customWidth="1"/>
    <col min="13570" max="13570" width="6.109375" style="52" customWidth="1"/>
    <col min="13571" max="13571" width="7.6640625" style="52" customWidth="1"/>
    <col min="13572" max="13572" width="5.5546875" style="52" customWidth="1"/>
    <col min="13573" max="13573" width="6.5546875" style="52" customWidth="1"/>
    <col min="13574" max="13574" width="7.44140625" style="52" customWidth="1"/>
    <col min="13575" max="13575" width="7.6640625" style="52" customWidth="1"/>
    <col min="13576" max="13576" width="6.109375" style="52" customWidth="1"/>
    <col min="13577" max="13578" width="9.109375" style="52"/>
    <col min="13579" max="13579" width="6.33203125" style="52" customWidth="1"/>
    <col min="13580" max="13823" width="9.109375" style="52"/>
    <col min="13824" max="13824" width="5.33203125" style="52" customWidth="1"/>
    <col min="13825" max="13825" width="16.5546875" style="52" customWidth="1"/>
    <col min="13826" max="13826" width="6.109375" style="52" customWidth="1"/>
    <col min="13827" max="13827" width="7.6640625" style="52" customWidth="1"/>
    <col min="13828" max="13828" width="5.5546875" style="52" customWidth="1"/>
    <col min="13829" max="13829" width="6.5546875" style="52" customWidth="1"/>
    <col min="13830" max="13830" width="7.44140625" style="52" customWidth="1"/>
    <col min="13831" max="13831" width="7.6640625" style="52" customWidth="1"/>
    <col min="13832" max="13832" width="6.109375" style="52" customWidth="1"/>
    <col min="13833" max="13834" width="9.109375" style="52"/>
    <col min="13835" max="13835" width="6.33203125" style="52" customWidth="1"/>
    <col min="13836" max="14079" width="9.109375" style="52"/>
    <col min="14080" max="14080" width="5.33203125" style="52" customWidth="1"/>
    <col min="14081" max="14081" width="16.5546875" style="52" customWidth="1"/>
    <col min="14082" max="14082" width="6.109375" style="52" customWidth="1"/>
    <col min="14083" max="14083" width="7.6640625" style="52" customWidth="1"/>
    <col min="14084" max="14084" width="5.5546875" style="52" customWidth="1"/>
    <col min="14085" max="14085" width="6.5546875" style="52" customWidth="1"/>
    <col min="14086" max="14086" width="7.44140625" style="52" customWidth="1"/>
    <col min="14087" max="14087" width="7.6640625" style="52" customWidth="1"/>
    <col min="14088" max="14088" width="6.109375" style="52" customWidth="1"/>
    <col min="14089" max="14090" width="9.109375" style="52"/>
    <col min="14091" max="14091" width="6.33203125" style="52" customWidth="1"/>
    <col min="14092" max="14335" width="9.109375" style="52"/>
    <col min="14336" max="14336" width="5.33203125" style="52" customWidth="1"/>
    <col min="14337" max="14337" width="16.5546875" style="52" customWidth="1"/>
    <col min="14338" max="14338" width="6.109375" style="52" customWidth="1"/>
    <col min="14339" max="14339" width="7.6640625" style="52" customWidth="1"/>
    <col min="14340" max="14340" width="5.5546875" style="52" customWidth="1"/>
    <col min="14341" max="14341" width="6.5546875" style="52" customWidth="1"/>
    <col min="14342" max="14342" width="7.44140625" style="52" customWidth="1"/>
    <col min="14343" max="14343" width="7.6640625" style="52" customWidth="1"/>
    <col min="14344" max="14344" width="6.109375" style="52" customWidth="1"/>
    <col min="14345" max="14346" width="9.109375" style="52"/>
    <col min="14347" max="14347" width="6.33203125" style="52" customWidth="1"/>
    <col min="14348" max="14591" width="9.109375" style="52"/>
    <col min="14592" max="14592" width="5.33203125" style="52" customWidth="1"/>
    <col min="14593" max="14593" width="16.5546875" style="52" customWidth="1"/>
    <col min="14594" max="14594" width="6.109375" style="52" customWidth="1"/>
    <col min="14595" max="14595" width="7.6640625" style="52" customWidth="1"/>
    <col min="14596" max="14596" width="5.5546875" style="52" customWidth="1"/>
    <col min="14597" max="14597" width="6.5546875" style="52" customWidth="1"/>
    <col min="14598" max="14598" width="7.44140625" style="52" customWidth="1"/>
    <col min="14599" max="14599" width="7.6640625" style="52" customWidth="1"/>
    <col min="14600" max="14600" width="6.109375" style="52" customWidth="1"/>
    <col min="14601" max="14602" width="9.109375" style="52"/>
    <col min="14603" max="14603" width="6.33203125" style="52" customWidth="1"/>
    <col min="14604" max="14847" width="9.109375" style="52"/>
    <col min="14848" max="14848" width="5.33203125" style="52" customWidth="1"/>
    <col min="14849" max="14849" width="16.5546875" style="52" customWidth="1"/>
    <col min="14850" max="14850" width="6.109375" style="52" customWidth="1"/>
    <col min="14851" max="14851" width="7.6640625" style="52" customWidth="1"/>
    <col min="14852" max="14852" width="5.5546875" style="52" customWidth="1"/>
    <col min="14853" max="14853" width="6.5546875" style="52" customWidth="1"/>
    <col min="14854" max="14854" width="7.44140625" style="52" customWidth="1"/>
    <col min="14855" max="14855" width="7.6640625" style="52" customWidth="1"/>
    <col min="14856" max="14856" width="6.109375" style="52" customWidth="1"/>
    <col min="14857" max="14858" width="9.109375" style="52"/>
    <col min="14859" max="14859" width="6.33203125" style="52" customWidth="1"/>
    <col min="14860" max="15103" width="9.109375" style="52"/>
    <col min="15104" max="15104" width="5.33203125" style="52" customWidth="1"/>
    <col min="15105" max="15105" width="16.5546875" style="52" customWidth="1"/>
    <col min="15106" max="15106" width="6.109375" style="52" customWidth="1"/>
    <col min="15107" max="15107" width="7.6640625" style="52" customWidth="1"/>
    <col min="15108" max="15108" width="5.5546875" style="52" customWidth="1"/>
    <col min="15109" max="15109" width="6.5546875" style="52" customWidth="1"/>
    <col min="15110" max="15110" width="7.44140625" style="52" customWidth="1"/>
    <col min="15111" max="15111" width="7.6640625" style="52" customWidth="1"/>
    <col min="15112" max="15112" width="6.109375" style="52" customWidth="1"/>
    <col min="15113" max="15114" width="9.109375" style="52"/>
    <col min="15115" max="15115" width="6.33203125" style="52" customWidth="1"/>
    <col min="15116" max="15359" width="9.109375" style="52"/>
    <col min="15360" max="15360" width="5.33203125" style="52" customWidth="1"/>
    <col min="15361" max="15361" width="16.5546875" style="52" customWidth="1"/>
    <col min="15362" max="15362" width="6.109375" style="52" customWidth="1"/>
    <col min="15363" max="15363" width="7.6640625" style="52" customWidth="1"/>
    <col min="15364" max="15364" width="5.5546875" style="52" customWidth="1"/>
    <col min="15365" max="15365" width="6.5546875" style="52" customWidth="1"/>
    <col min="15366" max="15366" width="7.44140625" style="52" customWidth="1"/>
    <col min="15367" max="15367" width="7.6640625" style="52" customWidth="1"/>
    <col min="15368" max="15368" width="6.109375" style="52" customWidth="1"/>
    <col min="15369" max="15370" width="9.109375" style="52"/>
    <col min="15371" max="15371" width="6.33203125" style="52" customWidth="1"/>
    <col min="15372" max="15615" width="9.109375" style="52"/>
    <col min="15616" max="15616" width="5.33203125" style="52" customWidth="1"/>
    <col min="15617" max="15617" width="16.5546875" style="52" customWidth="1"/>
    <col min="15618" max="15618" width="6.109375" style="52" customWidth="1"/>
    <col min="15619" max="15619" width="7.6640625" style="52" customWidth="1"/>
    <col min="15620" max="15620" width="5.5546875" style="52" customWidth="1"/>
    <col min="15621" max="15621" width="6.5546875" style="52" customWidth="1"/>
    <col min="15622" max="15622" width="7.44140625" style="52" customWidth="1"/>
    <col min="15623" max="15623" width="7.6640625" style="52" customWidth="1"/>
    <col min="15624" max="15624" width="6.109375" style="52" customWidth="1"/>
    <col min="15625" max="15626" width="9.109375" style="52"/>
    <col min="15627" max="15627" width="6.33203125" style="52" customWidth="1"/>
    <col min="15628" max="15871" width="9.109375" style="52"/>
    <col min="15872" max="15872" width="5.33203125" style="52" customWidth="1"/>
    <col min="15873" max="15873" width="16.5546875" style="52" customWidth="1"/>
    <col min="15874" max="15874" width="6.109375" style="52" customWidth="1"/>
    <col min="15875" max="15875" width="7.6640625" style="52" customWidth="1"/>
    <col min="15876" max="15876" width="5.5546875" style="52" customWidth="1"/>
    <col min="15877" max="15877" width="6.5546875" style="52" customWidth="1"/>
    <col min="15878" max="15878" width="7.44140625" style="52" customWidth="1"/>
    <col min="15879" max="15879" width="7.6640625" style="52" customWidth="1"/>
    <col min="15880" max="15880" width="6.109375" style="52" customWidth="1"/>
    <col min="15881" max="15882" width="9.109375" style="52"/>
    <col min="15883" max="15883" width="6.33203125" style="52" customWidth="1"/>
    <col min="15884" max="16127" width="9.109375" style="52"/>
    <col min="16128" max="16128" width="5.33203125" style="52" customWidth="1"/>
    <col min="16129" max="16129" width="16.5546875" style="52" customWidth="1"/>
    <col min="16130" max="16130" width="6.109375" style="52" customWidth="1"/>
    <col min="16131" max="16131" width="7.6640625" style="52" customWidth="1"/>
    <col min="16132" max="16132" width="5.5546875" style="52" customWidth="1"/>
    <col min="16133" max="16133" width="6.5546875" style="52" customWidth="1"/>
    <col min="16134" max="16134" width="7.44140625" style="52" customWidth="1"/>
    <col min="16135" max="16135" width="7.6640625" style="52" customWidth="1"/>
    <col min="16136" max="16136" width="6.109375" style="52" customWidth="1"/>
    <col min="16137" max="16138" width="9.109375" style="52"/>
    <col min="16139" max="16139" width="6.33203125" style="52" customWidth="1"/>
    <col min="16140" max="16384" width="9.109375" style="52"/>
  </cols>
  <sheetData>
    <row r="1" spans="1:13" s="18" customFormat="1" x14ac:dyDescent="0.3">
      <c r="A1" s="18" t="s">
        <v>34</v>
      </c>
      <c r="B1" s="48"/>
      <c r="C1" s="48"/>
      <c r="D1" s="48"/>
      <c r="I1" s="83"/>
      <c r="J1" s="83"/>
    </row>
    <row r="2" spans="1:13" x14ac:dyDescent="0.3">
      <c r="J2" s="83" t="s">
        <v>69</v>
      </c>
      <c r="L2" s="18" t="s">
        <v>54</v>
      </c>
      <c r="M2" s="18" t="s">
        <v>54</v>
      </c>
    </row>
    <row r="3" spans="1:13" s="48" customFormat="1" x14ac:dyDescent="0.3">
      <c r="B3" s="48" t="s">
        <v>1</v>
      </c>
      <c r="C3" s="48" t="s">
        <v>28</v>
      </c>
      <c r="D3" s="48" t="s">
        <v>29</v>
      </c>
      <c r="E3" s="48" t="s">
        <v>35</v>
      </c>
      <c r="F3" s="48" t="s">
        <v>36</v>
      </c>
      <c r="G3" s="48" t="s">
        <v>37</v>
      </c>
      <c r="H3" s="28" t="s">
        <v>25</v>
      </c>
      <c r="I3" s="85" t="s">
        <v>38</v>
      </c>
      <c r="J3" s="85" t="s">
        <v>38</v>
      </c>
      <c r="K3" s="48" t="s">
        <v>39</v>
      </c>
      <c r="L3" s="18" t="s">
        <v>55</v>
      </c>
      <c r="M3" s="18" t="s">
        <v>56</v>
      </c>
    </row>
    <row r="4" spans="1:13" x14ac:dyDescent="0.3">
      <c r="A4" s="52">
        <v>1</v>
      </c>
      <c r="B4" s="6" t="s">
        <v>60</v>
      </c>
      <c r="C4" s="2" t="s">
        <v>49</v>
      </c>
      <c r="D4" s="7">
        <f>VLOOKUP(B4,'Air Team'!$B$4:$J$132,9,FALSE)</f>
        <v>581</v>
      </c>
      <c r="E4" s="7">
        <f>VLOOKUP(B4,'Air Team'!$B$4:$S$132,18,FALSE)</f>
        <v>584</v>
      </c>
      <c r="F4" s="7">
        <f>VLOOKUP(B4,'Air Team'!$B$4:$AB$132,27,FALSE)</f>
        <v>583</v>
      </c>
      <c r="G4" s="7">
        <f>VLOOKUP(B4,'Air Team'!$B$4:$AK$132,36,FALSE)</f>
        <v>585</v>
      </c>
      <c r="H4" s="52">
        <f t="shared" ref="H4:H35" si="0">SUM(D4,E4,F4,G4,K4)</f>
        <v>2910</v>
      </c>
      <c r="I4" s="84">
        <f t="shared" ref="I4:I22" si="1">AVERAGE(D4:G4)</f>
        <v>583.25</v>
      </c>
      <c r="J4" s="84">
        <f t="shared" ref="J4:J35" si="2">AVERAGE(F4:G4)</f>
        <v>584</v>
      </c>
      <c r="K4" s="7">
        <f>VLOOKUP(B4,'Air Team'!$B$4:$AU$132,46,FALSE)</f>
        <v>577</v>
      </c>
      <c r="L4" s="53">
        <f t="shared" ref="L4:L35" si="3">IF(COUNTIF(D4:G4,0)=0,1-(J4-K4)/K4,"DNQ")</f>
        <v>0.98786828422876949</v>
      </c>
      <c r="M4" s="52">
        <f t="shared" ref="M4:M35" si="4">IF(COUNTIF(D4:G4,0)=0,L4*(K4-J4)+K4,"DNQ")</f>
        <v>570.0849220103986</v>
      </c>
    </row>
    <row r="5" spans="1:13" x14ac:dyDescent="0.3">
      <c r="A5" s="52">
        <f t="shared" ref="A5:A68" si="5">A4+1</f>
        <v>2</v>
      </c>
      <c r="B5" s="6" t="s">
        <v>78</v>
      </c>
      <c r="C5" s="2" t="s">
        <v>49</v>
      </c>
      <c r="D5" s="7">
        <f>VLOOKUP(B5,'Air Team'!$B$4:$J$132,9,FALSE)</f>
        <v>576</v>
      </c>
      <c r="E5" s="7">
        <f>VLOOKUP(B5,'Air Team'!$B$4:$S$132,18,FALSE)</f>
        <v>579</v>
      </c>
      <c r="F5" s="7">
        <f>VLOOKUP(B5,'Air Team'!$B$4:$AB$132,27,FALSE)</f>
        <v>584</v>
      </c>
      <c r="G5" s="7">
        <f>VLOOKUP(B5,'Air Team'!$B$4:$AK$132,36,FALSE)</f>
        <v>568</v>
      </c>
      <c r="H5" s="52">
        <f t="shared" si="0"/>
        <v>2893</v>
      </c>
      <c r="I5" s="84">
        <f t="shared" si="1"/>
        <v>576.75</v>
      </c>
      <c r="J5" s="84">
        <f t="shared" si="2"/>
        <v>576</v>
      </c>
      <c r="K5" s="7">
        <f>VLOOKUP(B5,'Air Team'!$B$4:$AU$132,46,FALSE)</f>
        <v>586</v>
      </c>
      <c r="L5" s="53">
        <f t="shared" si="3"/>
        <v>1.0170648464163823</v>
      </c>
      <c r="M5" s="52">
        <f t="shared" si="4"/>
        <v>596.17064846416383</v>
      </c>
    </row>
    <row r="6" spans="1:13" x14ac:dyDescent="0.3">
      <c r="A6" s="52">
        <f t="shared" si="5"/>
        <v>3</v>
      </c>
      <c r="B6" s="52" t="s">
        <v>83</v>
      </c>
      <c r="C6" s="7" t="s">
        <v>16</v>
      </c>
      <c r="D6" s="7">
        <f>VLOOKUP(B6,'Air Team'!$B$4:$J$132,9,FALSE)</f>
        <v>581</v>
      </c>
      <c r="E6" s="7">
        <f>VLOOKUP(B6,'Air Team'!$B$4:$S$132,18,FALSE)</f>
        <v>566</v>
      </c>
      <c r="F6" s="7">
        <f>VLOOKUP(B6,'Air Team'!$B$4:$AB$132,27,FALSE)</f>
        <v>576</v>
      </c>
      <c r="G6" s="7">
        <f>VLOOKUP(B6,'Air Team'!$B$4:$AK$132,36,FALSE)</f>
        <v>568</v>
      </c>
      <c r="H6" s="52">
        <f t="shared" si="0"/>
        <v>2870</v>
      </c>
      <c r="I6" s="84">
        <f t="shared" si="1"/>
        <v>572.75</v>
      </c>
      <c r="J6" s="84">
        <f t="shared" si="2"/>
        <v>572</v>
      </c>
      <c r="K6" s="7">
        <f>VLOOKUP(B6,'Air Team'!$B$4:$AU$132,46,FALSE)</f>
        <v>579</v>
      </c>
      <c r="L6" s="53">
        <f t="shared" si="3"/>
        <v>1.0120898100172711</v>
      </c>
      <c r="M6" s="52">
        <f t="shared" si="4"/>
        <v>586.08462867012088</v>
      </c>
    </row>
    <row r="7" spans="1:13" x14ac:dyDescent="0.3">
      <c r="A7" s="52">
        <f t="shared" si="5"/>
        <v>4</v>
      </c>
      <c r="B7" s="6" t="s">
        <v>167</v>
      </c>
      <c r="C7" s="2" t="s">
        <v>49</v>
      </c>
      <c r="D7" s="7">
        <f>VLOOKUP(B7,'Air Team'!$B$4:$J$132,9,FALSE)</f>
        <v>577</v>
      </c>
      <c r="E7" s="7">
        <f>VLOOKUP(B7,'Air Team'!$B$4:$S$132,18,FALSE)</f>
        <v>576</v>
      </c>
      <c r="F7" s="7">
        <f>VLOOKUP(B7,'Air Team'!$B$4:$AB$132,27,FALSE)</f>
        <v>569</v>
      </c>
      <c r="G7" s="7">
        <f>VLOOKUP(B7,'Air Team'!$B$4:$AK$132,36,FALSE)</f>
        <v>579</v>
      </c>
      <c r="H7" s="52">
        <f t="shared" si="0"/>
        <v>2868</v>
      </c>
      <c r="I7" s="84">
        <f t="shared" si="1"/>
        <v>575.25</v>
      </c>
      <c r="J7" s="84">
        <f t="shared" si="2"/>
        <v>574</v>
      </c>
      <c r="K7" s="7">
        <f>VLOOKUP(B7,'Air Team'!$B$4:$AU$132,46,FALSE)</f>
        <v>567</v>
      </c>
      <c r="L7" s="53">
        <f t="shared" si="3"/>
        <v>0.98765432098765427</v>
      </c>
      <c r="M7" s="52">
        <f t="shared" si="4"/>
        <v>560.08641975308637</v>
      </c>
    </row>
    <row r="8" spans="1:13" x14ac:dyDescent="0.3">
      <c r="A8" s="52">
        <f t="shared" si="5"/>
        <v>5</v>
      </c>
      <c r="B8" s="52" t="s">
        <v>66</v>
      </c>
      <c r="C8" s="7" t="s">
        <v>18</v>
      </c>
      <c r="D8" s="7">
        <f>VLOOKUP(B8,'Air Team'!$B$4:$J$132,9,FALSE)</f>
        <v>573</v>
      </c>
      <c r="E8" s="7">
        <f>VLOOKUP(B8,'Air Team'!$B$4:$S$132,18,FALSE)</f>
        <v>574</v>
      </c>
      <c r="F8" s="7">
        <f>VLOOKUP(B8,'Air Team'!$B$4:$AB$132,27,FALSE)</f>
        <v>579</v>
      </c>
      <c r="G8" s="7">
        <f>VLOOKUP(B8,'Air Team'!$B$4:$AK$132,36,FALSE)</f>
        <v>573</v>
      </c>
      <c r="H8" s="52">
        <f t="shared" si="0"/>
        <v>2867</v>
      </c>
      <c r="I8" s="84">
        <f t="shared" si="1"/>
        <v>574.75</v>
      </c>
      <c r="J8" s="84">
        <f t="shared" si="2"/>
        <v>576</v>
      </c>
      <c r="K8" s="7">
        <f>VLOOKUP(B8,'Air Team'!$B$4:$AU$132,46,FALSE)</f>
        <v>568</v>
      </c>
      <c r="L8" s="53">
        <f t="shared" si="3"/>
        <v>0.9859154929577465</v>
      </c>
      <c r="M8" s="52">
        <f t="shared" si="4"/>
        <v>560.11267605633805</v>
      </c>
    </row>
    <row r="9" spans="1:13" x14ac:dyDescent="0.3">
      <c r="A9" s="52">
        <f t="shared" si="5"/>
        <v>6</v>
      </c>
      <c r="B9" s="52" t="s">
        <v>84</v>
      </c>
      <c r="C9" s="7" t="s">
        <v>16</v>
      </c>
      <c r="D9" s="7">
        <f>VLOOKUP(B9,'Air Team'!$B$4:$J$132,9,FALSE)</f>
        <v>569</v>
      </c>
      <c r="E9" s="7">
        <f>VLOOKUP(B9,'Air Team'!$B$4:$S$132,18,FALSE)</f>
        <v>568</v>
      </c>
      <c r="F9" s="7">
        <f>VLOOKUP(B9,'Air Team'!$B$4:$AB$132,27,FALSE)</f>
        <v>572</v>
      </c>
      <c r="G9" s="7">
        <f>VLOOKUP(B9,'Air Team'!$B$4:$AK$132,36,FALSE)</f>
        <v>575</v>
      </c>
      <c r="H9" s="52">
        <f t="shared" si="0"/>
        <v>2862</v>
      </c>
      <c r="I9" s="84">
        <f t="shared" si="1"/>
        <v>571</v>
      </c>
      <c r="J9" s="84">
        <f t="shared" si="2"/>
        <v>573.5</v>
      </c>
      <c r="K9" s="7">
        <f>VLOOKUP(B9,'Air Team'!$B$4:$AU$132,46,FALSE)</f>
        <v>578</v>
      </c>
      <c r="L9" s="53">
        <f t="shared" si="3"/>
        <v>1.0077854671280277</v>
      </c>
      <c r="M9" s="52">
        <f t="shared" si="4"/>
        <v>582.53503460207617</v>
      </c>
    </row>
    <row r="10" spans="1:13" x14ac:dyDescent="0.3">
      <c r="A10" s="52">
        <f t="shared" si="5"/>
        <v>7</v>
      </c>
      <c r="B10" s="6" t="s">
        <v>79</v>
      </c>
      <c r="C10" s="2" t="s">
        <v>49</v>
      </c>
      <c r="D10" s="7">
        <f>VLOOKUP(B10,'Air Team'!$B$4:$J$132,9,FALSE)</f>
        <v>575</v>
      </c>
      <c r="E10" s="7">
        <f>VLOOKUP(B10,'Air Team'!$B$4:$S$132,18,FALSE)</f>
        <v>565</v>
      </c>
      <c r="F10" s="7">
        <f>VLOOKUP(B10,'Air Team'!$B$4:$AB$132,27,FALSE)</f>
        <v>573</v>
      </c>
      <c r="G10" s="7">
        <f>VLOOKUP(B10,'Air Team'!$B$4:$AK$132,36,FALSE)</f>
        <v>581</v>
      </c>
      <c r="H10" s="52">
        <f t="shared" si="0"/>
        <v>2860</v>
      </c>
      <c r="I10" s="84">
        <f t="shared" si="1"/>
        <v>573.5</v>
      </c>
      <c r="J10" s="84">
        <f t="shared" si="2"/>
        <v>577</v>
      </c>
      <c r="K10" s="7">
        <f>VLOOKUP(B10,'Air Team'!$B$4:$AU$132,46,FALSE)</f>
        <v>566</v>
      </c>
      <c r="L10" s="53">
        <f t="shared" si="3"/>
        <v>0.98056537102473496</v>
      </c>
      <c r="M10" s="52">
        <f t="shared" si="4"/>
        <v>555.21378091872793</v>
      </c>
    </row>
    <row r="11" spans="1:13" x14ac:dyDescent="0.3">
      <c r="A11" s="52">
        <f t="shared" si="5"/>
        <v>8</v>
      </c>
      <c r="B11" s="52" t="s">
        <v>142</v>
      </c>
      <c r="C11" s="7" t="s">
        <v>147</v>
      </c>
      <c r="D11" s="7">
        <f>VLOOKUP(B11,'Air Team'!$B$4:$J$132,9,FALSE)</f>
        <v>574</v>
      </c>
      <c r="E11" s="7">
        <f>VLOOKUP(B11,'Air Team'!$B$4:$S$132,18,FALSE)</f>
        <v>570</v>
      </c>
      <c r="F11" s="7">
        <f>VLOOKUP(B11,'Air Team'!$B$4:$AB$132,27,FALSE)</f>
        <v>562</v>
      </c>
      <c r="G11" s="7">
        <f>VLOOKUP(B11,'Air Team'!$B$4:$AK$132,36,FALSE)</f>
        <v>574</v>
      </c>
      <c r="H11" s="52">
        <f t="shared" si="0"/>
        <v>2857</v>
      </c>
      <c r="I11" s="84">
        <f t="shared" si="1"/>
        <v>570</v>
      </c>
      <c r="J11" s="84">
        <f t="shared" si="2"/>
        <v>568</v>
      </c>
      <c r="K11" s="7">
        <f>VLOOKUP(B11,'Air Team'!$B$4:$AU$132,46,FALSE)</f>
        <v>577</v>
      </c>
      <c r="L11" s="53">
        <f t="shared" si="3"/>
        <v>1.0155979202772965</v>
      </c>
      <c r="M11" s="52">
        <f t="shared" si="4"/>
        <v>586.1403812824957</v>
      </c>
    </row>
    <row r="12" spans="1:13" x14ac:dyDescent="0.3">
      <c r="A12" s="52">
        <f t="shared" si="5"/>
        <v>9</v>
      </c>
      <c r="B12" s="44" t="s">
        <v>81</v>
      </c>
      <c r="C12" s="7" t="str">
        <f>VLOOKUP(B12,'SB Team'!$B$4:$M$114,2,FALSE)</f>
        <v>UM</v>
      </c>
      <c r="D12" s="7">
        <f>VLOOKUP(B12,'Air Team'!$B$4:$J$132,9,FALSE)</f>
        <v>564</v>
      </c>
      <c r="E12" s="7">
        <f>VLOOKUP(B12,'Air Team'!$B$4:$S$132,18,FALSE)</f>
        <v>580</v>
      </c>
      <c r="F12" s="7">
        <f>VLOOKUP(B12,'Air Team'!$B$4:$AB$132,27,FALSE)</f>
        <v>566</v>
      </c>
      <c r="G12" s="7">
        <f>VLOOKUP(B12,'Air Team'!$B$4:$AK$132,36,FALSE)</f>
        <v>578</v>
      </c>
      <c r="H12" s="52">
        <f t="shared" si="0"/>
        <v>2857</v>
      </c>
      <c r="I12" s="84">
        <f t="shared" si="1"/>
        <v>572</v>
      </c>
      <c r="J12" s="84">
        <f t="shared" si="2"/>
        <v>572</v>
      </c>
      <c r="K12" s="7">
        <f>VLOOKUP(B12,'Air Team'!$B$4:$AU$132,46,FALSE)</f>
        <v>569</v>
      </c>
      <c r="L12" s="53">
        <f t="shared" si="3"/>
        <v>0.99472759226713536</v>
      </c>
      <c r="M12" s="52">
        <f t="shared" si="4"/>
        <v>566.01581722319861</v>
      </c>
    </row>
    <row r="13" spans="1:13" x14ac:dyDescent="0.3">
      <c r="A13" s="52">
        <f t="shared" si="5"/>
        <v>10</v>
      </c>
      <c r="B13" s="52" t="s">
        <v>141</v>
      </c>
      <c r="C13" s="7" t="s">
        <v>147</v>
      </c>
      <c r="D13" s="7">
        <f>VLOOKUP(B13,'Air Team'!$B$4:$J$132,9,FALSE)</f>
        <v>571</v>
      </c>
      <c r="E13" s="7">
        <f>VLOOKUP(B13,'Air Team'!$B$4:$S$132,18,FALSE)</f>
        <v>565</v>
      </c>
      <c r="F13" s="7">
        <f>VLOOKUP(B13,'Air Team'!$B$4:$AB$132,27,FALSE)</f>
        <v>566</v>
      </c>
      <c r="G13" s="7">
        <f>VLOOKUP(B13,'Air Team'!$B$4:$AK$132,36,FALSE)</f>
        <v>578</v>
      </c>
      <c r="H13" s="52">
        <f t="shared" si="0"/>
        <v>2850</v>
      </c>
      <c r="I13" s="84">
        <f t="shared" si="1"/>
        <v>570</v>
      </c>
      <c r="J13" s="84">
        <f t="shared" si="2"/>
        <v>572</v>
      </c>
      <c r="K13" s="7">
        <f>VLOOKUP(B13,'Air Team'!$B$4:$AU$132,46,FALSE)</f>
        <v>570</v>
      </c>
      <c r="L13" s="53">
        <f t="shared" si="3"/>
        <v>0.99649122807017543</v>
      </c>
      <c r="M13" s="52">
        <f t="shared" si="4"/>
        <v>568.00701754385966</v>
      </c>
    </row>
    <row r="14" spans="1:13" x14ac:dyDescent="0.3">
      <c r="A14" s="52">
        <f t="shared" si="5"/>
        <v>11</v>
      </c>
      <c r="B14" s="6" t="s">
        <v>80</v>
      </c>
      <c r="C14" s="2" t="s">
        <v>49</v>
      </c>
      <c r="D14" s="7">
        <f>VLOOKUP(B14,'Air Team'!$B$4:$J$132,9,FALSE)</f>
        <v>565</v>
      </c>
      <c r="E14" s="7">
        <f>VLOOKUP(B14,'Air Team'!$B$4:$S$132,18,FALSE)</f>
        <v>564</v>
      </c>
      <c r="F14" s="7">
        <f>VLOOKUP(B14,'Air Team'!$B$4:$AB$132,27,FALSE)</f>
        <v>577</v>
      </c>
      <c r="G14" s="7">
        <f>VLOOKUP(B14,'Air Team'!$B$4:$AK$132,36,FALSE)</f>
        <v>563</v>
      </c>
      <c r="H14" s="52">
        <f t="shared" si="0"/>
        <v>2848</v>
      </c>
      <c r="I14" s="84">
        <f t="shared" si="1"/>
        <v>567.25</v>
      </c>
      <c r="J14" s="84">
        <f t="shared" si="2"/>
        <v>570</v>
      </c>
      <c r="K14" s="7">
        <f>VLOOKUP(B14,'Air Team'!$B$4:$AU$132,46,FALSE)</f>
        <v>579</v>
      </c>
      <c r="L14" s="53">
        <f t="shared" si="3"/>
        <v>1.0155440414507773</v>
      </c>
      <c r="M14" s="52">
        <f t="shared" si="4"/>
        <v>588.13989637305701</v>
      </c>
    </row>
    <row r="15" spans="1:13" x14ac:dyDescent="0.3">
      <c r="A15" s="52">
        <f t="shared" si="5"/>
        <v>12</v>
      </c>
      <c r="B15" s="52" t="s">
        <v>140</v>
      </c>
      <c r="C15" s="7" t="s">
        <v>147</v>
      </c>
      <c r="D15" s="7">
        <f>VLOOKUP(B15,'Air Team'!$B$4:$J$132,9,FALSE)</f>
        <v>570</v>
      </c>
      <c r="E15" s="7">
        <f>VLOOKUP(B15,'Air Team'!$B$4:$S$132,18,FALSE)</f>
        <v>576</v>
      </c>
      <c r="F15" s="7">
        <f>VLOOKUP(B15,'Air Team'!$B$4:$AB$132,27,FALSE)</f>
        <v>564</v>
      </c>
      <c r="G15" s="7">
        <f>VLOOKUP(B15,'Air Team'!$B$4:$AK$132,36,FALSE)</f>
        <v>575</v>
      </c>
      <c r="H15" s="52">
        <f t="shared" si="0"/>
        <v>2848</v>
      </c>
      <c r="I15" s="84">
        <f t="shared" si="1"/>
        <v>571.25</v>
      </c>
      <c r="J15" s="84">
        <f t="shared" si="2"/>
        <v>569.5</v>
      </c>
      <c r="K15" s="7">
        <f>VLOOKUP(B15,'Air Team'!$B$4:$AU$132,46,FALSE)</f>
        <v>563</v>
      </c>
      <c r="L15" s="53">
        <f t="shared" si="3"/>
        <v>0.98845470692717585</v>
      </c>
      <c r="M15" s="52">
        <f t="shared" si="4"/>
        <v>556.57504440497337</v>
      </c>
    </row>
    <row r="16" spans="1:13" x14ac:dyDescent="0.3">
      <c r="A16" s="52">
        <f t="shared" si="5"/>
        <v>13</v>
      </c>
      <c r="B16" s="52" t="s">
        <v>88</v>
      </c>
      <c r="C16" s="7" t="s">
        <v>18</v>
      </c>
      <c r="D16" s="7">
        <f>VLOOKUP(B16,'Air Team'!$B$4:$J$132,9,FALSE)</f>
        <v>576</v>
      </c>
      <c r="E16" s="7">
        <f>VLOOKUP(B16,'Air Team'!$B$4:$S$132,18,FALSE)</f>
        <v>569</v>
      </c>
      <c r="F16" s="7">
        <f>VLOOKUP(B16,'Air Team'!$B$4:$AB$132,27,FALSE)</f>
        <v>557</v>
      </c>
      <c r="G16" s="7">
        <f>VLOOKUP(B16,'Air Team'!$B$4:$AK$132,36,FALSE)</f>
        <v>568</v>
      </c>
      <c r="H16" s="52">
        <f t="shared" si="0"/>
        <v>2846</v>
      </c>
      <c r="I16" s="84">
        <f t="shared" si="1"/>
        <v>567.5</v>
      </c>
      <c r="J16" s="84">
        <f t="shared" si="2"/>
        <v>562.5</v>
      </c>
      <c r="K16" s="7">
        <f>VLOOKUP(B16,'Air Team'!$B$4:$AU$132,46,FALSE)</f>
        <v>576</v>
      </c>
      <c r="L16" s="53">
        <f t="shared" si="3"/>
        <v>1.0234375</v>
      </c>
      <c r="M16" s="52">
        <f t="shared" si="4"/>
        <v>589.81640625</v>
      </c>
    </row>
    <row r="17" spans="1:13" x14ac:dyDescent="0.3">
      <c r="A17" s="52">
        <f t="shared" si="5"/>
        <v>14</v>
      </c>
      <c r="B17" s="44" t="s">
        <v>130</v>
      </c>
      <c r="C17" s="7" t="s">
        <v>129</v>
      </c>
      <c r="D17" s="7">
        <f>VLOOKUP(B17,'Air Team'!$B$4:$J$132,9,FALSE)</f>
        <v>571</v>
      </c>
      <c r="E17" s="7">
        <f>VLOOKUP(B17,'Air Team'!$B$4:$S$132,18,FALSE)</f>
        <v>567</v>
      </c>
      <c r="F17" s="7">
        <f>VLOOKUP(B17,'Air Team'!$B$4:$AB$132,27,FALSE)</f>
        <v>571</v>
      </c>
      <c r="G17" s="7">
        <f>VLOOKUP(B17,'Air Team'!$B$4:$AK$132,36,FALSE)</f>
        <v>567</v>
      </c>
      <c r="H17" s="52">
        <f t="shared" si="0"/>
        <v>2836</v>
      </c>
      <c r="I17" s="84">
        <f t="shared" si="1"/>
        <v>569</v>
      </c>
      <c r="J17" s="84">
        <f t="shared" si="2"/>
        <v>569</v>
      </c>
      <c r="K17" s="7">
        <f>VLOOKUP(B17,'Air Team'!$B$4:$AU$132,46,FALSE)</f>
        <v>560</v>
      </c>
      <c r="L17" s="53">
        <f t="shared" si="3"/>
        <v>0.98392857142857149</v>
      </c>
      <c r="M17" s="52">
        <f t="shared" si="4"/>
        <v>551.14464285714291</v>
      </c>
    </row>
    <row r="18" spans="1:13" x14ac:dyDescent="0.3">
      <c r="A18" s="52">
        <f t="shared" si="5"/>
        <v>15</v>
      </c>
      <c r="B18" s="6" t="s">
        <v>164</v>
      </c>
      <c r="C18" s="2" t="s">
        <v>49</v>
      </c>
      <c r="D18" s="7">
        <f>VLOOKUP(B18,'Air Team'!$B$4:$J$132,9,FALSE)</f>
        <v>564</v>
      </c>
      <c r="E18" s="7">
        <f>VLOOKUP(B18,'Air Team'!$B$4:$S$132,18,FALSE)</f>
        <v>575</v>
      </c>
      <c r="F18" s="7">
        <f>VLOOKUP(B18,'Air Team'!$B$4:$AB$132,27,FALSE)</f>
        <v>562</v>
      </c>
      <c r="G18" s="7">
        <f>VLOOKUP(B18,'Air Team'!$B$4:$AK$132,36,FALSE)</f>
        <v>565</v>
      </c>
      <c r="H18" s="52">
        <f t="shared" si="0"/>
        <v>2832</v>
      </c>
      <c r="I18" s="84">
        <f t="shared" si="1"/>
        <v>566.5</v>
      </c>
      <c r="J18" s="84">
        <f t="shared" si="2"/>
        <v>563.5</v>
      </c>
      <c r="K18" s="7">
        <f>VLOOKUP(B18,'Air Team'!$B$4:$AU$132,46,FALSE)</f>
        <v>566</v>
      </c>
      <c r="L18" s="53">
        <f t="shared" si="3"/>
        <v>1.0044169611307421</v>
      </c>
      <c r="M18" s="52">
        <f t="shared" si="4"/>
        <v>568.51104240282689</v>
      </c>
    </row>
    <row r="19" spans="1:13" x14ac:dyDescent="0.3">
      <c r="A19" s="52">
        <f t="shared" si="5"/>
        <v>16</v>
      </c>
      <c r="B19" s="6" t="s">
        <v>166</v>
      </c>
      <c r="C19" s="2" t="s">
        <v>49</v>
      </c>
      <c r="D19" s="7">
        <f>VLOOKUP(B19,'Air Team'!$B$4:$J$132,9,FALSE)</f>
        <v>558</v>
      </c>
      <c r="E19" s="7">
        <f>VLOOKUP(B19,'Air Team'!$B$4:$S$132,18,FALSE)</f>
        <v>556</v>
      </c>
      <c r="F19" s="7">
        <f>VLOOKUP(B19,'Air Team'!$B$4:$AB$132,27,FALSE)</f>
        <v>581</v>
      </c>
      <c r="G19" s="7">
        <f>VLOOKUP(B19,'Air Team'!$B$4:$AK$132,36,FALSE)</f>
        <v>573</v>
      </c>
      <c r="H19" s="52">
        <f t="shared" si="0"/>
        <v>2831</v>
      </c>
      <c r="I19" s="84">
        <f t="shared" si="1"/>
        <v>567</v>
      </c>
      <c r="J19" s="84">
        <f t="shared" si="2"/>
        <v>577</v>
      </c>
      <c r="K19" s="7">
        <f>VLOOKUP(B19,'Air Team'!$B$4:$AU$132,46,FALSE)</f>
        <v>563</v>
      </c>
      <c r="L19" s="53">
        <f t="shared" si="3"/>
        <v>0.9751332149200711</v>
      </c>
      <c r="M19" s="52">
        <f t="shared" si="4"/>
        <v>549.34813499111897</v>
      </c>
    </row>
    <row r="20" spans="1:13" x14ac:dyDescent="0.3">
      <c r="A20" s="52">
        <f t="shared" si="5"/>
        <v>17</v>
      </c>
      <c r="B20" s="6" t="s">
        <v>168</v>
      </c>
      <c r="C20" s="2" t="s">
        <v>49</v>
      </c>
      <c r="D20" s="7">
        <f>VLOOKUP(B20,'Air Team'!$B$4:$J$132,9,FALSE)</f>
        <v>564</v>
      </c>
      <c r="E20" s="7">
        <f>VLOOKUP(B20,'Air Team'!$B$4:$S$132,18,FALSE)</f>
        <v>558</v>
      </c>
      <c r="F20" s="7">
        <f>VLOOKUP(B20,'Air Team'!$B$4:$AB$132,27,FALSE)</f>
        <v>564</v>
      </c>
      <c r="G20" s="7">
        <f>VLOOKUP(B20,'Air Team'!$B$4:$AK$132,36,FALSE)</f>
        <v>566</v>
      </c>
      <c r="H20" s="52">
        <f t="shared" si="0"/>
        <v>2824</v>
      </c>
      <c r="I20" s="84">
        <f t="shared" si="1"/>
        <v>563</v>
      </c>
      <c r="J20" s="84">
        <f t="shared" si="2"/>
        <v>565</v>
      </c>
      <c r="K20" s="7">
        <f>VLOOKUP(B20,'Air Team'!$B$4:$AU$132,46,FALSE)</f>
        <v>572</v>
      </c>
      <c r="L20" s="53">
        <f t="shared" si="3"/>
        <v>1.0122377622377623</v>
      </c>
      <c r="M20" s="52">
        <f t="shared" si="4"/>
        <v>579.08566433566432</v>
      </c>
    </row>
    <row r="21" spans="1:13" x14ac:dyDescent="0.3">
      <c r="A21" s="52">
        <f t="shared" si="5"/>
        <v>18</v>
      </c>
      <c r="B21" s="6" t="s">
        <v>77</v>
      </c>
      <c r="C21" s="2" t="s">
        <v>49</v>
      </c>
      <c r="D21" s="7">
        <f>VLOOKUP(B21,'Air Team'!$B$4:$J$132,9,FALSE)</f>
        <v>562</v>
      </c>
      <c r="E21" s="7">
        <f>VLOOKUP(B21,'Air Team'!$B$4:$S$132,18,FALSE)</f>
        <v>553</v>
      </c>
      <c r="F21" s="7">
        <f>VLOOKUP(B21,'Air Team'!$B$4:$AB$132,27,FALSE)</f>
        <v>566</v>
      </c>
      <c r="G21" s="7">
        <f>VLOOKUP(B21,'Air Team'!$B$4:$AK$132,36,FALSE)</f>
        <v>549</v>
      </c>
      <c r="H21" s="52">
        <f t="shared" si="0"/>
        <v>2801</v>
      </c>
      <c r="I21" s="84">
        <f t="shared" si="1"/>
        <v>557.5</v>
      </c>
      <c r="J21" s="84">
        <f t="shared" si="2"/>
        <v>557.5</v>
      </c>
      <c r="K21" s="7">
        <f>VLOOKUP(B21,'Air Team'!$B$4:$AU$132,46,FALSE)</f>
        <v>571</v>
      </c>
      <c r="L21" s="53">
        <f t="shared" si="3"/>
        <v>1.0236427320490369</v>
      </c>
      <c r="M21" s="52">
        <f t="shared" si="4"/>
        <v>584.81917688266196</v>
      </c>
    </row>
    <row r="22" spans="1:13" x14ac:dyDescent="0.3">
      <c r="A22" s="52">
        <f t="shared" si="5"/>
        <v>19</v>
      </c>
      <c r="B22" s="52" t="s">
        <v>85</v>
      </c>
      <c r="C22" s="7" t="s">
        <v>16</v>
      </c>
      <c r="D22" s="7">
        <f>VLOOKUP(B22,'Air Team'!$B$4:$J$132,9,FALSE)</f>
        <v>555</v>
      </c>
      <c r="E22" s="7">
        <f>VLOOKUP(B22,'Air Team'!$B$4:$S$132,18,FALSE)</f>
        <v>569</v>
      </c>
      <c r="F22" s="7">
        <f>VLOOKUP(B22,'Air Team'!$B$4:$AB$132,27,FALSE)</f>
        <v>565</v>
      </c>
      <c r="G22" s="7">
        <f>VLOOKUP(B22,'Air Team'!$B$4:$AK$132,36,FALSE)</f>
        <v>551</v>
      </c>
      <c r="H22" s="52">
        <f t="shared" si="0"/>
        <v>2799</v>
      </c>
      <c r="I22" s="84">
        <f t="shared" si="1"/>
        <v>560</v>
      </c>
      <c r="J22" s="84">
        <f t="shared" si="2"/>
        <v>558</v>
      </c>
      <c r="K22" s="7">
        <f>VLOOKUP(B22,'Air Team'!$B$4:$AU$132,46,FALSE)</f>
        <v>559</v>
      </c>
      <c r="L22" s="53">
        <f t="shared" si="3"/>
        <v>1.0017889087656529</v>
      </c>
      <c r="M22" s="52">
        <f t="shared" si="4"/>
        <v>560.00178890876566</v>
      </c>
    </row>
    <row r="23" spans="1:13" x14ac:dyDescent="0.3">
      <c r="A23" s="52">
        <f t="shared" si="5"/>
        <v>20</v>
      </c>
      <c r="B23" s="44" t="s">
        <v>152</v>
      </c>
      <c r="C23" s="7" t="s">
        <v>72</v>
      </c>
      <c r="D23" s="7">
        <f>VLOOKUP(B23,'Air Team'!$B$4:$J$132,9,FALSE)</f>
        <v>551</v>
      </c>
      <c r="E23" s="7">
        <f>VLOOKUP(B23,'Air Team'!$B$4:$S$132,18,FALSE)</f>
        <v>562</v>
      </c>
      <c r="F23" s="7">
        <f>VLOOKUP(B23,'Air Team'!$B$4:$AB$132,27,FALSE)</f>
        <v>566</v>
      </c>
      <c r="G23" s="7">
        <f>VLOOKUP(B23,'Air Team'!$B$4:$AK$132,36,FALSE)</f>
        <v>553</v>
      </c>
      <c r="H23" s="52">
        <f t="shared" si="0"/>
        <v>2798</v>
      </c>
      <c r="I23" s="84">
        <f>H23/4</f>
        <v>699.5</v>
      </c>
      <c r="J23" s="84">
        <f t="shared" si="2"/>
        <v>559.5</v>
      </c>
      <c r="K23" s="7">
        <f>VLOOKUP(B23,'Air Team'!$B$4:$AU$132,46,FALSE)</f>
        <v>566</v>
      </c>
      <c r="L23" s="53">
        <f t="shared" si="3"/>
        <v>1.0114840989399294</v>
      </c>
      <c r="M23" s="52">
        <f t="shared" si="4"/>
        <v>572.57464664310953</v>
      </c>
    </row>
    <row r="24" spans="1:13" x14ac:dyDescent="0.3">
      <c r="A24" s="52">
        <f t="shared" si="5"/>
        <v>21</v>
      </c>
      <c r="B24" s="6" t="s">
        <v>165</v>
      </c>
      <c r="C24" s="2" t="s">
        <v>49</v>
      </c>
      <c r="D24" s="7">
        <f>VLOOKUP(B24,'Air Team'!$B$4:$J$132,9,FALSE)</f>
        <v>570</v>
      </c>
      <c r="E24" s="7">
        <f>VLOOKUP(B24,'Air Team'!$B$4:$S$132,18,FALSE)</f>
        <v>558</v>
      </c>
      <c r="F24" s="7">
        <f>VLOOKUP(B24,'Air Team'!$B$4:$AB$132,27,FALSE)</f>
        <v>555</v>
      </c>
      <c r="G24" s="7">
        <f>VLOOKUP(B24,'Air Team'!$B$4:$AK$132,36,FALSE)</f>
        <v>554</v>
      </c>
      <c r="H24" s="52">
        <f t="shared" si="0"/>
        <v>2797</v>
      </c>
      <c r="I24" s="84">
        <f t="shared" ref="I24:I39" si="6">AVERAGE(D24:G24)</f>
        <v>559.25</v>
      </c>
      <c r="J24" s="84">
        <f t="shared" si="2"/>
        <v>554.5</v>
      </c>
      <c r="K24" s="7">
        <f>VLOOKUP(B24,'Air Team'!$B$4:$AU$132,46,FALSE)</f>
        <v>560</v>
      </c>
      <c r="L24" s="53">
        <f t="shared" si="3"/>
        <v>1.0098214285714286</v>
      </c>
      <c r="M24" s="52">
        <f t="shared" si="4"/>
        <v>565.55401785714287</v>
      </c>
    </row>
    <row r="25" spans="1:13" x14ac:dyDescent="0.3">
      <c r="A25" s="52">
        <f t="shared" si="5"/>
        <v>22</v>
      </c>
      <c r="B25" s="6" t="s">
        <v>87</v>
      </c>
      <c r="C25" s="2" t="s">
        <v>49</v>
      </c>
      <c r="D25" s="7">
        <f>VLOOKUP(B25,'Air Team'!$B$4:$J$132,9,FALSE)</f>
        <v>555</v>
      </c>
      <c r="E25" s="7">
        <f>VLOOKUP(B25,'Air Team'!$B$4:$S$132,18,FALSE)</f>
        <v>555</v>
      </c>
      <c r="F25" s="7">
        <f>VLOOKUP(B25,'Air Team'!$B$4:$AB$132,27,FALSE)</f>
        <v>565</v>
      </c>
      <c r="G25" s="7">
        <f>VLOOKUP(B25,'Air Team'!$B$4:$AK$132,36,FALSE)</f>
        <v>552</v>
      </c>
      <c r="H25" s="52">
        <f t="shared" si="0"/>
        <v>2786</v>
      </c>
      <c r="I25" s="84">
        <f t="shared" si="6"/>
        <v>556.75</v>
      </c>
      <c r="J25" s="84">
        <f t="shared" si="2"/>
        <v>558.5</v>
      </c>
      <c r="K25" s="7">
        <f>VLOOKUP(B25,'Air Team'!$B$4:$AU$132,46,FALSE)</f>
        <v>559</v>
      </c>
      <c r="L25" s="53">
        <f t="shared" si="3"/>
        <v>1.0008944543828264</v>
      </c>
      <c r="M25" s="52">
        <f t="shared" si="4"/>
        <v>559.50044722719144</v>
      </c>
    </row>
    <row r="26" spans="1:13" x14ac:dyDescent="0.3">
      <c r="A26" s="52">
        <f t="shared" si="5"/>
        <v>23</v>
      </c>
      <c r="B26" s="52" t="s">
        <v>65</v>
      </c>
      <c r="C26" s="7" t="s">
        <v>18</v>
      </c>
      <c r="D26" s="7">
        <f>VLOOKUP(B26,'Air Team'!$B$4:$J$132,9,FALSE)</f>
        <v>554</v>
      </c>
      <c r="E26" s="7">
        <f>VLOOKUP(B26,'Air Team'!$B$4:$S$132,18,FALSE)</f>
        <v>558</v>
      </c>
      <c r="F26" s="7">
        <f>VLOOKUP(B26,'Air Team'!$B$4:$AB$132,27,FALSE)</f>
        <v>551</v>
      </c>
      <c r="G26" s="7">
        <f>VLOOKUP(B26,'Air Team'!$B$4:$AK$132,36,FALSE)</f>
        <v>565</v>
      </c>
      <c r="H26" s="52">
        <f t="shared" si="0"/>
        <v>2783</v>
      </c>
      <c r="I26" s="84">
        <f t="shared" si="6"/>
        <v>557</v>
      </c>
      <c r="J26" s="84">
        <f t="shared" si="2"/>
        <v>558</v>
      </c>
      <c r="K26" s="7">
        <f>VLOOKUP(B26,'Air Team'!$B$4:$AU$132,46,FALSE)</f>
        <v>555</v>
      </c>
      <c r="L26" s="53">
        <f t="shared" si="3"/>
        <v>0.99459459459459465</v>
      </c>
      <c r="M26" s="52">
        <f t="shared" si="4"/>
        <v>552.01621621621621</v>
      </c>
    </row>
    <row r="27" spans="1:13" x14ac:dyDescent="0.3">
      <c r="A27" s="52">
        <f t="shared" si="5"/>
        <v>24</v>
      </c>
      <c r="B27" s="52" t="s">
        <v>90</v>
      </c>
      <c r="C27" s="7" t="s">
        <v>18</v>
      </c>
      <c r="D27" s="7">
        <f>VLOOKUP(B27,'Air Team'!$B$4:$J$132,9,FALSE)</f>
        <v>565</v>
      </c>
      <c r="E27" s="7">
        <f>VLOOKUP(B27,'Air Team'!$B$4:$S$132,18,FALSE)</f>
        <v>548</v>
      </c>
      <c r="F27" s="7">
        <f>VLOOKUP(B27,'Air Team'!$B$4:$AB$132,27,FALSE)</f>
        <v>558</v>
      </c>
      <c r="G27" s="7">
        <f>VLOOKUP(B27,'Air Team'!$B$4:$AK$132,36,FALSE)</f>
        <v>552</v>
      </c>
      <c r="H27" s="52">
        <f t="shared" si="0"/>
        <v>2781</v>
      </c>
      <c r="I27" s="84">
        <f t="shared" si="6"/>
        <v>555.75</v>
      </c>
      <c r="J27" s="84">
        <f t="shared" si="2"/>
        <v>555</v>
      </c>
      <c r="K27" s="7">
        <f>VLOOKUP(B27,'Air Team'!$B$4:$AU$132,46,FALSE)</f>
        <v>558</v>
      </c>
      <c r="L27" s="53">
        <f t="shared" si="3"/>
        <v>1.0053763440860215</v>
      </c>
      <c r="M27" s="52">
        <f t="shared" si="4"/>
        <v>561.01612903225805</v>
      </c>
    </row>
    <row r="28" spans="1:13" x14ac:dyDescent="0.3">
      <c r="A28" s="52">
        <f t="shared" si="5"/>
        <v>25</v>
      </c>
      <c r="B28" s="44" t="s">
        <v>62</v>
      </c>
      <c r="C28" s="7" t="str">
        <f>VLOOKUP(B28,'SB Team'!$B$4:$M$114,2,FALSE)</f>
        <v>UM</v>
      </c>
      <c r="D28" s="7">
        <f>VLOOKUP(B28,'Air Team'!$B$4:$J$132,9,FALSE)</f>
        <v>559</v>
      </c>
      <c r="E28" s="7">
        <f>VLOOKUP(B28,'Air Team'!$B$4:$S$132,18,FALSE)</f>
        <v>564</v>
      </c>
      <c r="F28" s="7">
        <f>VLOOKUP(B28,'Air Team'!$B$4:$AB$132,27,FALSE)</f>
        <v>553</v>
      </c>
      <c r="G28" s="7">
        <f>VLOOKUP(B28,'Air Team'!$B$4:$AK$132,36,FALSE)</f>
        <v>557</v>
      </c>
      <c r="H28" s="52">
        <f t="shared" si="0"/>
        <v>2777</v>
      </c>
      <c r="I28" s="84">
        <f t="shared" si="6"/>
        <v>558.25</v>
      </c>
      <c r="J28" s="84">
        <f t="shared" si="2"/>
        <v>555</v>
      </c>
      <c r="K28" s="7">
        <f>VLOOKUP(B28,'Air Team'!$B$4:$AU$132,46,FALSE)</f>
        <v>544</v>
      </c>
      <c r="L28" s="53">
        <f t="shared" si="3"/>
        <v>0.97977941176470584</v>
      </c>
      <c r="M28" s="52">
        <f t="shared" si="4"/>
        <v>533.22242647058829</v>
      </c>
    </row>
    <row r="29" spans="1:13" x14ac:dyDescent="0.3">
      <c r="A29" s="52">
        <f t="shared" si="5"/>
        <v>26</v>
      </c>
      <c r="B29" s="52" t="s">
        <v>133</v>
      </c>
      <c r="C29" s="7" t="s">
        <v>18</v>
      </c>
      <c r="D29" s="7">
        <f>VLOOKUP(B29,'Air Team'!$B$4:$J$132,9,FALSE)</f>
        <v>548</v>
      </c>
      <c r="E29" s="7">
        <f>VLOOKUP(B29,'Air Team'!$B$4:$S$132,18,FALSE)</f>
        <v>555</v>
      </c>
      <c r="F29" s="7">
        <f>VLOOKUP(B29,'Air Team'!$B$4:$AB$132,27,FALSE)</f>
        <v>548</v>
      </c>
      <c r="G29" s="7">
        <f>VLOOKUP(B29,'Air Team'!$B$4:$AK$132,36,FALSE)</f>
        <v>547</v>
      </c>
      <c r="H29" s="52">
        <f t="shared" si="0"/>
        <v>2766</v>
      </c>
      <c r="I29" s="84">
        <f t="shared" si="6"/>
        <v>549.5</v>
      </c>
      <c r="J29" s="84">
        <f t="shared" si="2"/>
        <v>547.5</v>
      </c>
      <c r="K29" s="7">
        <f>VLOOKUP(B29,'Air Team'!$B$4:$AU$132,46,FALSE)</f>
        <v>568</v>
      </c>
      <c r="L29" s="53">
        <f t="shared" si="3"/>
        <v>1.0360915492957747</v>
      </c>
      <c r="M29" s="52">
        <f t="shared" si="4"/>
        <v>589.23987676056333</v>
      </c>
    </row>
    <row r="30" spans="1:13" x14ac:dyDescent="0.3">
      <c r="A30" s="52">
        <f t="shared" si="5"/>
        <v>27</v>
      </c>
      <c r="B30" s="44" t="s">
        <v>61</v>
      </c>
      <c r="C30" s="7" t="str">
        <f>VLOOKUP(B30,'SB Team'!$B$4:$M$114,2,FALSE)</f>
        <v>UM</v>
      </c>
      <c r="D30" s="7">
        <f>VLOOKUP(B30,'Air Team'!$B$4:$J$132,9,FALSE)</f>
        <v>546</v>
      </c>
      <c r="E30" s="7">
        <f>VLOOKUP(B30,'Air Team'!$B$4:$S$132,18,FALSE)</f>
        <v>551</v>
      </c>
      <c r="F30" s="7">
        <f>VLOOKUP(B30,'Air Team'!$B$4:$AB$132,27,FALSE)</f>
        <v>561</v>
      </c>
      <c r="G30" s="7">
        <f>VLOOKUP(B30,'Air Team'!$B$4:$AK$132,36,FALSE)</f>
        <v>558</v>
      </c>
      <c r="H30" s="52">
        <f t="shared" si="0"/>
        <v>2762</v>
      </c>
      <c r="I30" s="84">
        <f t="shared" si="6"/>
        <v>554</v>
      </c>
      <c r="J30" s="84">
        <f t="shared" si="2"/>
        <v>559.5</v>
      </c>
      <c r="K30" s="7">
        <f>VLOOKUP(B30,'Air Team'!$B$4:$AU$132,46,FALSE)</f>
        <v>546</v>
      </c>
      <c r="L30" s="53">
        <f t="shared" si="3"/>
        <v>0.97527472527472525</v>
      </c>
      <c r="M30" s="52">
        <f t="shared" si="4"/>
        <v>532.83379120879124</v>
      </c>
    </row>
    <row r="31" spans="1:13" x14ac:dyDescent="0.3">
      <c r="A31" s="52">
        <f t="shared" si="5"/>
        <v>28</v>
      </c>
      <c r="B31" s="52" t="s">
        <v>67</v>
      </c>
      <c r="C31" s="7" t="s">
        <v>18</v>
      </c>
      <c r="D31" s="7">
        <f>VLOOKUP(B31,'Air Team'!$B$4:$J$132,9,FALSE)</f>
        <v>525</v>
      </c>
      <c r="E31" s="7">
        <f>VLOOKUP(B31,'Air Team'!$B$4:$S$132,18,FALSE)</f>
        <v>540</v>
      </c>
      <c r="F31" s="7">
        <f>VLOOKUP(B31,'Air Team'!$B$4:$AB$132,27,FALSE)</f>
        <v>553</v>
      </c>
      <c r="G31" s="7">
        <f>VLOOKUP(B31,'Air Team'!$B$4:$AK$132,36,FALSE)</f>
        <v>566</v>
      </c>
      <c r="H31" s="52">
        <f t="shared" si="0"/>
        <v>2745</v>
      </c>
      <c r="I31" s="84">
        <f t="shared" si="6"/>
        <v>546</v>
      </c>
      <c r="J31" s="84">
        <f t="shared" si="2"/>
        <v>559.5</v>
      </c>
      <c r="K31" s="7">
        <f>VLOOKUP(B31,'Air Team'!$B$4:$AU$132,46,FALSE)</f>
        <v>561</v>
      </c>
      <c r="L31" s="53">
        <f t="shared" si="3"/>
        <v>1.0026737967914439</v>
      </c>
      <c r="M31" s="52">
        <f t="shared" si="4"/>
        <v>562.50401069518716</v>
      </c>
    </row>
    <row r="32" spans="1:13" x14ac:dyDescent="0.3">
      <c r="A32" s="52">
        <f t="shared" si="5"/>
        <v>29</v>
      </c>
      <c r="B32" s="44" t="s">
        <v>144</v>
      </c>
      <c r="C32" s="7" t="s">
        <v>147</v>
      </c>
      <c r="D32" s="7">
        <f>VLOOKUP(B32,'Air Team'!$B$4:$J$132,9,FALSE)</f>
        <v>536</v>
      </c>
      <c r="E32" s="7">
        <f>VLOOKUP(B32,'Air Team'!$B$4:$S$132,18,FALSE)</f>
        <v>547</v>
      </c>
      <c r="F32" s="7">
        <f>VLOOKUP(B32,'Air Team'!$B$4:$AB$132,27,FALSE)</f>
        <v>535</v>
      </c>
      <c r="G32" s="7">
        <f>VLOOKUP(B32,'Air Team'!$B$4:$AK$132,36,FALSE)</f>
        <v>560</v>
      </c>
      <c r="H32" s="52">
        <f t="shared" si="0"/>
        <v>2738</v>
      </c>
      <c r="I32" s="84">
        <f t="shared" si="6"/>
        <v>544.5</v>
      </c>
      <c r="J32" s="84">
        <f t="shared" si="2"/>
        <v>547.5</v>
      </c>
      <c r="K32" s="7">
        <f>VLOOKUP(B32,'Air Team'!$B$4:$AU$132,46,FALSE)</f>
        <v>560</v>
      </c>
      <c r="L32" s="53">
        <f t="shared" si="3"/>
        <v>1.0223214285714286</v>
      </c>
      <c r="M32" s="52">
        <f t="shared" si="4"/>
        <v>572.77901785714289</v>
      </c>
    </row>
    <row r="33" spans="1:13" x14ac:dyDescent="0.3">
      <c r="A33" s="52">
        <f t="shared" si="5"/>
        <v>30</v>
      </c>
      <c r="B33" s="44" t="s">
        <v>96</v>
      </c>
      <c r="C33" s="7" t="str">
        <f>VLOOKUP(B33,'SB Team'!$B$4:$M$114,2,FALSE)</f>
        <v>UM</v>
      </c>
      <c r="D33" s="7">
        <f>VLOOKUP(B33,'Air Team'!$B$4:$J$132,9,FALSE)</f>
        <v>555</v>
      </c>
      <c r="E33" s="7">
        <f>VLOOKUP(B33,'Air Team'!$B$4:$S$132,18,FALSE)</f>
        <v>542</v>
      </c>
      <c r="F33" s="7">
        <f>VLOOKUP(B33,'Air Team'!$B$4:$AB$132,27,FALSE)</f>
        <v>542</v>
      </c>
      <c r="G33" s="7">
        <f>VLOOKUP(B33,'Air Team'!$B$4:$AK$132,36,FALSE)</f>
        <v>545</v>
      </c>
      <c r="H33" s="52">
        <f t="shared" si="0"/>
        <v>2737</v>
      </c>
      <c r="I33" s="84">
        <f t="shared" si="6"/>
        <v>546</v>
      </c>
      <c r="J33" s="84">
        <f t="shared" si="2"/>
        <v>543.5</v>
      </c>
      <c r="K33" s="7">
        <f>VLOOKUP(B33,'Air Team'!$B$4:$AU$132,46,FALSE)</f>
        <v>553</v>
      </c>
      <c r="L33" s="53">
        <f t="shared" si="3"/>
        <v>1.0171790235081375</v>
      </c>
      <c r="M33" s="52">
        <f t="shared" si="4"/>
        <v>562.66320072332735</v>
      </c>
    </row>
    <row r="34" spans="1:13" x14ac:dyDescent="0.3">
      <c r="A34" s="52">
        <f t="shared" si="5"/>
        <v>31</v>
      </c>
      <c r="B34" s="52" t="s">
        <v>143</v>
      </c>
      <c r="C34" s="7" t="s">
        <v>147</v>
      </c>
      <c r="D34" s="7">
        <f>VLOOKUP(B34,'Air Team'!$B$4:$J$132,9,FALSE)</f>
        <v>559</v>
      </c>
      <c r="E34" s="7">
        <f>VLOOKUP(B34,'Air Team'!$B$4:$S$132,18,FALSE)</f>
        <v>553</v>
      </c>
      <c r="F34" s="7">
        <f>VLOOKUP(B34,'Air Team'!$B$4:$AB$132,27,FALSE)</f>
        <v>534</v>
      </c>
      <c r="G34" s="7">
        <f>VLOOKUP(B34,'Air Team'!$B$4:$AK$132,36,FALSE)</f>
        <v>548</v>
      </c>
      <c r="H34" s="52">
        <f t="shared" si="0"/>
        <v>2727</v>
      </c>
      <c r="I34" s="84">
        <f t="shared" si="6"/>
        <v>548.5</v>
      </c>
      <c r="J34" s="84">
        <f t="shared" si="2"/>
        <v>541</v>
      </c>
      <c r="K34" s="7">
        <f>VLOOKUP(B34,'Air Team'!$B$4:$AU$132,46,FALSE)</f>
        <v>533</v>
      </c>
      <c r="L34" s="53">
        <f t="shared" si="3"/>
        <v>0.98499061913696062</v>
      </c>
      <c r="M34" s="52">
        <f t="shared" si="4"/>
        <v>525.12007504690428</v>
      </c>
    </row>
    <row r="35" spans="1:13" x14ac:dyDescent="0.3">
      <c r="A35" s="52">
        <f t="shared" si="5"/>
        <v>32</v>
      </c>
      <c r="B35" s="52" t="s">
        <v>75</v>
      </c>
      <c r="C35" s="7" t="s">
        <v>18</v>
      </c>
      <c r="D35" s="7">
        <f>VLOOKUP(B35,'Air Team'!$B$4:$J$132,9,FALSE)</f>
        <v>546</v>
      </c>
      <c r="E35" s="7">
        <f>VLOOKUP(B35,'Air Team'!$B$4:$S$132,18,FALSE)</f>
        <v>549</v>
      </c>
      <c r="F35" s="7">
        <f>VLOOKUP(B35,'Air Team'!$B$4:$AB$132,27,FALSE)</f>
        <v>547</v>
      </c>
      <c r="G35" s="7">
        <f>VLOOKUP(B35,'Air Team'!$B$4:$AK$132,36,FALSE)</f>
        <v>547</v>
      </c>
      <c r="H35" s="52">
        <f t="shared" si="0"/>
        <v>2723</v>
      </c>
      <c r="I35" s="84">
        <f t="shared" si="6"/>
        <v>547.25</v>
      </c>
      <c r="J35" s="84">
        <f t="shared" si="2"/>
        <v>547</v>
      </c>
      <c r="K35" s="7">
        <f>VLOOKUP(B35,'Air Team'!$B$4:$AU$132,46,FALSE)</f>
        <v>534</v>
      </c>
      <c r="L35" s="53">
        <f t="shared" si="3"/>
        <v>0.97565543071161054</v>
      </c>
      <c r="M35" s="52">
        <f t="shared" si="4"/>
        <v>521.31647940074902</v>
      </c>
    </row>
    <row r="36" spans="1:13" x14ac:dyDescent="0.3">
      <c r="A36" s="52">
        <f t="shared" si="5"/>
        <v>33</v>
      </c>
      <c r="B36" s="52" t="s">
        <v>86</v>
      </c>
      <c r="C36" s="7" t="s">
        <v>16</v>
      </c>
      <c r="D36" s="7">
        <f>VLOOKUP(B36,'Air Team'!$B$4:$J$132,9,FALSE)</f>
        <v>532</v>
      </c>
      <c r="E36" s="7">
        <f>VLOOKUP(B36,'Air Team'!$B$4:$S$132,18,FALSE)</f>
        <v>535</v>
      </c>
      <c r="F36" s="7">
        <f>VLOOKUP(B36,'Air Team'!$B$4:$AB$132,27,FALSE)</f>
        <v>555</v>
      </c>
      <c r="G36" s="7">
        <f>VLOOKUP(B36,'Air Team'!$B$4:$AK$132,36,FALSE)</f>
        <v>549</v>
      </c>
      <c r="H36" s="52">
        <f t="shared" ref="H36:H67" si="7">SUM(D36,E36,F36,G36,K36)</f>
        <v>2713</v>
      </c>
      <c r="I36" s="84">
        <f t="shared" si="6"/>
        <v>542.75</v>
      </c>
      <c r="J36" s="84">
        <f t="shared" ref="J36:J67" si="8">AVERAGE(F36:G36)</f>
        <v>552</v>
      </c>
      <c r="K36" s="7">
        <f>VLOOKUP(B36,'Air Team'!$B$4:$AU$132,46,FALSE)</f>
        <v>542</v>
      </c>
      <c r="L36" s="53">
        <f t="shared" ref="L36:L67" si="9">IF(COUNTIF(D36:G36,0)=0,1-(J36-K36)/K36,"DNQ")</f>
        <v>0.98154981549815501</v>
      </c>
      <c r="M36" s="52">
        <f t="shared" ref="M36:M67" si="10">IF(COUNTIF(D36:G36,0)=0,L36*(K36-J36)+K36,"DNQ")</f>
        <v>532.18450184501842</v>
      </c>
    </row>
    <row r="37" spans="1:13" x14ac:dyDescent="0.3">
      <c r="A37" s="52">
        <f t="shared" si="5"/>
        <v>34</v>
      </c>
      <c r="B37" s="52" t="s">
        <v>89</v>
      </c>
      <c r="C37" s="7" t="s">
        <v>18</v>
      </c>
      <c r="D37" s="7">
        <f>VLOOKUP(B37,'Air Team'!$B$4:$J$132,9,FALSE)</f>
        <v>544</v>
      </c>
      <c r="E37" s="7">
        <f>VLOOKUP(B37,'Air Team'!$B$4:$S$132,18,FALSE)</f>
        <v>523</v>
      </c>
      <c r="F37" s="7">
        <f>VLOOKUP(B37,'Air Team'!$B$4:$AB$132,27,FALSE)</f>
        <v>540</v>
      </c>
      <c r="G37" s="7">
        <f>VLOOKUP(B37,'Air Team'!$B$4:$AK$132,36,FALSE)</f>
        <v>530</v>
      </c>
      <c r="H37" s="52">
        <f t="shared" si="7"/>
        <v>2688</v>
      </c>
      <c r="I37" s="84">
        <f t="shared" si="6"/>
        <v>534.25</v>
      </c>
      <c r="J37" s="84">
        <f t="shared" si="8"/>
        <v>535</v>
      </c>
      <c r="K37" s="7">
        <f>VLOOKUP(B37,'Air Team'!$B$4:$AU$132,46,FALSE)</f>
        <v>551</v>
      </c>
      <c r="L37" s="53">
        <f t="shared" si="9"/>
        <v>1.029038112522686</v>
      </c>
      <c r="M37" s="52">
        <f t="shared" si="10"/>
        <v>567.46460980036295</v>
      </c>
    </row>
    <row r="38" spans="1:13" x14ac:dyDescent="0.3">
      <c r="A38" s="52">
        <f t="shared" si="5"/>
        <v>35</v>
      </c>
      <c r="B38" s="52" t="s">
        <v>156</v>
      </c>
      <c r="C38" s="7" t="s">
        <v>16</v>
      </c>
      <c r="D38" s="7">
        <f>VLOOKUP(B38,'Air Team'!$B$4:$J$132,9,FALSE)</f>
        <v>532</v>
      </c>
      <c r="E38" s="7">
        <f>VLOOKUP(B38,'Air Team'!$B$4:$S$132,18,FALSE)</f>
        <v>536</v>
      </c>
      <c r="F38" s="7">
        <f>VLOOKUP(B38,'Air Team'!$B$4:$AB$132,27,FALSE)</f>
        <v>520</v>
      </c>
      <c r="G38" s="7">
        <f>VLOOKUP(B38,'Air Team'!$B$4:$AK$132,36,FALSE)</f>
        <v>528</v>
      </c>
      <c r="H38" s="52">
        <f t="shared" si="7"/>
        <v>2644</v>
      </c>
      <c r="I38" s="84">
        <f t="shared" si="6"/>
        <v>529</v>
      </c>
      <c r="J38" s="84">
        <f t="shared" si="8"/>
        <v>524</v>
      </c>
      <c r="K38" s="7">
        <f>VLOOKUP(B38,'Air Team'!$B$4:$AU$132,46,FALSE)</f>
        <v>528</v>
      </c>
      <c r="L38" s="53">
        <f t="shared" si="9"/>
        <v>1.0075757575757576</v>
      </c>
      <c r="M38" s="52">
        <f t="shared" si="10"/>
        <v>532.030303030303</v>
      </c>
    </row>
    <row r="39" spans="1:13" x14ac:dyDescent="0.3">
      <c r="A39" s="52">
        <f t="shared" si="5"/>
        <v>36</v>
      </c>
      <c r="B39" s="14" t="s">
        <v>104</v>
      </c>
      <c r="C39" s="7" t="str">
        <f>VLOOKUP(B39,'SB Team'!$B$4:$M$114,2,FALSE)</f>
        <v>UM</v>
      </c>
      <c r="D39" s="7">
        <f>VLOOKUP(B39,'Air Team'!$B$4:$J$132,9,FALSE)</f>
        <v>514</v>
      </c>
      <c r="E39" s="7">
        <f>VLOOKUP(B39,'Air Team'!$B$4:$S$132,18,FALSE)</f>
        <v>495</v>
      </c>
      <c r="F39" s="7">
        <f>VLOOKUP(B39,'Air Team'!$B$4:$AB$132,27,FALSE)</f>
        <v>520</v>
      </c>
      <c r="G39" s="7">
        <f>VLOOKUP(B39,'Air Team'!$B$4:$AK$132,36,FALSE)</f>
        <v>528</v>
      </c>
      <c r="H39" s="52">
        <f t="shared" si="7"/>
        <v>2612</v>
      </c>
      <c r="I39" s="84">
        <f t="shared" si="6"/>
        <v>514.25</v>
      </c>
      <c r="J39" s="84">
        <f t="shared" si="8"/>
        <v>524</v>
      </c>
      <c r="K39" s="7">
        <f>VLOOKUP(B39,'Air Team'!$B$4:$AU$132,46,FALSE)</f>
        <v>555</v>
      </c>
      <c r="L39" s="53">
        <f t="shared" si="9"/>
        <v>1.055855855855856</v>
      </c>
      <c r="M39" s="52">
        <f t="shared" si="10"/>
        <v>587.73153153153157</v>
      </c>
    </row>
    <row r="40" spans="1:13" x14ac:dyDescent="0.3">
      <c r="A40" s="52">
        <f t="shared" si="5"/>
        <v>37</v>
      </c>
      <c r="B40" s="52" t="s">
        <v>162</v>
      </c>
      <c r="C40" s="7" t="s">
        <v>163</v>
      </c>
      <c r="D40" s="7">
        <f>VLOOKUP(B40,'Air Team'!$B$4:$J$132,9,FALSE)</f>
        <v>518</v>
      </c>
      <c r="E40" s="7">
        <f>VLOOKUP(B40,'Air Team'!$B$4:$S$132,18,FALSE)</f>
        <v>537</v>
      </c>
      <c r="F40" s="7">
        <f>VLOOKUP(B40,'Air Team'!$B$4:$AB$132,27,FALSE)</f>
        <v>523</v>
      </c>
      <c r="G40" s="7">
        <f>VLOOKUP(B40,'Air Team'!$B$4:$AK$132,36,FALSE)</f>
        <v>516</v>
      </c>
      <c r="H40" s="52">
        <f t="shared" si="7"/>
        <v>2611</v>
      </c>
      <c r="I40" s="84">
        <f>H40/3</f>
        <v>870.33333333333337</v>
      </c>
      <c r="J40" s="84">
        <f t="shared" si="8"/>
        <v>519.5</v>
      </c>
      <c r="K40" s="7">
        <f>VLOOKUP(B40,'Air Team'!$B$4:$AU$132,46,FALSE)</f>
        <v>517</v>
      </c>
      <c r="L40" s="53">
        <f t="shared" si="9"/>
        <v>0.99516441005802703</v>
      </c>
      <c r="M40" s="52">
        <f t="shared" si="10"/>
        <v>514.51208897485492</v>
      </c>
    </row>
    <row r="41" spans="1:13" x14ac:dyDescent="0.3">
      <c r="A41" s="52">
        <f t="shared" si="5"/>
        <v>38</v>
      </c>
      <c r="B41" s="44" t="s">
        <v>145</v>
      </c>
      <c r="C41" s="7" t="s">
        <v>147</v>
      </c>
      <c r="D41" s="7">
        <f>VLOOKUP(B41,'Air Team'!$B$4:$J$132,9,FALSE)</f>
        <v>493</v>
      </c>
      <c r="E41" s="7">
        <f>VLOOKUP(B41,'Air Team'!$B$4:$S$132,18,FALSE)</f>
        <v>514</v>
      </c>
      <c r="F41" s="7">
        <f>VLOOKUP(B41,'Air Team'!$B$4:$AB$132,27,FALSE)</f>
        <v>533</v>
      </c>
      <c r="G41" s="7">
        <f>VLOOKUP(B41,'Air Team'!$B$4:$AK$132,36,FALSE)</f>
        <v>532</v>
      </c>
      <c r="H41" s="52">
        <f t="shared" si="7"/>
        <v>2605</v>
      </c>
      <c r="I41" s="84">
        <f t="shared" ref="I41:I51" si="11">AVERAGE(D41:G41)</f>
        <v>518</v>
      </c>
      <c r="J41" s="84">
        <f t="shared" si="8"/>
        <v>532.5</v>
      </c>
      <c r="K41" s="7">
        <f>VLOOKUP(B41,'Air Team'!$B$4:$AU$132,46,FALSE)</f>
        <v>533</v>
      </c>
      <c r="L41" s="53">
        <f t="shared" si="9"/>
        <v>1.0009380863039399</v>
      </c>
      <c r="M41" s="52">
        <f t="shared" si="10"/>
        <v>533.50046904315195</v>
      </c>
    </row>
    <row r="42" spans="1:13" x14ac:dyDescent="0.3">
      <c r="A42" s="52">
        <f t="shared" si="5"/>
        <v>39</v>
      </c>
      <c r="B42" s="44" t="s">
        <v>100</v>
      </c>
      <c r="C42" s="7" t="str">
        <f>VLOOKUP(B42,'SB Team'!$B$4:$M$114,2,FALSE)</f>
        <v>UM</v>
      </c>
      <c r="D42" s="7">
        <f>VLOOKUP(B42,'Air Team'!$B$4:$J$132,9,FALSE)</f>
        <v>475</v>
      </c>
      <c r="E42" s="7">
        <f>VLOOKUP(B42,'Air Team'!$B$4:$S$132,18,FALSE)</f>
        <v>505</v>
      </c>
      <c r="F42" s="7">
        <f>VLOOKUP(B42,'Air Team'!$B$4:$AB$132,27,FALSE)</f>
        <v>519</v>
      </c>
      <c r="G42" s="7">
        <f>VLOOKUP(B42,'Air Team'!$B$4:$AK$132,36,FALSE)</f>
        <v>528</v>
      </c>
      <c r="H42" s="52">
        <f t="shared" si="7"/>
        <v>2536</v>
      </c>
      <c r="I42" s="84">
        <f t="shared" si="11"/>
        <v>506.75</v>
      </c>
      <c r="J42" s="84">
        <f t="shared" si="8"/>
        <v>523.5</v>
      </c>
      <c r="K42" s="7">
        <f>VLOOKUP(B42,'Air Team'!$B$4:$AU$132,46,FALSE)</f>
        <v>509</v>
      </c>
      <c r="L42" s="53">
        <f t="shared" si="9"/>
        <v>0.97151277013752457</v>
      </c>
      <c r="M42" s="52">
        <f t="shared" si="10"/>
        <v>494.91306483300588</v>
      </c>
    </row>
    <row r="43" spans="1:13" x14ac:dyDescent="0.3">
      <c r="A43" s="52">
        <f t="shared" si="5"/>
        <v>40</v>
      </c>
      <c r="B43" s="14" t="s">
        <v>93</v>
      </c>
      <c r="C43" s="7" t="str">
        <f>VLOOKUP(B43,'SB Team'!$B$4:$M$114,2,FALSE)</f>
        <v>MSU</v>
      </c>
      <c r="D43" s="7">
        <f>VLOOKUP(B43,'Air Team'!$B$4:$J$132,9,FALSE)</f>
        <v>492</v>
      </c>
      <c r="E43" s="7">
        <f>VLOOKUP(B43,'Air Team'!$B$4:$S$132,18,FALSE)</f>
        <v>490</v>
      </c>
      <c r="F43" s="7">
        <f>VLOOKUP(B43,'Air Team'!$B$4:$AB$132,27,FALSE)</f>
        <v>476</v>
      </c>
      <c r="G43" s="7">
        <f>VLOOKUP(B43,'Air Team'!$B$4:$AK$132,36,FALSE)</f>
        <v>530</v>
      </c>
      <c r="H43" s="52">
        <f t="shared" si="7"/>
        <v>2533</v>
      </c>
      <c r="I43" s="84">
        <f t="shared" si="11"/>
        <v>497</v>
      </c>
      <c r="J43" s="84">
        <f t="shared" si="8"/>
        <v>503</v>
      </c>
      <c r="K43" s="7">
        <f>VLOOKUP(B43,'Air Team'!$B$4:$AU$132,46,FALSE)</f>
        <v>545</v>
      </c>
      <c r="L43" s="53">
        <f t="shared" si="9"/>
        <v>1.0770642201834861</v>
      </c>
      <c r="M43" s="52">
        <f t="shared" si="10"/>
        <v>590.23669724770639</v>
      </c>
    </row>
    <row r="44" spans="1:13" x14ac:dyDescent="0.3">
      <c r="A44" s="52">
        <f t="shared" si="5"/>
        <v>41</v>
      </c>
      <c r="B44" s="54" t="s">
        <v>132</v>
      </c>
      <c r="C44" s="7" t="s">
        <v>129</v>
      </c>
      <c r="D44" s="7">
        <f>VLOOKUP(B44,'Air Team'!$B$4:$J$132,9,FALSE)</f>
        <v>502</v>
      </c>
      <c r="E44" s="7">
        <f>VLOOKUP(B44,'Air Team'!$B$4:$S$132,18,FALSE)</f>
        <v>501</v>
      </c>
      <c r="F44" s="7">
        <f>VLOOKUP(B44,'Air Team'!$B$4:$AB$132,27,FALSE)</f>
        <v>497</v>
      </c>
      <c r="G44" s="7">
        <f>VLOOKUP(B44,'Air Team'!$B$4:$AK$132,36,FALSE)</f>
        <v>510</v>
      </c>
      <c r="H44" s="52">
        <f t="shared" si="7"/>
        <v>2525</v>
      </c>
      <c r="I44" s="84">
        <f t="shared" si="11"/>
        <v>502.5</v>
      </c>
      <c r="J44" s="84">
        <f t="shared" si="8"/>
        <v>503.5</v>
      </c>
      <c r="K44" s="7">
        <f>VLOOKUP(B44,'Air Team'!$B$4:$AU$132,46,FALSE)</f>
        <v>515</v>
      </c>
      <c r="L44" s="53">
        <f t="shared" si="9"/>
        <v>1.0223300970873785</v>
      </c>
      <c r="M44" s="52">
        <f t="shared" si="10"/>
        <v>526.7567961165048</v>
      </c>
    </row>
    <row r="45" spans="1:13" x14ac:dyDescent="0.3">
      <c r="A45" s="52">
        <f t="shared" si="5"/>
        <v>42</v>
      </c>
      <c r="B45" s="44" t="s">
        <v>146</v>
      </c>
      <c r="C45" s="7" t="s">
        <v>147</v>
      </c>
      <c r="D45" s="7">
        <f>VLOOKUP(B45,'Air Team'!$B$4:$J$132,9,FALSE)</f>
        <v>454</v>
      </c>
      <c r="E45" s="7">
        <f>VLOOKUP(B45,'Air Team'!$B$4:$S$132,18,FALSE)</f>
        <v>500</v>
      </c>
      <c r="F45" s="7">
        <f>VLOOKUP(B45,'Air Team'!$B$4:$AB$132,27,FALSE)</f>
        <v>525</v>
      </c>
      <c r="G45" s="7">
        <f>VLOOKUP(B45,'Air Team'!$B$4:$AK$132,36,FALSE)</f>
        <v>505</v>
      </c>
      <c r="H45" s="52">
        <f t="shared" si="7"/>
        <v>2503</v>
      </c>
      <c r="I45" s="84">
        <f t="shared" si="11"/>
        <v>496</v>
      </c>
      <c r="J45" s="84">
        <f t="shared" si="8"/>
        <v>515</v>
      </c>
      <c r="K45" s="7">
        <f>VLOOKUP(B45,'Air Team'!$B$4:$AU$132,46,FALSE)</f>
        <v>519</v>
      </c>
      <c r="L45" s="53">
        <f t="shared" si="9"/>
        <v>1.0077071290944124</v>
      </c>
      <c r="M45" s="52">
        <f t="shared" si="10"/>
        <v>523.0308285163776</v>
      </c>
    </row>
    <row r="46" spans="1:13" x14ac:dyDescent="0.3">
      <c r="A46" s="52">
        <f t="shared" si="5"/>
        <v>43</v>
      </c>
      <c r="B46" s="52" t="s">
        <v>608</v>
      </c>
      <c r="C46" s="7" t="s">
        <v>18</v>
      </c>
      <c r="D46" s="7">
        <f>VLOOKUP(B46,'Air Team'!$B$4:$J$132,9,FALSE)</f>
        <v>475</v>
      </c>
      <c r="E46" s="7">
        <f>VLOOKUP(B46,'Air Team'!$B$4:$S$132,18,FALSE)</f>
        <v>466</v>
      </c>
      <c r="F46" s="7">
        <f>VLOOKUP(B46,'Air Team'!$B$4:$AB$132,27,FALSE)</f>
        <v>496</v>
      </c>
      <c r="G46" s="7">
        <f>VLOOKUP(B46,'Air Team'!$B$4:$AK$132,36,FALSE)</f>
        <v>531</v>
      </c>
      <c r="H46" s="52">
        <f t="shared" si="7"/>
        <v>2493</v>
      </c>
      <c r="I46" s="84">
        <f t="shared" si="11"/>
        <v>492</v>
      </c>
      <c r="J46" s="84">
        <f t="shared" si="8"/>
        <v>513.5</v>
      </c>
      <c r="K46" s="7">
        <f>VLOOKUP(B46,'Air Team'!$B$4:$AU$132,46,FALSE)</f>
        <v>525</v>
      </c>
      <c r="L46" s="53">
        <f t="shared" si="9"/>
        <v>1.0219047619047619</v>
      </c>
      <c r="M46" s="52">
        <f t="shared" si="10"/>
        <v>536.75190476190471</v>
      </c>
    </row>
    <row r="47" spans="1:13" x14ac:dyDescent="0.3">
      <c r="A47" s="52">
        <f t="shared" si="5"/>
        <v>44</v>
      </c>
      <c r="B47" s="52" t="s">
        <v>136</v>
      </c>
      <c r="C47" s="7" t="s">
        <v>18</v>
      </c>
      <c r="D47" s="7">
        <f>VLOOKUP(B47,'Air Team'!$B$4:$J$132,9,FALSE)</f>
        <v>486</v>
      </c>
      <c r="E47" s="7">
        <f>VLOOKUP(B47,'Air Team'!$B$4:$S$132,18,FALSE)</f>
        <v>467</v>
      </c>
      <c r="F47" s="7">
        <f>VLOOKUP(B47,'Air Team'!$B$4:$AB$132,27,FALSE)</f>
        <v>482</v>
      </c>
      <c r="G47" s="7">
        <f>VLOOKUP(B47,'Air Team'!$B$4:$AK$132,36,FALSE)</f>
        <v>492</v>
      </c>
      <c r="H47" s="52">
        <f t="shared" si="7"/>
        <v>2420</v>
      </c>
      <c r="I47" s="84">
        <f t="shared" si="11"/>
        <v>481.75</v>
      </c>
      <c r="J47" s="84">
        <f t="shared" si="8"/>
        <v>487</v>
      </c>
      <c r="K47" s="7">
        <f>VLOOKUP(B47,'Air Team'!$B$4:$AU$132,46,FALSE)</f>
        <v>493</v>
      </c>
      <c r="L47" s="53">
        <f t="shared" si="9"/>
        <v>1.0121703853955375</v>
      </c>
      <c r="M47" s="52">
        <f t="shared" si="10"/>
        <v>499.07302231237321</v>
      </c>
    </row>
    <row r="48" spans="1:13" x14ac:dyDescent="0.3">
      <c r="A48" s="52">
        <f t="shared" si="5"/>
        <v>45</v>
      </c>
      <c r="B48" s="52" t="s">
        <v>135</v>
      </c>
      <c r="C48" s="7" t="s">
        <v>18</v>
      </c>
      <c r="D48" s="7">
        <f>VLOOKUP(B48,'Air Team'!$B$4:$J$132,9,FALSE)</f>
        <v>466</v>
      </c>
      <c r="E48" s="7">
        <f>VLOOKUP(B48,'Air Team'!$B$4:$S$132,18,FALSE)</f>
        <v>469</v>
      </c>
      <c r="F48" s="7">
        <f>VLOOKUP(B48,'Air Team'!$B$4:$AB$132,27,FALSE)</f>
        <v>450</v>
      </c>
      <c r="G48" s="7">
        <f>VLOOKUP(B48,'Air Team'!$B$4:$AK$132,36,FALSE)</f>
        <v>521</v>
      </c>
      <c r="H48" s="52">
        <f t="shared" si="7"/>
        <v>2418</v>
      </c>
      <c r="I48" s="84">
        <f t="shared" si="11"/>
        <v>476.5</v>
      </c>
      <c r="J48" s="84">
        <f t="shared" si="8"/>
        <v>485.5</v>
      </c>
      <c r="K48" s="7">
        <f>VLOOKUP(B48,'Air Team'!$B$4:$AU$132,46,FALSE)</f>
        <v>512</v>
      </c>
      <c r="L48" s="53">
        <f t="shared" si="9"/>
        <v>1.0517578125</v>
      </c>
      <c r="M48" s="52">
        <f t="shared" si="10"/>
        <v>539.87158203125</v>
      </c>
    </row>
    <row r="49" spans="1:13" x14ac:dyDescent="0.3">
      <c r="A49" s="52">
        <f t="shared" si="5"/>
        <v>46</v>
      </c>
      <c r="B49" s="52" t="s">
        <v>139</v>
      </c>
      <c r="C49" s="7" t="s">
        <v>18</v>
      </c>
      <c r="D49" s="7">
        <f>VLOOKUP(B49,'Air Team'!$B$4:$J$132,9,FALSE)</f>
        <v>379</v>
      </c>
      <c r="E49" s="7">
        <f>VLOOKUP(B49,'Air Team'!$B$4:$S$132,18,FALSE)</f>
        <v>487</v>
      </c>
      <c r="F49" s="7">
        <f>VLOOKUP(B49,'Air Team'!$B$4:$AB$132,27,FALSE)</f>
        <v>512</v>
      </c>
      <c r="G49" s="7">
        <f>VLOOKUP(B49,'Air Team'!$B$4:$AK$132,36,FALSE)</f>
        <v>511</v>
      </c>
      <c r="H49" s="52">
        <f t="shared" si="7"/>
        <v>2383</v>
      </c>
      <c r="I49" s="84">
        <f t="shared" si="11"/>
        <v>472.25</v>
      </c>
      <c r="J49" s="84">
        <f t="shared" si="8"/>
        <v>511.5</v>
      </c>
      <c r="K49" s="7">
        <f>VLOOKUP(B49,'Air Team'!$B$4:$AU$132,46,FALSE)</f>
        <v>494</v>
      </c>
      <c r="L49" s="53">
        <f t="shared" si="9"/>
        <v>0.96457489878542513</v>
      </c>
      <c r="M49" s="52">
        <f t="shared" si="10"/>
        <v>477.11993927125508</v>
      </c>
    </row>
    <row r="50" spans="1:13" x14ac:dyDescent="0.3">
      <c r="A50" s="52">
        <f t="shared" si="5"/>
        <v>47</v>
      </c>
      <c r="B50" s="52" t="s">
        <v>134</v>
      </c>
      <c r="C50" s="7" t="s">
        <v>18</v>
      </c>
      <c r="D50" s="7">
        <f>VLOOKUP(B50,'Air Team'!$B$4:$J$132,9,FALSE)</f>
        <v>445</v>
      </c>
      <c r="E50" s="7">
        <f>VLOOKUP(B50,'Air Team'!$B$4:$S$132,18,FALSE)</f>
        <v>419</v>
      </c>
      <c r="F50" s="7">
        <f>VLOOKUP(B50,'Air Team'!$B$4:$AB$132,27,FALSE)</f>
        <v>462</v>
      </c>
      <c r="G50" s="7">
        <f>VLOOKUP(B50,'Air Team'!$B$4:$AK$132,36,FALSE)</f>
        <v>487</v>
      </c>
      <c r="H50" s="52">
        <f t="shared" si="7"/>
        <v>2343</v>
      </c>
      <c r="I50" s="84">
        <f t="shared" si="11"/>
        <v>453.25</v>
      </c>
      <c r="J50" s="84">
        <f t="shared" si="8"/>
        <v>474.5</v>
      </c>
      <c r="K50" s="7">
        <f>VLOOKUP(B50,'Air Team'!$B$4:$AU$132,46,FALSE)</f>
        <v>530</v>
      </c>
      <c r="L50" s="53">
        <f t="shared" si="9"/>
        <v>1.1047169811320754</v>
      </c>
      <c r="M50" s="52">
        <f t="shared" si="10"/>
        <v>591.31179245283022</v>
      </c>
    </row>
    <row r="51" spans="1:13" x14ac:dyDescent="0.3">
      <c r="A51" s="52">
        <f t="shared" si="5"/>
        <v>48</v>
      </c>
      <c r="B51" s="52" t="s">
        <v>137</v>
      </c>
      <c r="C51" s="7" t="s">
        <v>18</v>
      </c>
      <c r="D51" s="7">
        <f>VLOOKUP(B51,'Air Team'!$B$4:$J$132,9,FALSE)</f>
        <v>461</v>
      </c>
      <c r="E51" s="7">
        <f>VLOOKUP(B51,'Air Team'!$B$4:$S$132,18,FALSE)</f>
        <v>468</v>
      </c>
      <c r="F51" s="7">
        <f>VLOOKUP(B51,'Air Team'!$B$4:$AB$132,27,FALSE)</f>
        <v>450</v>
      </c>
      <c r="G51" s="7">
        <f>VLOOKUP(B51,'Air Team'!$B$4:$AK$132,36,FALSE)</f>
        <v>428</v>
      </c>
      <c r="H51" s="52">
        <f t="shared" si="7"/>
        <v>2284</v>
      </c>
      <c r="I51" s="84">
        <f t="shared" si="11"/>
        <v>451.75</v>
      </c>
      <c r="J51" s="84">
        <f t="shared" si="8"/>
        <v>439</v>
      </c>
      <c r="K51" s="7">
        <f>VLOOKUP(B51,'Air Team'!$B$4:$AU$132,46,FALSE)</f>
        <v>477</v>
      </c>
      <c r="L51" s="53">
        <f t="shared" si="9"/>
        <v>1.079664570230608</v>
      </c>
      <c r="M51" s="52">
        <f t="shared" si="10"/>
        <v>518.02725366876314</v>
      </c>
    </row>
    <row r="52" spans="1:13" x14ac:dyDescent="0.3">
      <c r="A52" s="52">
        <f t="shared" si="5"/>
        <v>49</v>
      </c>
      <c r="B52" s="52" t="s">
        <v>158</v>
      </c>
      <c r="C52" s="7" t="s">
        <v>163</v>
      </c>
      <c r="D52" s="7">
        <f>VLOOKUP(B52,'Air Team'!$B$4:$J$132,9,FALSE)</f>
        <v>404</v>
      </c>
      <c r="E52" s="7">
        <f>VLOOKUP(B52,'Air Team'!$B$4:$S$132,18,FALSE)</f>
        <v>425</v>
      </c>
      <c r="F52" s="7">
        <f>VLOOKUP(B52,'Air Team'!$B$4:$AB$132,27,FALSE)</f>
        <v>459</v>
      </c>
      <c r="G52" s="7">
        <f>VLOOKUP(B52,'Air Team'!$B$4:$AK$132,36,FALSE)</f>
        <v>484</v>
      </c>
      <c r="H52" s="52">
        <f t="shared" si="7"/>
        <v>2226</v>
      </c>
      <c r="I52" s="84">
        <f>H52/3</f>
        <v>742</v>
      </c>
      <c r="J52" s="84">
        <f t="shared" si="8"/>
        <v>471.5</v>
      </c>
      <c r="K52" s="7">
        <f>VLOOKUP(B52,'Air Team'!$B$4:$AU$132,46,FALSE)</f>
        <v>454</v>
      </c>
      <c r="L52" s="53">
        <f t="shared" si="9"/>
        <v>0.96145374449339205</v>
      </c>
      <c r="M52" s="52">
        <f t="shared" si="10"/>
        <v>437.17455947136563</v>
      </c>
    </row>
    <row r="53" spans="1:13" x14ac:dyDescent="0.3">
      <c r="A53" s="52">
        <f t="shared" si="5"/>
        <v>50</v>
      </c>
      <c r="B53" s="44" t="s">
        <v>82</v>
      </c>
      <c r="C53" s="7" t="str">
        <f>VLOOKUP(B53,'SB Team'!$B$4:$M$114,2,FALSE)</f>
        <v>MSU</v>
      </c>
      <c r="D53" s="7">
        <f>VLOOKUP(B53,'Air Team'!$B$4:$J$132,9,FALSE)</f>
        <v>533</v>
      </c>
      <c r="E53" s="7">
        <f>VLOOKUP(B53,'Air Team'!$B$4:$S$132,18,FALSE)</f>
        <v>543</v>
      </c>
      <c r="F53" s="7">
        <f>VLOOKUP(B53,'Air Team'!$B$4:$AB$132,27,FALSE)</f>
        <v>553</v>
      </c>
      <c r="G53" s="7">
        <f>VLOOKUP(B53,'Air Team'!$B$4:$AK$132,36,FALSE)</f>
        <v>526</v>
      </c>
      <c r="H53" s="52">
        <f>SUM(D53,E53,F53,G53)</f>
        <v>2155</v>
      </c>
      <c r="I53" s="84">
        <f>AVERAGE(D53:G53)</f>
        <v>538.75</v>
      </c>
      <c r="J53" s="84">
        <f t="shared" si="8"/>
        <v>539.5</v>
      </c>
      <c r="K53" s="7">
        <f>VLOOKUP(B53,'Air Team'!$B$4:$AU$132,46,FALSE)</f>
        <v>0</v>
      </c>
      <c r="L53" s="53" t="e">
        <f t="shared" si="9"/>
        <v>#DIV/0!</v>
      </c>
      <c r="M53" s="52" t="e">
        <f t="shared" si="10"/>
        <v>#DIV/0!</v>
      </c>
    </row>
    <row r="54" spans="1:13" x14ac:dyDescent="0.3">
      <c r="A54" s="52">
        <f t="shared" si="5"/>
        <v>51</v>
      </c>
      <c r="B54" s="54" t="s">
        <v>153</v>
      </c>
      <c r="C54" s="7" t="s">
        <v>72</v>
      </c>
      <c r="D54" s="7">
        <f>VLOOKUP(B54,'Air Team'!$B$4:$J$132,9,FALSE)</f>
        <v>545</v>
      </c>
      <c r="E54" s="7">
        <f>VLOOKUP(B54,'Air Team'!$B$4:$S$132,18,FALSE)</f>
        <v>550</v>
      </c>
      <c r="F54" s="7">
        <f>VLOOKUP(B54,'Air Team'!$B$4:$AB$132,27,FALSE)</f>
        <v>517</v>
      </c>
      <c r="G54" s="7">
        <f>VLOOKUP(B54,'Air Team'!$B$4:$AK$132,36,FALSE)</f>
        <v>530</v>
      </c>
      <c r="H54" s="52">
        <f>SUM(D54,E54,F54,G54,K54)</f>
        <v>2142</v>
      </c>
      <c r="I54" s="84">
        <f>H54/4</f>
        <v>535.5</v>
      </c>
      <c r="J54" s="84">
        <f t="shared" si="8"/>
        <v>523.5</v>
      </c>
      <c r="K54" s="7">
        <f>VLOOKUP(B54,'Air Team'!$B$4:$AU$132,46,FALSE)</f>
        <v>0</v>
      </c>
      <c r="L54" s="53" t="e">
        <f t="shared" si="9"/>
        <v>#DIV/0!</v>
      </c>
      <c r="M54" s="52" t="e">
        <f t="shared" si="10"/>
        <v>#DIV/0!</v>
      </c>
    </row>
    <row r="55" spans="1:13" x14ac:dyDescent="0.3">
      <c r="A55" s="52">
        <f t="shared" si="5"/>
        <v>52</v>
      </c>
      <c r="B55" s="44" t="s">
        <v>97</v>
      </c>
      <c r="C55" s="7" t="str">
        <f>VLOOKUP(B55,'SB Team'!$B$4:$M$114,2,FALSE)</f>
        <v>UM</v>
      </c>
      <c r="D55" s="7">
        <f>VLOOKUP(B55,'Air Team'!$B$4:$J$132,9,FALSE)</f>
        <v>537</v>
      </c>
      <c r="E55" s="7">
        <f>VLOOKUP(B55,'Air Team'!$B$4:$S$132,18,FALSE)</f>
        <v>528</v>
      </c>
      <c r="F55" s="7">
        <f>VLOOKUP(B55,'Air Team'!$B$4:$AB$132,27,FALSE)</f>
        <v>533</v>
      </c>
      <c r="G55" s="7">
        <f>VLOOKUP(B55,'Air Team'!$B$4:$AK$132,36,FALSE)</f>
        <v>0</v>
      </c>
      <c r="H55" s="52">
        <f>SUM(D55,E55,F55,G55,K55)</f>
        <v>2141</v>
      </c>
      <c r="I55" s="84">
        <f>H55/3</f>
        <v>713.66666666666663</v>
      </c>
      <c r="J55" s="84">
        <f t="shared" si="8"/>
        <v>266.5</v>
      </c>
      <c r="K55" s="7">
        <f>VLOOKUP(B55,'Air Team'!$B$4:$AU$132,46,FALSE)</f>
        <v>543</v>
      </c>
      <c r="L55" s="53" t="str">
        <f t="shared" si="9"/>
        <v>DNQ</v>
      </c>
      <c r="M55" s="52" t="str">
        <f t="shared" si="10"/>
        <v>DNQ</v>
      </c>
    </row>
    <row r="56" spans="1:13" x14ac:dyDescent="0.3">
      <c r="A56" s="52">
        <f t="shared" si="5"/>
        <v>53</v>
      </c>
      <c r="B56" s="54" t="s">
        <v>155</v>
      </c>
      <c r="C56" s="7" t="s">
        <v>72</v>
      </c>
      <c r="D56" s="7">
        <f>VLOOKUP(B56,'Air Team'!$B$4:$J$132,9,FALSE)</f>
        <v>529</v>
      </c>
      <c r="E56" s="7">
        <f>VLOOKUP(B56,'Air Team'!$B$4:$S$132,18,FALSE)</f>
        <v>523</v>
      </c>
      <c r="F56" s="7">
        <f>VLOOKUP(B56,'Air Team'!$B$4:$AB$132,27,FALSE)</f>
        <v>514</v>
      </c>
      <c r="G56" s="7">
        <f>VLOOKUP(B56,'Air Team'!$B$4:$AK$132,36,FALSE)</f>
        <v>514</v>
      </c>
      <c r="H56" s="52">
        <f>SUM(D56,E56,F56,G56)</f>
        <v>2080</v>
      </c>
      <c r="I56" s="84">
        <f>H56/4</f>
        <v>520</v>
      </c>
      <c r="J56" s="84">
        <f t="shared" si="8"/>
        <v>514</v>
      </c>
      <c r="K56" s="7">
        <f>VLOOKUP(B56,'Air Team'!$B$4:$AU$132,46,FALSE)</f>
        <v>0</v>
      </c>
      <c r="L56" s="53" t="e">
        <f t="shared" si="9"/>
        <v>#DIV/0!</v>
      </c>
      <c r="M56" s="52" t="e">
        <f t="shared" si="10"/>
        <v>#DIV/0!</v>
      </c>
    </row>
    <row r="57" spans="1:13" x14ac:dyDescent="0.3">
      <c r="A57" s="52">
        <f t="shared" si="5"/>
        <v>54</v>
      </c>
      <c r="B57" s="52" t="s">
        <v>161</v>
      </c>
      <c r="C57" s="7" t="s">
        <v>163</v>
      </c>
      <c r="D57" s="7">
        <f>VLOOKUP(B57,'Air Team'!$B$4:$J$132,9,FALSE)</f>
        <v>433</v>
      </c>
      <c r="E57" s="7">
        <f>VLOOKUP(B57,'Air Team'!$B$4:$S$132,18,FALSE)</f>
        <v>397</v>
      </c>
      <c r="F57" s="7">
        <f>VLOOKUP(B57,'Air Team'!$B$4:$AB$132,27,FALSE)</f>
        <v>405</v>
      </c>
      <c r="G57" s="7">
        <f>VLOOKUP(B57,'Air Team'!$B$4:$AK$132,36,FALSE)</f>
        <v>392</v>
      </c>
      <c r="H57" s="52">
        <f>SUM(D57,E57,F57,G57,K57)</f>
        <v>2080</v>
      </c>
      <c r="I57" s="84">
        <f>H57/3</f>
        <v>693.33333333333337</v>
      </c>
      <c r="J57" s="84">
        <f t="shared" si="8"/>
        <v>398.5</v>
      </c>
      <c r="K57" s="7">
        <f>VLOOKUP(B57,'Air Team'!$B$4:$AU$132,46,FALSE)</f>
        <v>453</v>
      </c>
      <c r="L57" s="53">
        <f t="shared" si="9"/>
        <v>1.120309050772627</v>
      </c>
      <c r="M57" s="52">
        <f t="shared" si="10"/>
        <v>514.05684326710821</v>
      </c>
    </row>
    <row r="58" spans="1:13" x14ac:dyDescent="0.3">
      <c r="A58" s="52">
        <f t="shared" si="5"/>
        <v>55</v>
      </c>
      <c r="B58" s="14" t="s">
        <v>106</v>
      </c>
      <c r="C58" s="7" t="str">
        <f>VLOOKUP(B58,'SB Team'!$B$4:$M$114,2,FALSE)</f>
        <v>UM</v>
      </c>
      <c r="D58" s="7">
        <f>VLOOKUP(B58,'Air Team'!$B$4:$J$132,9,FALSE)</f>
        <v>339</v>
      </c>
      <c r="E58" s="7">
        <f>VLOOKUP(B58,'Air Team'!$B$4:$S$132,18,FALSE)</f>
        <v>411</v>
      </c>
      <c r="F58" s="7">
        <f>VLOOKUP(B58,'Air Team'!$B$4:$AB$132,27,FALSE)</f>
        <v>371</v>
      </c>
      <c r="G58" s="7">
        <f>VLOOKUP(B58,'Air Team'!$B$4:$AK$132,36,FALSE)</f>
        <v>462</v>
      </c>
      <c r="H58" s="52">
        <f>SUM(D58,E58,F58,G58,K58)</f>
        <v>2069</v>
      </c>
      <c r="I58" s="84">
        <f>H58/4</f>
        <v>517.25</v>
      </c>
      <c r="J58" s="84">
        <f t="shared" si="8"/>
        <v>416.5</v>
      </c>
      <c r="K58" s="7">
        <f>VLOOKUP(B58,'Air Team'!$B$4:$AU$132,46,FALSE)</f>
        <v>486</v>
      </c>
      <c r="L58" s="53">
        <f t="shared" si="9"/>
        <v>1.1430041152263375</v>
      </c>
      <c r="M58" s="52">
        <f t="shared" si="10"/>
        <v>565.43878600823041</v>
      </c>
    </row>
    <row r="59" spans="1:13" x14ac:dyDescent="0.3">
      <c r="A59" s="52">
        <f t="shared" si="5"/>
        <v>56</v>
      </c>
      <c r="B59" s="52" t="s">
        <v>138</v>
      </c>
      <c r="C59" s="7" t="s">
        <v>18</v>
      </c>
      <c r="D59" s="7">
        <f>VLOOKUP(B59,'Air Team'!$B$4:$J$132,9,FALSE)</f>
        <v>491</v>
      </c>
      <c r="E59" s="7">
        <f>VLOOKUP(B59,'Air Team'!$B$4:$S$132,18,FALSE)</f>
        <v>519</v>
      </c>
      <c r="F59" s="7">
        <f>VLOOKUP(B59,'Air Team'!$B$4:$AB$132,27,FALSE)</f>
        <v>0</v>
      </c>
      <c r="G59" s="7">
        <f>VLOOKUP(B59,'Air Team'!$B$4:$AK$132,36,FALSE)</f>
        <v>519</v>
      </c>
      <c r="H59" s="52">
        <f>SUM(D59,E59,F59,G59,K59)</f>
        <v>2030</v>
      </c>
      <c r="I59" s="84">
        <f>H59/3</f>
        <v>676.66666666666663</v>
      </c>
      <c r="J59" s="84">
        <f t="shared" si="8"/>
        <v>259.5</v>
      </c>
      <c r="K59" s="7">
        <f>VLOOKUP(B59,'Air Team'!$B$4:$AU$132,46,FALSE)</f>
        <v>501</v>
      </c>
      <c r="L59" s="53" t="str">
        <f t="shared" si="9"/>
        <v>DNQ</v>
      </c>
      <c r="M59" s="52" t="str">
        <f t="shared" si="10"/>
        <v>DNQ</v>
      </c>
    </row>
    <row r="60" spans="1:13" x14ac:dyDescent="0.3">
      <c r="A60" s="52">
        <f t="shared" si="5"/>
        <v>57</v>
      </c>
      <c r="B60" s="52" t="s">
        <v>821</v>
      </c>
      <c r="C60" s="7" t="s">
        <v>163</v>
      </c>
      <c r="D60" s="7">
        <f>VLOOKUP(B60,'Air Team'!$B$4:$J$132,9,FALSE)</f>
        <v>346</v>
      </c>
      <c r="E60" s="7">
        <f>VLOOKUP(B60,'Air Team'!$B$4:$S$132,18,FALSE)</f>
        <v>349</v>
      </c>
      <c r="F60" s="7">
        <f>VLOOKUP(B60,'Air Team'!$B$4:$AB$132,27,FALSE)</f>
        <v>421</v>
      </c>
      <c r="G60" s="7">
        <f>VLOOKUP(B60,'Air Team'!$B$4:$AK$132,36,FALSE)</f>
        <v>361</v>
      </c>
      <c r="H60" s="52">
        <f>SUM(D60,E60,F60,G60,K60)</f>
        <v>1943</v>
      </c>
      <c r="I60" s="84">
        <f>H60/3</f>
        <v>647.66666666666663</v>
      </c>
      <c r="J60" s="84">
        <f t="shared" si="8"/>
        <v>391</v>
      </c>
      <c r="K60" s="7">
        <f>VLOOKUP(B60,'Air Team'!$B$4:$AU$132,46,FALSE)</f>
        <v>466</v>
      </c>
      <c r="L60" s="53">
        <f t="shared" si="9"/>
        <v>1.1609442060085837</v>
      </c>
      <c r="M60" s="52">
        <f t="shared" si="10"/>
        <v>553.07081545064375</v>
      </c>
    </row>
    <row r="61" spans="1:13" x14ac:dyDescent="0.3">
      <c r="A61" s="52">
        <f t="shared" si="5"/>
        <v>58</v>
      </c>
      <c r="B61" s="44" t="s">
        <v>92</v>
      </c>
      <c r="C61" s="7" t="str">
        <f>VLOOKUP(B61,'SB Team'!$B$4:$M$114,2,FALSE)</f>
        <v>MSU</v>
      </c>
      <c r="D61" s="7">
        <f>VLOOKUP(B61,'Air Team'!$B$4:$J$132,9,FALSE)</f>
        <v>449</v>
      </c>
      <c r="E61" s="7">
        <f>VLOOKUP(B61,'Air Team'!$B$4:$S$132,18,FALSE)</f>
        <v>452</v>
      </c>
      <c r="F61" s="7">
        <f>VLOOKUP(B61,'Air Team'!$B$4:$AB$132,27,FALSE)</f>
        <v>452</v>
      </c>
      <c r="G61" s="7">
        <f>VLOOKUP(B61,'Air Team'!$B$4:$AK$132,36,FALSE)</f>
        <v>468</v>
      </c>
      <c r="H61" s="52">
        <f>SUM(D61,E61,F61,G61)</f>
        <v>1821</v>
      </c>
      <c r="I61" s="84">
        <f>AVERAGE(D61:G61)</f>
        <v>455.25</v>
      </c>
      <c r="J61" s="84">
        <f t="shared" si="8"/>
        <v>460</v>
      </c>
      <c r="K61" s="7">
        <f>VLOOKUP(B61,'Air Team'!$B$4:$AU$132,46,FALSE)</f>
        <v>0</v>
      </c>
      <c r="L61" s="53" t="e">
        <f t="shared" si="9"/>
        <v>#DIV/0!</v>
      </c>
      <c r="M61" s="52" t="e">
        <f t="shared" si="10"/>
        <v>#DIV/0!</v>
      </c>
    </row>
    <row r="62" spans="1:13" x14ac:dyDescent="0.3">
      <c r="A62" s="52">
        <f t="shared" si="5"/>
        <v>59</v>
      </c>
      <c r="B62" s="54" t="s">
        <v>131</v>
      </c>
      <c r="C62" s="7" t="s">
        <v>129</v>
      </c>
      <c r="D62" s="7">
        <f>VLOOKUP(B62,'Air Team'!$B$4:$J$132,9,FALSE)</f>
        <v>557</v>
      </c>
      <c r="E62" s="7">
        <f>VLOOKUP(B62,'Air Team'!$B$4:$S$132,18,FALSE)</f>
        <v>557</v>
      </c>
      <c r="F62" s="7">
        <f>VLOOKUP(B62,'Air Team'!$B$4:$AB$132,27,FALSE)</f>
        <v>559</v>
      </c>
      <c r="G62" s="7">
        <f>VLOOKUP(B62,'Air Team'!$B$4:$AK$132,36,FALSE)</f>
        <v>0</v>
      </c>
      <c r="H62" s="52">
        <f>SUM(D62,E62,F62,G62)</f>
        <v>1673</v>
      </c>
      <c r="I62" s="84">
        <f>H62/3</f>
        <v>557.66666666666663</v>
      </c>
      <c r="J62" s="84">
        <f t="shared" si="8"/>
        <v>279.5</v>
      </c>
      <c r="K62" s="7">
        <f>VLOOKUP(B62,'Air Team'!$B$4:$AU$132,46,FALSE)</f>
        <v>0</v>
      </c>
      <c r="L62" s="53" t="str">
        <f t="shared" si="9"/>
        <v>DNQ</v>
      </c>
      <c r="M62" s="52" t="str">
        <f t="shared" si="10"/>
        <v>DNQ</v>
      </c>
    </row>
    <row r="63" spans="1:13" x14ac:dyDescent="0.3">
      <c r="A63" s="52">
        <f t="shared" si="5"/>
        <v>60</v>
      </c>
      <c r="B63" s="6" t="s">
        <v>74</v>
      </c>
      <c r="C63" s="7" t="s">
        <v>71</v>
      </c>
      <c r="D63" s="7">
        <f>VLOOKUP(B63,'Air Team'!$B$4:$J$132,9,FALSE)</f>
        <v>0</v>
      </c>
      <c r="E63" s="7">
        <f>VLOOKUP(B63,'Air Team'!$B$4:$S$132,18,FALSE)</f>
        <v>555</v>
      </c>
      <c r="F63" s="7">
        <f>VLOOKUP(B63,'Air Team'!$B$4:$AB$132,27,FALSE)</f>
        <v>531</v>
      </c>
      <c r="G63" s="7">
        <f>VLOOKUP(B63,'Air Team'!$B$4:$AK$132,36,FALSE)</f>
        <v>550</v>
      </c>
      <c r="H63" s="52">
        <f>SUM(D63,E63,F63,G63)</f>
        <v>1636</v>
      </c>
      <c r="I63" s="84">
        <f>H63/4</f>
        <v>409</v>
      </c>
      <c r="J63" s="84">
        <f t="shared" si="8"/>
        <v>540.5</v>
      </c>
      <c r="K63" s="7">
        <f>VLOOKUP(B63,'Air Team'!$B$4:$AU$132,46,FALSE)</f>
        <v>0</v>
      </c>
      <c r="L63" s="53" t="str">
        <f t="shared" si="9"/>
        <v>DNQ</v>
      </c>
      <c r="M63" s="52" t="str">
        <f t="shared" si="10"/>
        <v>DNQ</v>
      </c>
    </row>
    <row r="64" spans="1:13" x14ac:dyDescent="0.3">
      <c r="A64" s="52">
        <f t="shared" si="5"/>
        <v>61</v>
      </c>
      <c r="B64" s="14" t="s">
        <v>73</v>
      </c>
      <c r="C64" s="7" t="str">
        <f>VLOOKUP(B64,'SB Team'!$B$4:$M$114,2,FALSE)</f>
        <v>UM</v>
      </c>
      <c r="D64" s="7">
        <f>VLOOKUP(B64,'Air Team'!$B$4:$J$132,9,FALSE)</f>
        <v>522</v>
      </c>
      <c r="E64" s="7">
        <f>VLOOKUP(B64,'Air Team'!$B$4:$S$132,18,FALSE)</f>
        <v>521</v>
      </c>
      <c r="F64" s="7">
        <f>VLOOKUP(B64,'Air Team'!$B$4:$AB$132,27,FALSE)</f>
        <v>0</v>
      </c>
      <c r="G64" s="7">
        <f>VLOOKUP(B64,'Air Team'!$B$4:$AK$132,36,FALSE)</f>
        <v>535</v>
      </c>
      <c r="H64" s="52">
        <f>SUM(D64,E64,F64,G64,K64)</f>
        <v>1578</v>
      </c>
      <c r="I64" s="84">
        <f t="shared" ref="I64:I69" si="12">H64/3</f>
        <v>526</v>
      </c>
      <c r="J64" s="84">
        <f t="shared" si="8"/>
        <v>267.5</v>
      </c>
      <c r="K64" s="7">
        <f>VLOOKUP(B64,'Air Team'!$B$4:$AU$132,46,FALSE)</f>
        <v>0</v>
      </c>
      <c r="L64" s="53" t="str">
        <f t="shared" si="9"/>
        <v>DNQ</v>
      </c>
      <c r="M64" s="52" t="str">
        <f t="shared" si="10"/>
        <v>DNQ</v>
      </c>
    </row>
    <row r="65" spans="1:13" x14ac:dyDescent="0.3">
      <c r="A65" s="52">
        <f t="shared" si="5"/>
        <v>62</v>
      </c>
      <c r="B65" s="44" t="s">
        <v>95</v>
      </c>
      <c r="C65" s="7" t="str">
        <f>VLOOKUP(B65,'SB Team'!$B$4:$M$114,2,FALSE)</f>
        <v>MSU</v>
      </c>
      <c r="D65" s="7">
        <f>VLOOKUP(B65,'Air Team'!$B$4:$J$132,9,FALSE)</f>
        <v>481</v>
      </c>
      <c r="E65" s="7">
        <f>VLOOKUP(B65,'Air Team'!$B$4:$S$132,18,FALSE)</f>
        <v>534</v>
      </c>
      <c r="F65" s="7">
        <f>VLOOKUP(B65,'Air Team'!$B$4:$AB$132,27,FALSE)</f>
        <v>0</v>
      </c>
      <c r="G65" s="7">
        <f>VLOOKUP(B65,'Air Team'!$B$4:$AK$132,36,FALSE)</f>
        <v>552</v>
      </c>
      <c r="H65" s="52">
        <f>SUM(D65,E65,F65,G65)</f>
        <v>1567</v>
      </c>
      <c r="I65" s="84">
        <f t="shared" si="12"/>
        <v>522.33333333333337</v>
      </c>
      <c r="J65" s="84">
        <f t="shared" si="8"/>
        <v>276</v>
      </c>
      <c r="K65" s="7">
        <f>VLOOKUP(B65,'Air Team'!$B$4:$AU$132,46,FALSE)</f>
        <v>0</v>
      </c>
      <c r="L65" s="53" t="str">
        <f t="shared" si="9"/>
        <v>DNQ</v>
      </c>
      <c r="M65" s="52" t="str">
        <f t="shared" si="10"/>
        <v>DNQ</v>
      </c>
    </row>
    <row r="66" spans="1:13" x14ac:dyDescent="0.3">
      <c r="A66" s="52">
        <f t="shared" si="5"/>
        <v>63</v>
      </c>
      <c r="B66" s="44" t="s">
        <v>105</v>
      </c>
      <c r="C66" s="7" t="str">
        <f>VLOOKUP(B66,'SB Team'!$B$4:$M$114,2,FALSE)</f>
        <v>UM</v>
      </c>
      <c r="D66" s="7">
        <f>VLOOKUP(B66,'Air Team'!$B$4:$J$132,9,FALSE)</f>
        <v>367</v>
      </c>
      <c r="E66" s="7">
        <f>VLOOKUP(B66,'Air Team'!$B$4:$S$132,18,FALSE)</f>
        <v>363</v>
      </c>
      <c r="F66" s="7">
        <f>VLOOKUP(B66,'Air Team'!$B$4:$AB$132,27,FALSE)</f>
        <v>418</v>
      </c>
      <c r="G66" s="7">
        <f>VLOOKUP(B66,'Air Team'!$B$4:$AK$132,36,FALSE)</f>
        <v>0</v>
      </c>
      <c r="H66" s="52">
        <f>SUM(D66,E66,F66,G66,K66)</f>
        <v>1557</v>
      </c>
      <c r="I66" s="84">
        <f t="shared" si="12"/>
        <v>519</v>
      </c>
      <c r="J66" s="84">
        <f t="shared" si="8"/>
        <v>209</v>
      </c>
      <c r="K66" s="7">
        <f>VLOOKUP(B66,'Air Team'!$B$4:$AU$132,46,FALSE)</f>
        <v>409</v>
      </c>
      <c r="L66" s="53" t="str">
        <f t="shared" si="9"/>
        <v>DNQ</v>
      </c>
      <c r="M66" s="52" t="str">
        <f t="shared" si="10"/>
        <v>DNQ</v>
      </c>
    </row>
    <row r="67" spans="1:13" x14ac:dyDescent="0.3">
      <c r="A67" s="52">
        <f t="shared" si="5"/>
        <v>64</v>
      </c>
      <c r="B67" s="54" t="s">
        <v>154</v>
      </c>
      <c r="C67" s="7" t="s">
        <v>72</v>
      </c>
      <c r="D67" s="7">
        <f>VLOOKUP(B67,'Air Team'!$B$4:$J$132,9,FALSE)</f>
        <v>484</v>
      </c>
      <c r="E67" s="7">
        <f>VLOOKUP(B67,'Air Team'!$B$4:$S$132,18,FALSE)</f>
        <v>495</v>
      </c>
      <c r="F67" s="7">
        <f>VLOOKUP(B67,'Air Team'!$B$4:$AB$132,27,FALSE)</f>
        <v>504</v>
      </c>
      <c r="G67" s="7">
        <f>VLOOKUP(B67,'Air Team'!$B$4:$AK$132,36,FALSE)</f>
        <v>0</v>
      </c>
      <c r="H67" s="52">
        <f>SUM(D67,E67,F67,G67)</f>
        <v>1483</v>
      </c>
      <c r="I67" s="84">
        <f t="shared" si="12"/>
        <v>494.33333333333331</v>
      </c>
      <c r="J67" s="84">
        <f t="shared" si="8"/>
        <v>252</v>
      </c>
      <c r="K67" s="7">
        <f>VLOOKUP(B67,'Air Team'!$B$4:$AU$132,46,FALSE)</f>
        <v>0</v>
      </c>
      <c r="L67" s="53" t="str">
        <f t="shared" si="9"/>
        <v>DNQ</v>
      </c>
      <c r="M67" s="52" t="str">
        <f t="shared" si="10"/>
        <v>DNQ</v>
      </c>
    </row>
    <row r="68" spans="1:13" x14ac:dyDescent="0.3">
      <c r="A68" s="52">
        <f t="shared" si="5"/>
        <v>65</v>
      </c>
      <c r="B68" s="44" t="s">
        <v>107</v>
      </c>
      <c r="C68" s="7" t="str">
        <f>VLOOKUP(B68,'SB Team'!$B$4:$M$114,2,FALSE)</f>
        <v>UM</v>
      </c>
      <c r="D68" s="7">
        <f>VLOOKUP(B68,'Air Team'!$B$4:$J$132,9,FALSE)</f>
        <v>451</v>
      </c>
      <c r="E68" s="7">
        <f>VLOOKUP(B68,'Air Team'!$B$4:$S$132,18,FALSE)</f>
        <v>462</v>
      </c>
      <c r="F68" s="7">
        <f>VLOOKUP(B68,'Air Team'!$B$4:$AB$132,27,FALSE)</f>
        <v>0</v>
      </c>
      <c r="G68" s="7">
        <f>VLOOKUP(B68,'Air Team'!$B$4:$AK$132,36,FALSE)</f>
        <v>476</v>
      </c>
      <c r="H68" s="52">
        <f>SUM(D68,E68,F68,G68,K68)</f>
        <v>1389</v>
      </c>
      <c r="I68" s="84">
        <f t="shared" si="12"/>
        <v>463</v>
      </c>
      <c r="J68" s="84">
        <f t="shared" ref="J68:J99" si="13">AVERAGE(F68:G68)</f>
        <v>238</v>
      </c>
      <c r="K68" s="7">
        <f>VLOOKUP(B68,'Air Team'!$B$4:$AU$132,46,FALSE)</f>
        <v>0</v>
      </c>
      <c r="L68" s="53" t="str">
        <f t="shared" ref="L68:L99" si="14">IF(COUNTIF(D68:G68,0)=0,1-(J68-K68)/K68,"DNQ")</f>
        <v>DNQ</v>
      </c>
      <c r="M68" s="52" t="str">
        <f t="shared" ref="M68:M99" si="15">IF(COUNTIF(D68:G68,0)=0,L68*(K68-J68)+K68,"DNQ")</f>
        <v>DNQ</v>
      </c>
    </row>
    <row r="69" spans="1:13" x14ac:dyDescent="0.3">
      <c r="A69" s="52">
        <f t="shared" ref="A69:A105" si="16">A68+1</f>
        <v>66</v>
      </c>
      <c r="B69" s="52" t="s">
        <v>159</v>
      </c>
      <c r="C69" s="7" t="s">
        <v>163</v>
      </c>
      <c r="D69" s="7">
        <f>VLOOKUP(B69,'Air Team'!$B$4:$J$132,9,FALSE)</f>
        <v>306</v>
      </c>
      <c r="E69" s="7">
        <f>VLOOKUP(B69,'Air Team'!$B$4:$S$132,18,FALSE)</f>
        <v>410</v>
      </c>
      <c r="F69" s="7">
        <f>VLOOKUP(B69,'Air Team'!$B$4:$AB$132,27,FALSE)</f>
        <v>438</v>
      </c>
      <c r="G69" s="7">
        <f>VLOOKUP(B69,'Air Team'!$B$4:$AK$132,36,FALSE)</f>
        <v>0</v>
      </c>
      <c r="H69" s="52">
        <f>SUM(D69,E69,F69,G69)</f>
        <v>1154</v>
      </c>
      <c r="I69" s="84">
        <f t="shared" si="12"/>
        <v>384.66666666666669</v>
      </c>
      <c r="J69" s="84">
        <f t="shared" si="13"/>
        <v>219</v>
      </c>
      <c r="K69" s="7">
        <f>VLOOKUP(B69,'Air Team'!$B$4:$AU$132,46,FALSE)</f>
        <v>0</v>
      </c>
      <c r="L69" s="53" t="str">
        <f t="shared" si="14"/>
        <v>DNQ</v>
      </c>
      <c r="M69" s="52" t="str">
        <f t="shared" si="15"/>
        <v>DNQ</v>
      </c>
    </row>
    <row r="70" spans="1:13" x14ac:dyDescent="0.3">
      <c r="A70" s="52">
        <f t="shared" si="16"/>
        <v>67</v>
      </c>
      <c r="B70" s="3" t="s">
        <v>171</v>
      </c>
      <c r="C70" s="7" t="s">
        <v>71</v>
      </c>
      <c r="D70" s="7">
        <f>VLOOKUP(B70,'Air Team'!$B$4:$J$132,9,FALSE)</f>
        <v>0</v>
      </c>
      <c r="E70" s="7">
        <f>VLOOKUP(B70,'Air Team'!$B$4:$S$132,18,FALSE)</f>
        <v>543</v>
      </c>
      <c r="F70" s="7">
        <f>VLOOKUP(B70,'Air Team'!$B$4:$AB$132,27,FALSE)</f>
        <v>0</v>
      </c>
      <c r="G70" s="7">
        <f>VLOOKUP(B70,'Air Team'!$B$4:$AK$132,36,FALSE)</f>
        <v>545</v>
      </c>
      <c r="H70" s="52">
        <f>SUM(D70,E70,F70,G70)</f>
        <v>1088</v>
      </c>
      <c r="I70" s="84">
        <f>H70/2</f>
        <v>544</v>
      </c>
      <c r="J70" s="84">
        <f t="shared" si="13"/>
        <v>272.5</v>
      </c>
      <c r="K70" s="7">
        <f>VLOOKUP(B70,'Air Team'!$B$4:$AU$132,46,FALSE)</f>
        <v>0</v>
      </c>
      <c r="L70" s="53" t="str">
        <f t="shared" si="14"/>
        <v>DNQ</v>
      </c>
      <c r="M70" s="52" t="str">
        <f t="shared" si="15"/>
        <v>DNQ</v>
      </c>
    </row>
    <row r="71" spans="1:13" x14ac:dyDescent="0.3">
      <c r="A71" s="52">
        <f t="shared" si="16"/>
        <v>68</v>
      </c>
      <c r="B71" s="55" t="s">
        <v>64</v>
      </c>
      <c r="C71" s="7" t="s">
        <v>17</v>
      </c>
      <c r="D71" s="7">
        <f>VLOOKUP(B71,'Air Team'!$B$4:$J$132,9,FALSE)</f>
        <v>0</v>
      </c>
      <c r="E71" s="7">
        <f>VLOOKUP(B71,'Air Team'!$B$4:$S$132,18,FALSE)</f>
        <v>0</v>
      </c>
      <c r="F71" s="7">
        <f>VLOOKUP(B71,'Air Team'!$B$4:$AB$132,27,FALSE)</f>
        <v>0</v>
      </c>
      <c r="G71" s="7">
        <f>VLOOKUP(B71,'Air Team'!$B$4:$AK$132,36,FALSE)</f>
        <v>519</v>
      </c>
      <c r="H71" s="52">
        <f>SUM(D71,E71,F71,G71,K71)</f>
        <v>1075</v>
      </c>
      <c r="I71" s="84">
        <f>H71</f>
        <v>1075</v>
      </c>
      <c r="J71" s="84">
        <f t="shared" si="13"/>
        <v>259.5</v>
      </c>
      <c r="K71" s="7">
        <f>VLOOKUP(B71,'Air Team'!$B$4:$AU$132,46,FALSE)</f>
        <v>556</v>
      </c>
      <c r="L71" s="53" t="str">
        <f t="shared" si="14"/>
        <v>DNQ</v>
      </c>
      <c r="M71" s="52" t="str">
        <f t="shared" si="15"/>
        <v>DNQ</v>
      </c>
    </row>
    <row r="72" spans="1:13" x14ac:dyDescent="0.3">
      <c r="A72" s="52">
        <f t="shared" si="16"/>
        <v>69</v>
      </c>
      <c r="B72" s="14" t="s">
        <v>98</v>
      </c>
      <c r="C72" s="7" t="s">
        <v>71</v>
      </c>
      <c r="D72" s="7">
        <f>VLOOKUP(B72,'Air Team'!$B$4:$J$132,9,FALSE)</f>
        <v>0</v>
      </c>
      <c r="E72" s="7">
        <f>VLOOKUP(B72,'Air Team'!$B$4:$S$132,18,FALSE)</f>
        <v>0</v>
      </c>
      <c r="F72" s="7">
        <f>VLOOKUP(B72,'Air Team'!$B$4:$AB$132,27,FALSE)</f>
        <v>535</v>
      </c>
      <c r="G72" s="7">
        <f>VLOOKUP(B72,'Air Team'!$B$4:$AK$132,36,FALSE)</f>
        <v>539</v>
      </c>
      <c r="H72" s="52">
        <f>SUM(D72,E72,F72,G72)</f>
        <v>1074</v>
      </c>
      <c r="I72" s="84">
        <f>H72/2</f>
        <v>537</v>
      </c>
      <c r="J72" s="84">
        <f t="shared" si="13"/>
        <v>537</v>
      </c>
      <c r="K72" s="7">
        <f>VLOOKUP(B72,'Air Team'!$B$4:$AU$132,46,FALSE)</f>
        <v>0</v>
      </c>
      <c r="L72" s="53" t="str">
        <f t="shared" si="14"/>
        <v>DNQ</v>
      </c>
      <c r="M72" s="52" t="str">
        <f t="shared" si="15"/>
        <v>DNQ</v>
      </c>
    </row>
    <row r="73" spans="1:13" x14ac:dyDescent="0.3">
      <c r="A73" s="52">
        <f t="shared" si="16"/>
        <v>70</v>
      </c>
      <c r="B73" s="55" t="s">
        <v>63</v>
      </c>
      <c r="C73" s="7" t="s">
        <v>17</v>
      </c>
      <c r="D73" s="7">
        <f>VLOOKUP(B73,'Air Team'!$B$4:$J$132,9,FALSE)</f>
        <v>0</v>
      </c>
      <c r="E73" s="7">
        <f>VLOOKUP(B73,'Air Team'!$B$4:$S$132,18,FALSE)</f>
        <v>0</v>
      </c>
      <c r="F73" s="7">
        <f>VLOOKUP(B73,'Air Team'!$B$4:$AB$132,27,FALSE)</f>
        <v>0</v>
      </c>
      <c r="G73" s="7">
        <f>VLOOKUP(B73,'Air Team'!$B$4:$AK$132,36,FALSE)</f>
        <v>524</v>
      </c>
      <c r="H73" s="52">
        <f>SUM(D73,E73,F73,G73,K73)</f>
        <v>1068</v>
      </c>
      <c r="I73" s="84">
        <f>H73</f>
        <v>1068</v>
      </c>
      <c r="J73" s="84">
        <f t="shared" si="13"/>
        <v>262</v>
      </c>
      <c r="K73" s="7">
        <f>VLOOKUP(B73,'Air Team'!$B$4:$AU$132,46,FALSE)</f>
        <v>544</v>
      </c>
      <c r="L73" s="53" t="str">
        <f t="shared" si="14"/>
        <v>DNQ</v>
      </c>
      <c r="M73" s="52" t="str">
        <f t="shared" si="15"/>
        <v>DNQ</v>
      </c>
    </row>
    <row r="74" spans="1:13" x14ac:dyDescent="0.3">
      <c r="A74" s="52">
        <f t="shared" si="16"/>
        <v>71</v>
      </c>
      <c r="B74" s="55" t="s">
        <v>99</v>
      </c>
      <c r="C74" s="7" t="s">
        <v>17</v>
      </c>
      <c r="D74" s="7">
        <f>VLOOKUP(B74,'Air Team'!$B$4:$J$132,9,FALSE)</f>
        <v>0</v>
      </c>
      <c r="E74" s="7">
        <f>VLOOKUP(B74,'Air Team'!$B$4:$S$132,18,FALSE)</f>
        <v>0</v>
      </c>
      <c r="F74" s="7">
        <f>VLOOKUP(B74,'Air Team'!$B$4:$AB$132,27,FALSE)</f>
        <v>0</v>
      </c>
      <c r="G74" s="7">
        <f>VLOOKUP(B74,'Air Team'!$B$4:$AK$132,36,FALSE)</f>
        <v>514</v>
      </c>
      <c r="H74" s="52">
        <f>SUM(D74,E74,F74,G74,K74)</f>
        <v>1047</v>
      </c>
      <c r="I74" s="84">
        <f>H74</f>
        <v>1047</v>
      </c>
      <c r="J74" s="84">
        <f t="shared" si="13"/>
        <v>257</v>
      </c>
      <c r="K74" s="7">
        <f>VLOOKUP(B74,'Air Team'!$B$4:$AU$132,46,FALSE)</f>
        <v>533</v>
      </c>
      <c r="L74" s="53" t="str">
        <f t="shared" si="14"/>
        <v>DNQ</v>
      </c>
      <c r="M74" s="52" t="str">
        <f t="shared" si="15"/>
        <v>DNQ</v>
      </c>
    </row>
    <row r="75" spans="1:13" x14ac:dyDescent="0.3">
      <c r="A75" s="52">
        <f t="shared" si="16"/>
        <v>72</v>
      </c>
      <c r="B75" s="3" t="s">
        <v>176</v>
      </c>
      <c r="C75" s="75" t="s">
        <v>71</v>
      </c>
      <c r="D75" s="7">
        <f>VLOOKUP(B75,'Air Team'!$B$4:$J$132,9,FALSE)</f>
        <v>0</v>
      </c>
      <c r="E75" s="7">
        <f>VLOOKUP(B75,'Air Team'!$B$4:$S$132,18,FALSE)</f>
        <v>543</v>
      </c>
      <c r="F75" s="7">
        <f>VLOOKUP(B75,'Air Team'!$B$4:$AB$132,27,FALSE)</f>
        <v>475</v>
      </c>
      <c r="G75" s="7">
        <f>VLOOKUP(B75,'Air Team'!$B$4:$AK$132,36,FALSE)</f>
        <v>0</v>
      </c>
      <c r="H75" s="52">
        <f>SUM(D75,E75,F75,G75)</f>
        <v>1018</v>
      </c>
      <c r="I75" s="84">
        <f>H75/2</f>
        <v>509</v>
      </c>
      <c r="J75" s="84">
        <f t="shared" si="13"/>
        <v>237.5</v>
      </c>
      <c r="K75" s="7">
        <f>VLOOKUP(B75,'Air Team'!$B$4:$AU$132,46,FALSE)</f>
        <v>0</v>
      </c>
      <c r="L75" s="53" t="str">
        <f t="shared" si="14"/>
        <v>DNQ</v>
      </c>
      <c r="M75" s="52" t="str">
        <f t="shared" si="15"/>
        <v>DNQ</v>
      </c>
    </row>
    <row r="76" spans="1:13" x14ac:dyDescent="0.3">
      <c r="A76" s="52">
        <f t="shared" si="16"/>
        <v>73</v>
      </c>
      <c r="B76" s="9" t="s">
        <v>604</v>
      </c>
      <c r="C76" s="2" t="s">
        <v>17</v>
      </c>
      <c r="D76" s="7">
        <f>VLOOKUP(B76,'Air Team'!$B$4:$J$132,9,FALSE)</f>
        <v>0</v>
      </c>
      <c r="E76" s="7">
        <f>VLOOKUP(B76,'Air Team'!$B$4:$S$132,18,FALSE)</f>
        <v>0</v>
      </c>
      <c r="F76" s="7">
        <f>VLOOKUP(B76,'Air Team'!$B$4:$AB$132,27,FALSE)</f>
        <v>0</v>
      </c>
      <c r="G76" s="7">
        <f>VLOOKUP(B76,'Air Team'!$B$4:$AK$132,36,FALSE)</f>
        <v>496</v>
      </c>
      <c r="H76" s="52">
        <f>SUM(D76,E76,F76,G76,K76)</f>
        <v>1018</v>
      </c>
      <c r="I76" s="84">
        <f>H76</f>
        <v>1018</v>
      </c>
      <c r="J76" s="84">
        <f t="shared" si="13"/>
        <v>248</v>
      </c>
      <c r="K76" s="7">
        <f>VLOOKUP(B76,'Air Team'!$B$4:$AU$132,46,FALSE)</f>
        <v>522</v>
      </c>
      <c r="L76" s="53" t="str">
        <f t="shared" si="14"/>
        <v>DNQ</v>
      </c>
      <c r="M76" s="52" t="str">
        <f t="shared" si="15"/>
        <v>DNQ</v>
      </c>
    </row>
    <row r="77" spans="1:13" x14ac:dyDescent="0.3">
      <c r="A77" s="52">
        <f t="shared" si="16"/>
        <v>74</v>
      </c>
      <c r="B77" s="47" t="s">
        <v>178</v>
      </c>
      <c r="C77" s="2" t="s">
        <v>18</v>
      </c>
      <c r="D77" s="7">
        <f>VLOOKUP(B77,'Air Team'!$B$4:$J$132,9,FALSE)</f>
        <v>0</v>
      </c>
      <c r="E77" s="7">
        <f>VLOOKUP(B77,'Air Team'!$B$4:$S$132,18,FALSE)</f>
        <v>0</v>
      </c>
      <c r="F77" s="7">
        <f>VLOOKUP(B77,'Air Team'!$B$4:$AB$132,27,FALSE)</f>
        <v>0</v>
      </c>
      <c r="G77" s="7">
        <f>VLOOKUP(B77,'Air Team'!$B$4:$AK$132,36,FALSE)</f>
        <v>514</v>
      </c>
      <c r="H77" s="52">
        <f>SUM(D77,E77,F77,G77,K77)</f>
        <v>1011</v>
      </c>
      <c r="I77" s="84">
        <f>H77</f>
        <v>1011</v>
      </c>
      <c r="J77" s="84">
        <f t="shared" si="13"/>
        <v>257</v>
      </c>
      <c r="K77" s="7">
        <f>VLOOKUP(B77,'Air Team'!$B$4:$AU$132,46,FALSE)</f>
        <v>497</v>
      </c>
      <c r="L77" s="53" t="str">
        <f t="shared" si="14"/>
        <v>DNQ</v>
      </c>
      <c r="M77" s="52" t="str">
        <f t="shared" si="15"/>
        <v>DNQ</v>
      </c>
    </row>
    <row r="78" spans="1:13" x14ac:dyDescent="0.3">
      <c r="A78" s="52">
        <f t="shared" si="16"/>
        <v>75</v>
      </c>
      <c r="B78" s="47" t="s">
        <v>177</v>
      </c>
      <c r="C78" s="2" t="s">
        <v>18</v>
      </c>
      <c r="D78" s="7">
        <f>VLOOKUP(B78,'Air Team'!$B$4:$J$132,9,FALSE)</f>
        <v>0</v>
      </c>
      <c r="E78" s="7">
        <f>VLOOKUP(B78,'Air Team'!$B$4:$S$132,18,FALSE)</f>
        <v>0</v>
      </c>
      <c r="F78" s="7">
        <f>VLOOKUP(B78,'Air Team'!$B$4:$AB$132,27,FALSE)</f>
        <v>0</v>
      </c>
      <c r="G78" s="7">
        <f>VLOOKUP(B78,'Air Team'!$B$4:$AK$132,36,FALSE)</f>
        <v>491</v>
      </c>
      <c r="H78" s="52">
        <f>SUM(D78,E78,F78,G78,K78)</f>
        <v>1001</v>
      </c>
      <c r="I78" s="84">
        <f>H78</f>
        <v>1001</v>
      </c>
      <c r="J78" s="84">
        <f t="shared" si="13"/>
        <v>245.5</v>
      </c>
      <c r="K78" s="7">
        <f>VLOOKUP(B78,'Air Team'!$B$4:$AU$132,46,FALSE)</f>
        <v>510</v>
      </c>
      <c r="L78" s="53" t="str">
        <f t="shared" si="14"/>
        <v>DNQ</v>
      </c>
      <c r="M78" s="52" t="str">
        <f t="shared" si="15"/>
        <v>DNQ</v>
      </c>
    </row>
    <row r="79" spans="1:13" x14ac:dyDescent="0.3">
      <c r="A79" s="52">
        <f t="shared" si="16"/>
        <v>76</v>
      </c>
      <c r="B79" s="44" t="s">
        <v>94</v>
      </c>
      <c r="C79" s="7" t="str">
        <f>VLOOKUP(B79,'SB Team'!$B$4:$M$114,2,FALSE)</f>
        <v>MSU</v>
      </c>
      <c r="D79" s="7">
        <f>VLOOKUP(B79,'Air Team'!$B$4:$J$132,9,FALSE)</f>
        <v>459</v>
      </c>
      <c r="E79" s="7">
        <f>VLOOKUP(B79,'Air Team'!$B$4:$S$132,18,FALSE)</f>
        <v>0</v>
      </c>
      <c r="F79" s="7">
        <f>VLOOKUP(B79,'Air Team'!$B$4:$AB$132,27,FALSE)</f>
        <v>0</v>
      </c>
      <c r="G79" s="7">
        <f>VLOOKUP(B79,'Air Team'!$B$4:$AK$132,36,FALSE)</f>
        <v>515</v>
      </c>
      <c r="H79" s="52">
        <f t="shared" ref="H79:H86" si="17">SUM(D79,E79,F79,G79)</f>
        <v>974</v>
      </c>
      <c r="I79" s="84">
        <f t="shared" ref="I79:I86" si="18">H79/2</f>
        <v>487</v>
      </c>
      <c r="J79" s="84">
        <f t="shared" si="13"/>
        <v>257.5</v>
      </c>
      <c r="K79" s="7">
        <f>VLOOKUP(B79,'Air Team'!$B$4:$AU$132,46,FALSE)</f>
        <v>0</v>
      </c>
      <c r="L79" s="53" t="str">
        <f t="shared" si="14"/>
        <v>DNQ</v>
      </c>
      <c r="M79" s="52" t="str">
        <f t="shared" si="15"/>
        <v>DNQ</v>
      </c>
    </row>
    <row r="80" spans="1:13" x14ac:dyDescent="0.3">
      <c r="A80" s="52">
        <f t="shared" si="16"/>
        <v>77</v>
      </c>
      <c r="B80" s="14" t="s">
        <v>170</v>
      </c>
      <c r="C80" s="7" t="s">
        <v>71</v>
      </c>
      <c r="D80" s="7">
        <f>VLOOKUP(B80,'Air Team'!$B$4:$J$132,9,FALSE)</f>
        <v>0</v>
      </c>
      <c r="E80" s="7">
        <f>VLOOKUP(B80,'Air Team'!$B$4:$S$132,18,FALSE)</f>
        <v>464</v>
      </c>
      <c r="F80" s="7">
        <f>VLOOKUP(B80,'Air Team'!$B$4:$AB$132,27,FALSE)</f>
        <v>472</v>
      </c>
      <c r="G80" s="7">
        <f>VLOOKUP(B80,'Air Team'!$B$4:$AK$132,36,FALSE)</f>
        <v>0</v>
      </c>
      <c r="H80" s="52">
        <f t="shared" si="17"/>
        <v>936</v>
      </c>
      <c r="I80" s="84">
        <f t="shared" si="18"/>
        <v>468</v>
      </c>
      <c r="J80" s="84">
        <f t="shared" si="13"/>
        <v>236</v>
      </c>
      <c r="K80" s="7">
        <f>VLOOKUP(B80,'Air Team'!$B$4:$AU$132,46,FALSE)</f>
        <v>0</v>
      </c>
      <c r="L80" s="53" t="str">
        <f t="shared" si="14"/>
        <v>DNQ</v>
      </c>
      <c r="M80" s="52" t="str">
        <f t="shared" si="15"/>
        <v>DNQ</v>
      </c>
    </row>
    <row r="81" spans="1:13" x14ac:dyDescent="0.3">
      <c r="A81" s="52">
        <f t="shared" si="16"/>
        <v>78</v>
      </c>
      <c r="B81" s="44" t="s">
        <v>103</v>
      </c>
      <c r="C81" s="7" t="str">
        <f>VLOOKUP(B81,'SB Team'!$B$4:$M$114,2,FALSE)</f>
        <v>UM</v>
      </c>
      <c r="D81" s="7">
        <f>VLOOKUP(B81,'Air Team'!$B$4:$J$132,9,FALSE)</f>
        <v>402</v>
      </c>
      <c r="E81" s="7">
        <f>VLOOKUP(B81,'Air Team'!$B$4:$S$132,18,FALSE)</f>
        <v>0</v>
      </c>
      <c r="F81" s="7">
        <f>VLOOKUP(B81,'Air Team'!$B$4:$AB$132,27,FALSE)</f>
        <v>448</v>
      </c>
      <c r="G81" s="7">
        <f>VLOOKUP(B81,'Air Team'!$B$4:$AK$132,36,FALSE)</f>
        <v>0</v>
      </c>
      <c r="H81" s="52">
        <f t="shared" si="17"/>
        <v>850</v>
      </c>
      <c r="I81" s="84">
        <f t="shared" si="18"/>
        <v>425</v>
      </c>
      <c r="J81" s="84">
        <f t="shared" si="13"/>
        <v>224</v>
      </c>
      <c r="K81" s="7">
        <f>VLOOKUP(B81,'Air Team'!$B$4:$AU$132,46,FALSE)</f>
        <v>0</v>
      </c>
      <c r="L81" s="53" t="str">
        <f t="shared" si="14"/>
        <v>DNQ</v>
      </c>
      <c r="M81" s="52" t="str">
        <f t="shared" si="15"/>
        <v>DNQ</v>
      </c>
    </row>
    <row r="82" spans="1:13" x14ac:dyDescent="0.3">
      <c r="A82" s="52">
        <f t="shared" si="16"/>
        <v>79</v>
      </c>
      <c r="B82" s="6" t="s">
        <v>169</v>
      </c>
      <c r="C82" s="7" t="s">
        <v>71</v>
      </c>
      <c r="D82" s="7">
        <f>VLOOKUP(B82,'Air Team'!$B$4:$J$132,9,FALSE)</f>
        <v>0</v>
      </c>
      <c r="E82" s="7">
        <f>VLOOKUP(B82,'Air Team'!$B$4:$S$132,18,FALSE)</f>
        <v>452</v>
      </c>
      <c r="F82" s="7">
        <f>VLOOKUP(B82,'Air Team'!$B$4:$AB$132,27,FALSE)</f>
        <v>388</v>
      </c>
      <c r="G82" s="7">
        <f>VLOOKUP(B82,'Air Team'!$B$4:$AK$132,36,FALSE)</f>
        <v>0</v>
      </c>
      <c r="H82" s="52">
        <f t="shared" si="17"/>
        <v>840</v>
      </c>
      <c r="I82" s="84">
        <f t="shared" si="18"/>
        <v>420</v>
      </c>
      <c r="J82" s="84">
        <f t="shared" si="13"/>
        <v>194</v>
      </c>
      <c r="K82" s="7">
        <f>VLOOKUP(B82,'Air Team'!$B$4:$AU$132,46,FALSE)</f>
        <v>0</v>
      </c>
      <c r="L82" s="53" t="str">
        <f t="shared" si="14"/>
        <v>DNQ</v>
      </c>
      <c r="M82" s="52" t="str">
        <f t="shared" si="15"/>
        <v>DNQ</v>
      </c>
    </row>
    <row r="83" spans="1:13" x14ac:dyDescent="0.3">
      <c r="A83" s="52">
        <f t="shared" si="16"/>
        <v>80</v>
      </c>
      <c r="B83" s="44" t="s">
        <v>124</v>
      </c>
      <c r="C83" s="7" t="str">
        <f>VLOOKUP(B83,'SB Team'!$B$4:$M$114,2,FALSE)</f>
        <v>MSU</v>
      </c>
      <c r="D83" s="7">
        <f>VLOOKUP(B83,'Air Team'!$B$4:$J$132,9,FALSE)</f>
        <v>393</v>
      </c>
      <c r="E83" s="7">
        <f>VLOOKUP(B83,'Air Team'!$B$4:$S$132,18,FALSE)</f>
        <v>429</v>
      </c>
      <c r="F83" s="7">
        <f>VLOOKUP(B83,'Air Team'!$B$4:$AB$132,27,FALSE)</f>
        <v>0</v>
      </c>
      <c r="G83" s="7">
        <f>VLOOKUP(B83,'Air Team'!$B$4:$AK$132,36,FALSE)</f>
        <v>0</v>
      </c>
      <c r="H83" s="52">
        <f t="shared" si="17"/>
        <v>822</v>
      </c>
      <c r="I83" s="84">
        <f t="shared" si="18"/>
        <v>411</v>
      </c>
      <c r="J83" s="84">
        <f t="shared" si="13"/>
        <v>0</v>
      </c>
      <c r="K83" s="7">
        <f>VLOOKUP(B83,'Air Team'!$B$4:$AU$132,46,FALSE)</f>
        <v>0</v>
      </c>
      <c r="L83" s="53" t="str">
        <f t="shared" si="14"/>
        <v>DNQ</v>
      </c>
      <c r="M83" s="52" t="str">
        <f t="shared" si="15"/>
        <v>DNQ</v>
      </c>
    </row>
    <row r="84" spans="1:13" x14ac:dyDescent="0.3">
      <c r="A84" s="52">
        <f t="shared" si="16"/>
        <v>81</v>
      </c>
      <c r="B84" s="44" t="s">
        <v>125</v>
      </c>
      <c r="C84" s="7" t="str">
        <f>VLOOKUP(B84,'SB Team'!$B$4:$M$114,2,FALSE)</f>
        <v>MSU</v>
      </c>
      <c r="D84" s="7">
        <f>VLOOKUP(B84,'Air Team'!$B$4:$J$132,9,FALSE)</f>
        <v>373</v>
      </c>
      <c r="E84" s="7">
        <f>VLOOKUP(B84,'Air Team'!$B$4:$S$132,18,FALSE)</f>
        <v>0</v>
      </c>
      <c r="F84" s="7">
        <f>VLOOKUP(B84,'Air Team'!$B$4:$AB$132,27,FALSE)</f>
        <v>0</v>
      </c>
      <c r="G84" s="7">
        <f>VLOOKUP(B84,'Air Team'!$B$4:$AK$132,36,FALSE)</f>
        <v>412</v>
      </c>
      <c r="H84" s="52">
        <f t="shared" si="17"/>
        <v>785</v>
      </c>
      <c r="I84" s="84">
        <f t="shared" si="18"/>
        <v>392.5</v>
      </c>
      <c r="J84" s="84">
        <f t="shared" si="13"/>
        <v>206</v>
      </c>
      <c r="K84" s="7">
        <f>VLOOKUP(B84,'Air Team'!$B$4:$AU$132,46,FALSE)</f>
        <v>0</v>
      </c>
      <c r="L84" s="53" t="str">
        <f t="shared" si="14"/>
        <v>DNQ</v>
      </c>
      <c r="M84" s="52" t="str">
        <f t="shared" si="15"/>
        <v>DNQ</v>
      </c>
    </row>
    <row r="85" spans="1:13" x14ac:dyDescent="0.3">
      <c r="A85" s="52">
        <f t="shared" si="16"/>
        <v>82</v>
      </c>
      <c r="B85" s="52" t="s">
        <v>160</v>
      </c>
      <c r="C85" s="7" t="s">
        <v>163</v>
      </c>
      <c r="D85" s="7">
        <f>VLOOKUP(B85,'Air Team'!$B$4:$J$132,9,FALSE)</f>
        <v>382</v>
      </c>
      <c r="E85" s="7">
        <f>VLOOKUP(B85,'Air Team'!$B$4:$S$132,18,FALSE)</f>
        <v>366</v>
      </c>
      <c r="F85" s="7">
        <f>VLOOKUP(B85,'Air Team'!$B$4:$AB$132,27,FALSE)</f>
        <v>0</v>
      </c>
      <c r="G85" s="7">
        <f>VLOOKUP(B85,'Air Team'!$B$4:$AK$132,36,FALSE)</f>
        <v>0</v>
      </c>
      <c r="H85" s="52">
        <f t="shared" si="17"/>
        <v>748</v>
      </c>
      <c r="I85" s="84">
        <f t="shared" si="18"/>
        <v>374</v>
      </c>
      <c r="J85" s="84">
        <f t="shared" si="13"/>
        <v>0</v>
      </c>
      <c r="K85" s="7">
        <f>VLOOKUP(B85,'Air Team'!$B$4:$AU$132,46,FALSE)</f>
        <v>0</v>
      </c>
      <c r="L85" s="53" t="str">
        <f t="shared" si="14"/>
        <v>DNQ</v>
      </c>
      <c r="M85" s="52" t="str">
        <f t="shared" si="15"/>
        <v>DNQ</v>
      </c>
    </row>
    <row r="86" spans="1:13" x14ac:dyDescent="0.3">
      <c r="A86" s="52">
        <f t="shared" si="16"/>
        <v>83</v>
      </c>
      <c r="B86" s="44" t="s">
        <v>128</v>
      </c>
      <c r="C86" s="7" t="str">
        <f>VLOOKUP(B86,'SB Team'!$B$4:$M$114,2,FALSE)</f>
        <v>MSU</v>
      </c>
      <c r="D86" s="7">
        <f>VLOOKUP(B86,'Air Team'!$B$4:$J$132,9,FALSE)</f>
        <v>252</v>
      </c>
      <c r="E86" s="7">
        <f>VLOOKUP(B86,'Air Team'!$B$4:$S$132,18,FALSE)</f>
        <v>387</v>
      </c>
      <c r="F86" s="7">
        <f>VLOOKUP(B86,'Air Team'!$B$4:$AB$132,27,FALSE)</f>
        <v>0</v>
      </c>
      <c r="G86" s="7">
        <f>VLOOKUP(B86,'Air Team'!$B$4:$AK$132,36,FALSE)</f>
        <v>0</v>
      </c>
      <c r="H86" s="52">
        <f t="shared" si="17"/>
        <v>639</v>
      </c>
      <c r="I86" s="84">
        <f t="shared" si="18"/>
        <v>319.5</v>
      </c>
      <c r="J86" s="84">
        <f t="shared" si="13"/>
        <v>0</v>
      </c>
      <c r="K86" s="7">
        <f>VLOOKUP(B86,'Air Team'!$B$4:$AU$132,46,FALSE)</f>
        <v>0</v>
      </c>
      <c r="L86" s="53" t="str">
        <f t="shared" si="14"/>
        <v>DNQ</v>
      </c>
      <c r="M86" s="52" t="str">
        <f t="shared" si="15"/>
        <v>DNQ</v>
      </c>
    </row>
    <row r="87" spans="1:13" x14ac:dyDescent="0.3">
      <c r="A87" s="52">
        <f t="shared" si="16"/>
        <v>84</v>
      </c>
      <c r="B87" s="3" t="s">
        <v>576</v>
      </c>
      <c r="C87" s="7" t="s">
        <v>16</v>
      </c>
      <c r="D87" s="7">
        <f>VLOOKUP(B87,'Air Team'!$B$4:$J$132,9,FALSE)</f>
        <v>0</v>
      </c>
      <c r="E87" s="7">
        <f>VLOOKUP(B87,'Air Team'!$B$4:$S$132,18,FALSE)</f>
        <v>0</v>
      </c>
      <c r="F87" s="7">
        <f>VLOOKUP(B87,'Air Team'!$B$4:$AB$132,27,FALSE)</f>
        <v>0</v>
      </c>
      <c r="G87" s="7">
        <f>VLOOKUP(B87,'Air Team'!$B$4:$AK$132,36,FALSE)</f>
        <v>557</v>
      </c>
      <c r="H87" s="52">
        <f>SUM(D87,E87,F87,G87,K87)</f>
        <v>557</v>
      </c>
      <c r="I87" s="84">
        <f t="shared" ref="I87:I93" si="19">H87</f>
        <v>557</v>
      </c>
      <c r="J87" s="84">
        <f t="shared" si="13"/>
        <v>278.5</v>
      </c>
      <c r="K87" s="7">
        <f>VLOOKUP(B87,'Air Team'!$B$4:$AU$132,46,FALSE)</f>
        <v>0</v>
      </c>
      <c r="L87" s="53" t="str">
        <f t="shared" si="14"/>
        <v>DNQ</v>
      </c>
      <c r="M87" s="52" t="str">
        <f t="shared" si="15"/>
        <v>DNQ</v>
      </c>
    </row>
    <row r="88" spans="1:13" x14ac:dyDescent="0.3">
      <c r="A88" s="52">
        <f t="shared" si="16"/>
        <v>85</v>
      </c>
      <c r="B88" s="3" t="s">
        <v>179</v>
      </c>
      <c r="C88" s="2" t="s">
        <v>71</v>
      </c>
      <c r="D88" s="7">
        <f>VLOOKUP(B88,'Air Team'!$B$4:$J$132,9,FALSE)</f>
        <v>0</v>
      </c>
      <c r="E88" s="7">
        <f>VLOOKUP(B88,'Air Team'!$B$4:$S$132,18,FALSE)</f>
        <v>0</v>
      </c>
      <c r="F88" s="7">
        <f>VLOOKUP(B88,'Air Team'!$B$4:$AB$132,27,FALSE)</f>
        <v>0</v>
      </c>
      <c r="G88" s="7">
        <f>VLOOKUP(B88,'Air Team'!$B$4:$AK$132,36,FALSE)</f>
        <v>545</v>
      </c>
      <c r="H88" s="52">
        <f>SUM(D88,E88,F88,G88)</f>
        <v>545</v>
      </c>
      <c r="I88" s="84">
        <f t="shared" si="19"/>
        <v>545</v>
      </c>
      <c r="J88" s="84">
        <f t="shared" si="13"/>
        <v>272.5</v>
      </c>
      <c r="K88" s="7">
        <f>VLOOKUP(B88,'Air Team'!$B$4:$AU$132,46,FALSE)</f>
        <v>0</v>
      </c>
      <c r="L88" s="53" t="str">
        <f t="shared" si="14"/>
        <v>DNQ</v>
      </c>
      <c r="M88" s="52" t="str">
        <f t="shared" si="15"/>
        <v>DNQ</v>
      </c>
    </row>
    <row r="89" spans="1:13" x14ac:dyDescent="0.3">
      <c r="A89" s="52">
        <f t="shared" si="16"/>
        <v>86</v>
      </c>
      <c r="B89" s="3" t="s">
        <v>181</v>
      </c>
      <c r="C89" s="2" t="s">
        <v>71</v>
      </c>
      <c r="D89" s="7">
        <f>VLOOKUP(B89,'Air Team'!$B$4:$J$132,9,FALSE)</f>
        <v>0</v>
      </c>
      <c r="E89" s="7">
        <f>VLOOKUP(B89,'Air Team'!$B$4:$S$132,18,FALSE)</f>
        <v>0</v>
      </c>
      <c r="F89" s="7">
        <f>VLOOKUP(B89,'Air Team'!$B$4:$AB$132,27,FALSE)</f>
        <v>0</v>
      </c>
      <c r="G89" s="7">
        <f>VLOOKUP(B89,'Air Team'!$B$4:$AK$132,36,FALSE)</f>
        <v>520</v>
      </c>
      <c r="H89" s="52">
        <f>SUM(D89,E89,F89,G89)</f>
        <v>520</v>
      </c>
      <c r="I89" s="84">
        <f t="shared" si="19"/>
        <v>520</v>
      </c>
      <c r="J89" s="84">
        <f t="shared" si="13"/>
        <v>260</v>
      </c>
      <c r="K89" s="7">
        <f>VLOOKUP(B89,'Air Team'!$B$4:$AU$132,46,FALSE)</f>
        <v>0</v>
      </c>
      <c r="L89" s="53" t="str">
        <f t="shared" si="14"/>
        <v>DNQ</v>
      </c>
      <c r="M89" s="52" t="str">
        <f t="shared" si="15"/>
        <v>DNQ</v>
      </c>
    </row>
    <row r="90" spans="1:13" x14ac:dyDescent="0.3">
      <c r="A90" s="52">
        <f t="shared" si="16"/>
        <v>87</v>
      </c>
      <c r="B90" s="3" t="s">
        <v>606</v>
      </c>
      <c r="C90" s="7" t="s">
        <v>16</v>
      </c>
      <c r="D90" s="7">
        <f>VLOOKUP(B90,'Air Team'!$B$4:$J$132,9,FALSE)</f>
        <v>0</v>
      </c>
      <c r="E90" s="7">
        <f>VLOOKUP(B90,'Air Team'!$B$4:$S$132,18,FALSE)</f>
        <v>0</v>
      </c>
      <c r="F90" s="7">
        <f>VLOOKUP(B90,'Air Team'!$B$4:$AB$132,27,FALSE)</f>
        <v>0</v>
      </c>
      <c r="G90" s="7">
        <f>VLOOKUP(B90,'Air Team'!$B$4:$AK$132,36,FALSE)</f>
        <v>488</v>
      </c>
      <c r="H90" s="52">
        <f>SUM(D90,E90,F90,G90,K90)</f>
        <v>488</v>
      </c>
      <c r="I90" s="84">
        <f t="shared" si="19"/>
        <v>488</v>
      </c>
      <c r="J90" s="84">
        <f t="shared" si="13"/>
        <v>244</v>
      </c>
      <c r="K90" s="7">
        <f>VLOOKUP(B90,'Air Team'!$B$4:$AU$132,46,FALSE)</f>
        <v>0</v>
      </c>
      <c r="L90" s="53" t="str">
        <f t="shared" si="14"/>
        <v>DNQ</v>
      </c>
      <c r="M90" s="52" t="str">
        <f t="shared" si="15"/>
        <v>DNQ</v>
      </c>
    </row>
    <row r="91" spans="1:13" x14ac:dyDescent="0.3">
      <c r="A91" s="52">
        <f t="shared" si="16"/>
        <v>88</v>
      </c>
      <c r="B91" s="14" t="s">
        <v>91</v>
      </c>
      <c r="C91" s="7" t="str">
        <f>VLOOKUP(B91,'SB Team'!$B$4:$M$114,2,FALSE)</f>
        <v>MSU</v>
      </c>
      <c r="D91" s="7">
        <f>VLOOKUP(B91,'Air Team'!$B$4:$J$132,9,FALSE)</f>
        <v>487</v>
      </c>
      <c r="E91" s="7">
        <f>VLOOKUP(B91,'Air Team'!$B$4:$S$132,18,FALSE)</f>
        <v>0</v>
      </c>
      <c r="F91" s="7">
        <f>VLOOKUP(B91,'Air Team'!$B$4:$AB$132,27,FALSE)</f>
        <v>0</v>
      </c>
      <c r="G91" s="7">
        <f>VLOOKUP(B91,'Air Team'!$B$4:$AK$132,36,FALSE)</f>
        <v>0</v>
      </c>
      <c r="H91" s="52">
        <f t="shared" ref="H91:H102" si="20">SUM(D91,E91,F91,G91)</f>
        <v>487</v>
      </c>
      <c r="I91" s="84">
        <f t="shared" si="19"/>
        <v>487</v>
      </c>
      <c r="J91" s="84">
        <f t="shared" si="13"/>
        <v>0</v>
      </c>
      <c r="K91" s="7">
        <f>VLOOKUP(B91,'Air Team'!$B$4:$AU$132,46,FALSE)</f>
        <v>0</v>
      </c>
      <c r="L91" s="53" t="str">
        <f t="shared" si="14"/>
        <v>DNQ</v>
      </c>
      <c r="M91" s="52" t="str">
        <f t="shared" si="15"/>
        <v>DNQ</v>
      </c>
    </row>
    <row r="92" spans="1:13" x14ac:dyDescent="0.3">
      <c r="A92" s="52">
        <f t="shared" si="16"/>
        <v>89</v>
      </c>
      <c r="B92" s="44" t="s">
        <v>101</v>
      </c>
      <c r="C92" s="7" t="str">
        <f>VLOOKUP(B92,'SB Team'!$B$4:$M$114,2,FALSE)</f>
        <v>UM</v>
      </c>
      <c r="D92" s="7">
        <f>VLOOKUP(B92,'Air Team'!$B$4:$J$132,9,FALSE)</f>
        <v>473</v>
      </c>
      <c r="E92" s="7">
        <f>VLOOKUP(B92,'Air Team'!$B$4:$S$132,18,FALSE)</f>
        <v>0</v>
      </c>
      <c r="F92" s="7">
        <f>VLOOKUP(B92,'Air Team'!$B$4:$AB$132,27,FALSE)</f>
        <v>0</v>
      </c>
      <c r="G92" s="7">
        <f>VLOOKUP(B92,'Air Team'!$B$4:$AK$132,36,FALSE)</f>
        <v>0</v>
      </c>
      <c r="H92" s="52">
        <f t="shared" si="20"/>
        <v>473</v>
      </c>
      <c r="I92" s="84">
        <f t="shared" si="19"/>
        <v>473</v>
      </c>
      <c r="J92" s="84">
        <f t="shared" si="13"/>
        <v>0</v>
      </c>
      <c r="K92" s="7">
        <f>VLOOKUP(B92,'Air Team'!$B$4:$AU$132,46,FALSE)</f>
        <v>0</v>
      </c>
      <c r="L92" s="53" t="str">
        <f t="shared" si="14"/>
        <v>DNQ</v>
      </c>
      <c r="M92" s="52" t="str">
        <f t="shared" si="15"/>
        <v>DNQ</v>
      </c>
    </row>
    <row r="93" spans="1:13" x14ac:dyDescent="0.3">
      <c r="A93" s="52">
        <f t="shared" si="16"/>
        <v>90</v>
      </c>
      <c r="B93" s="8" t="s">
        <v>175</v>
      </c>
      <c r="C93" s="2" t="s">
        <v>72</v>
      </c>
      <c r="D93" s="7">
        <f>VLOOKUP(B93,'Air Team'!$B$4:$J$132,9,FALSE)</f>
        <v>0</v>
      </c>
      <c r="E93" s="7">
        <f>VLOOKUP(B93,'Air Team'!$B$4:$S$132,18,FALSE)</f>
        <v>470</v>
      </c>
      <c r="F93" s="7">
        <f>VLOOKUP(B93,'Air Team'!$B$4:$AB$132,27,FALSE)</f>
        <v>0</v>
      </c>
      <c r="G93" s="7">
        <f>VLOOKUP(B93,'Air Team'!$B$4:$AK$132,36,FALSE)</f>
        <v>0</v>
      </c>
      <c r="H93" s="52">
        <f t="shared" si="20"/>
        <v>470</v>
      </c>
      <c r="I93" s="84">
        <f t="shared" si="19"/>
        <v>470</v>
      </c>
      <c r="J93" s="84">
        <f t="shared" si="13"/>
        <v>0</v>
      </c>
      <c r="K93" s="7">
        <f>VLOOKUP(B93,'Air Team'!$B$4:$AU$132,46,FALSE)</f>
        <v>0</v>
      </c>
      <c r="L93" s="53" t="str">
        <f t="shared" si="14"/>
        <v>DNQ</v>
      </c>
      <c r="M93" s="52" t="str">
        <f t="shared" si="15"/>
        <v>DNQ</v>
      </c>
    </row>
    <row r="94" spans="1:13" x14ac:dyDescent="0.3">
      <c r="A94" s="52">
        <f t="shared" si="16"/>
        <v>91</v>
      </c>
      <c r="B94" s="44" t="s">
        <v>113</v>
      </c>
      <c r="C94" s="7" t="str">
        <f>VLOOKUP(B94,'SB Team'!$B$4:$M$114,2,FALSE)</f>
        <v>MSU</v>
      </c>
      <c r="D94" s="7">
        <f>VLOOKUP(B94,'Air Team'!$B$4:$J$132,9,FALSE)</f>
        <v>184</v>
      </c>
      <c r="E94" s="7">
        <f>VLOOKUP(B94,'Air Team'!$B$4:$S$132,18,FALSE)</f>
        <v>278</v>
      </c>
      <c r="F94" s="7">
        <f>VLOOKUP(B94,'Air Team'!$B$4:$AB$132,27,FALSE)</f>
        <v>0</v>
      </c>
      <c r="G94" s="7">
        <f>VLOOKUP(B94,'Air Team'!$B$4:$AK$132,36,FALSE)</f>
        <v>0</v>
      </c>
      <c r="H94" s="52">
        <f t="shared" si="20"/>
        <v>462</v>
      </c>
      <c r="I94" s="84">
        <f>H94/2</f>
        <v>231</v>
      </c>
      <c r="J94" s="84">
        <f t="shared" si="13"/>
        <v>0</v>
      </c>
      <c r="K94" s="7">
        <f>VLOOKUP(B94,'Air Team'!$B$4:$AU$132,46,FALSE)</f>
        <v>0</v>
      </c>
      <c r="L94" s="53" t="str">
        <f t="shared" si="14"/>
        <v>DNQ</v>
      </c>
      <c r="M94" s="52" t="str">
        <f t="shared" si="15"/>
        <v>DNQ</v>
      </c>
    </row>
    <row r="95" spans="1:13" x14ac:dyDescent="0.3">
      <c r="A95" s="52">
        <f t="shared" si="16"/>
        <v>92</v>
      </c>
      <c r="B95" s="3" t="s">
        <v>174</v>
      </c>
      <c r="C95" s="2" t="s">
        <v>14</v>
      </c>
      <c r="D95" s="7">
        <f>VLOOKUP(B95,'Air Team'!$B$4:$J$132,9,FALSE)</f>
        <v>0</v>
      </c>
      <c r="E95" s="7">
        <f>VLOOKUP(B95,'Air Team'!$B$4:$S$132,18,FALSE)</f>
        <v>446</v>
      </c>
      <c r="F95" s="7">
        <f>VLOOKUP(B95,'Air Team'!$B$4:$AB$132,27,FALSE)</f>
        <v>0</v>
      </c>
      <c r="G95" s="7">
        <f>VLOOKUP(B95,'Air Team'!$B$4:$AK$132,36,FALSE)</f>
        <v>0</v>
      </c>
      <c r="H95" s="52">
        <f t="shared" si="20"/>
        <v>446</v>
      </c>
      <c r="I95" s="84">
        <f t="shared" ref="I95:I105" si="21">H95</f>
        <v>446</v>
      </c>
      <c r="J95" s="84">
        <f t="shared" si="13"/>
        <v>0</v>
      </c>
      <c r="K95" s="7">
        <f>VLOOKUP(B95,'Air Team'!$B$4:$AU$132,46,FALSE)</f>
        <v>0</v>
      </c>
      <c r="L95" s="53" t="str">
        <f t="shared" si="14"/>
        <v>DNQ</v>
      </c>
      <c r="M95" s="52" t="str">
        <f t="shared" si="15"/>
        <v>DNQ</v>
      </c>
    </row>
    <row r="96" spans="1:13" x14ac:dyDescent="0.3">
      <c r="A96" s="52">
        <f t="shared" si="16"/>
        <v>93</v>
      </c>
      <c r="B96" s="44" t="s">
        <v>112</v>
      </c>
      <c r="C96" s="7" t="str">
        <f>VLOOKUP(B96,'SB Team'!$B$4:$M$114,2,FALSE)</f>
        <v>MSU</v>
      </c>
      <c r="D96" s="7">
        <f>VLOOKUP(B96,'Air Team'!$B$4:$J$132,9,FALSE)</f>
        <v>0</v>
      </c>
      <c r="E96" s="7">
        <f>VLOOKUP(B96,'Air Team'!$B$4:$S$132,18,FALSE)</f>
        <v>0</v>
      </c>
      <c r="F96" s="7">
        <f>VLOOKUP(B96,'Air Team'!$B$4:$AB$132,27,FALSE)</f>
        <v>0</v>
      </c>
      <c r="G96" s="7">
        <f>VLOOKUP(B96,'Air Team'!$B$4:$AK$132,36,FALSE)</f>
        <v>445</v>
      </c>
      <c r="H96" s="52">
        <f t="shared" si="20"/>
        <v>445</v>
      </c>
      <c r="I96" s="84">
        <f t="shared" si="21"/>
        <v>445</v>
      </c>
      <c r="J96" s="84">
        <f t="shared" si="13"/>
        <v>222.5</v>
      </c>
      <c r="K96" s="7">
        <f>VLOOKUP(B96,'Air Team'!$B$4:$AU$132,46,FALSE)</f>
        <v>0</v>
      </c>
      <c r="L96" s="53" t="str">
        <f t="shared" si="14"/>
        <v>DNQ</v>
      </c>
      <c r="M96" s="52" t="str">
        <f t="shared" si="15"/>
        <v>DNQ</v>
      </c>
    </row>
    <row r="97" spans="1:13" x14ac:dyDescent="0.3">
      <c r="A97" s="52">
        <f t="shared" si="16"/>
        <v>94</v>
      </c>
      <c r="B97" s="44" t="s">
        <v>123</v>
      </c>
      <c r="C97" s="7" t="str">
        <f>VLOOKUP(B97,'SB Team'!$B$4:$M$114,2,FALSE)</f>
        <v>MSU</v>
      </c>
      <c r="D97" s="7">
        <f>VLOOKUP(B97,'Air Team'!$B$4:$J$132,9,FALSE)</f>
        <v>417</v>
      </c>
      <c r="E97" s="7">
        <f>VLOOKUP(B97,'Air Team'!$B$4:$S$132,18,FALSE)</f>
        <v>0</v>
      </c>
      <c r="F97" s="7">
        <f>VLOOKUP(B97,'Air Team'!$B$4:$AB$132,27,FALSE)</f>
        <v>0</v>
      </c>
      <c r="G97" s="7">
        <f>VLOOKUP(B97,'Air Team'!$B$4:$AK$132,36,FALSE)</f>
        <v>0</v>
      </c>
      <c r="H97" s="52">
        <f t="shared" si="20"/>
        <v>417</v>
      </c>
      <c r="I97" s="84">
        <f t="shared" si="21"/>
        <v>417</v>
      </c>
      <c r="J97" s="84">
        <f t="shared" si="13"/>
        <v>0</v>
      </c>
      <c r="K97" s="7">
        <f>VLOOKUP(B97,'Air Team'!$B$4:$AU$132,46,FALSE)</f>
        <v>0</v>
      </c>
      <c r="L97" s="53" t="str">
        <f t="shared" si="14"/>
        <v>DNQ</v>
      </c>
      <c r="M97" s="52" t="str">
        <f t="shared" si="15"/>
        <v>DNQ</v>
      </c>
    </row>
    <row r="98" spans="1:13" x14ac:dyDescent="0.3">
      <c r="A98" s="52">
        <f t="shared" si="16"/>
        <v>95</v>
      </c>
      <c r="B98" s="55" t="s">
        <v>151</v>
      </c>
      <c r="C98" s="7" t="s">
        <v>17</v>
      </c>
      <c r="D98" s="7">
        <f>VLOOKUP(B98,'Air Team'!$B$4:$J$132,9,FALSE)</f>
        <v>0</v>
      </c>
      <c r="E98" s="7">
        <f>VLOOKUP(B98,'Air Team'!$B$4:$S$132,18,FALSE)</f>
        <v>0</v>
      </c>
      <c r="F98" s="7">
        <f>VLOOKUP(B98,'Air Team'!$B$4:$AB$132,27,FALSE)</f>
        <v>0</v>
      </c>
      <c r="G98" s="7">
        <f>VLOOKUP(B98,'Air Team'!$B$4:$AK$132,36,FALSE)</f>
        <v>398</v>
      </c>
      <c r="H98" s="52">
        <f t="shared" si="20"/>
        <v>398</v>
      </c>
      <c r="I98" s="84">
        <f t="shared" si="21"/>
        <v>398</v>
      </c>
      <c r="J98" s="84">
        <f t="shared" si="13"/>
        <v>199</v>
      </c>
      <c r="K98" s="7">
        <f>VLOOKUP(B98,'Air Team'!$B$4:$AU$132,46,FALSE)</f>
        <v>0</v>
      </c>
      <c r="L98" s="53" t="str">
        <f t="shared" si="14"/>
        <v>DNQ</v>
      </c>
      <c r="M98" s="52" t="str">
        <f t="shared" si="15"/>
        <v>DNQ</v>
      </c>
    </row>
    <row r="99" spans="1:13" x14ac:dyDescent="0.3">
      <c r="A99" s="52">
        <f t="shared" si="16"/>
        <v>96</v>
      </c>
      <c r="B99" s="3" t="s">
        <v>182</v>
      </c>
      <c r="C99" s="2" t="s">
        <v>14</v>
      </c>
      <c r="D99" s="7">
        <f>VLOOKUP(B99,'Air Team'!$B$4:$J$132,9,FALSE)</f>
        <v>0</v>
      </c>
      <c r="E99" s="7">
        <f>VLOOKUP(B99,'Air Team'!$B$4:$S$132,18,FALSE)</f>
        <v>0</v>
      </c>
      <c r="F99" s="7">
        <f>VLOOKUP(B99,'Air Team'!$B$4:$AB$132,27,FALSE)</f>
        <v>0</v>
      </c>
      <c r="G99" s="7">
        <f>VLOOKUP(B99,'Air Team'!$B$4:$AK$132,36,FALSE)</f>
        <v>389</v>
      </c>
      <c r="H99" s="52">
        <f t="shared" si="20"/>
        <v>389</v>
      </c>
      <c r="I99" s="84">
        <f t="shared" si="21"/>
        <v>389</v>
      </c>
      <c r="J99" s="84">
        <f t="shared" si="13"/>
        <v>194.5</v>
      </c>
      <c r="K99" s="7">
        <f>VLOOKUP(B99,'Air Team'!$B$4:$AU$132,46,FALSE)</f>
        <v>0</v>
      </c>
      <c r="L99" s="53" t="str">
        <f t="shared" si="14"/>
        <v>DNQ</v>
      </c>
      <c r="M99" s="52" t="str">
        <f t="shared" si="15"/>
        <v>DNQ</v>
      </c>
    </row>
    <row r="100" spans="1:13" x14ac:dyDescent="0.3">
      <c r="A100" s="52">
        <f t="shared" si="16"/>
        <v>97</v>
      </c>
      <c r="B100" s="44" t="s">
        <v>172</v>
      </c>
      <c r="C100" s="7" t="s">
        <v>14</v>
      </c>
      <c r="D100" s="7">
        <f>VLOOKUP(B100,'Air Team'!$B$4:$J$132,9,FALSE)</f>
        <v>0</v>
      </c>
      <c r="E100" s="7">
        <f>VLOOKUP(B100,'Air Team'!$B$4:$S$132,18,FALSE)</f>
        <v>384</v>
      </c>
      <c r="F100" s="7">
        <f>VLOOKUP(B100,'Air Team'!$B$4:$AB$132,27,FALSE)</f>
        <v>0</v>
      </c>
      <c r="G100" s="7">
        <f>VLOOKUP(B100,'Air Team'!$B$4:$AK$132,36,FALSE)</f>
        <v>0</v>
      </c>
      <c r="H100" s="52">
        <f t="shared" si="20"/>
        <v>384</v>
      </c>
      <c r="I100" s="84">
        <f t="shared" si="21"/>
        <v>384</v>
      </c>
      <c r="J100" s="84">
        <f t="shared" ref="J100:J105" si="22">AVERAGE(F100:G100)</f>
        <v>0</v>
      </c>
      <c r="K100" s="7">
        <f>VLOOKUP(B100,'Air Team'!$B$4:$AU$132,46,FALSE)</f>
        <v>0</v>
      </c>
      <c r="L100" s="53" t="str">
        <f t="shared" ref="L100:L131" si="23">IF(COUNTIF(D100:G100,0)=0,1-(J100-K100)/K100,"DNQ")</f>
        <v>DNQ</v>
      </c>
      <c r="M100" s="52" t="str">
        <f t="shared" ref="M100:M131" si="24">IF(COUNTIF(D100:G100,0)=0,L100*(K100-J100)+K100,"DNQ")</f>
        <v>DNQ</v>
      </c>
    </row>
    <row r="101" spans="1:13" x14ac:dyDescent="0.3">
      <c r="A101" s="52">
        <f t="shared" si="16"/>
        <v>98</v>
      </c>
      <c r="B101" s="44" t="s">
        <v>126</v>
      </c>
      <c r="C101" s="7" t="str">
        <f>VLOOKUP(B101,'SB Team'!$B$4:$M$114,2,FALSE)</f>
        <v>MSU</v>
      </c>
      <c r="D101" s="7">
        <f>VLOOKUP(B101,'Air Team'!$B$4:$J$132,9,FALSE)</f>
        <v>346</v>
      </c>
      <c r="E101" s="7">
        <f>VLOOKUP(B101,'Air Team'!$B$4:$S$132,18,FALSE)</f>
        <v>0</v>
      </c>
      <c r="F101" s="7">
        <f>VLOOKUP(B101,'Air Team'!$B$4:$AB$132,27,FALSE)</f>
        <v>0</v>
      </c>
      <c r="G101" s="7">
        <f>VLOOKUP(B101,'Air Team'!$B$4:$AK$132,36,FALSE)</f>
        <v>0</v>
      </c>
      <c r="H101" s="52">
        <f t="shared" si="20"/>
        <v>346</v>
      </c>
      <c r="I101" s="84">
        <f t="shared" si="21"/>
        <v>346</v>
      </c>
      <c r="J101" s="84">
        <f t="shared" si="22"/>
        <v>0</v>
      </c>
      <c r="K101" s="7">
        <f>VLOOKUP(B101,'Air Team'!$B$4:$AU$132,46,FALSE)</f>
        <v>0</v>
      </c>
      <c r="L101" s="53" t="str">
        <f t="shared" si="23"/>
        <v>DNQ</v>
      </c>
      <c r="M101" s="52" t="str">
        <f t="shared" si="24"/>
        <v>DNQ</v>
      </c>
    </row>
    <row r="102" spans="1:13" x14ac:dyDescent="0.3">
      <c r="A102" s="52">
        <f t="shared" si="16"/>
        <v>99</v>
      </c>
      <c r="B102" s="52" t="s">
        <v>157</v>
      </c>
      <c r="C102" s="7" t="s">
        <v>163</v>
      </c>
      <c r="D102" s="7">
        <f>VLOOKUP(B102,'Air Team'!$B$4:$J$132,9,FALSE)</f>
        <v>344</v>
      </c>
      <c r="E102" s="7">
        <f>VLOOKUP(B102,'Air Team'!$B$4:$S$132,18,FALSE)</f>
        <v>0</v>
      </c>
      <c r="F102" s="7">
        <f>VLOOKUP(B102,'Air Team'!$B$4:$AB$132,27,FALSE)</f>
        <v>0</v>
      </c>
      <c r="G102" s="7">
        <f>VLOOKUP(B102,'Air Team'!$B$4:$AK$132,36,FALSE)</f>
        <v>0</v>
      </c>
      <c r="H102" s="52">
        <f t="shared" si="20"/>
        <v>344</v>
      </c>
      <c r="I102" s="84">
        <f t="shared" si="21"/>
        <v>344</v>
      </c>
      <c r="J102" s="84">
        <f t="shared" si="22"/>
        <v>0</v>
      </c>
      <c r="K102" s="7">
        <f>VLOOKUP(B102,'Air Team'!$B$4:$AU$132,46,FALSE)</f>
        <v>0</v>
      </c>
      <c r="L102" s="53" t="str">
        <f t="shared" si="23"/>
        <v>DNQ</v>
      </c>
      <c r="M102" s="52" t="str">
        <f t="shared" si="24"/>
        <v>DNQ</v>
      </c>
    </row>
    <row r="103" spans="1:13" x14ac:dyDescent="0.3">
      <c r="A103" s="52">
        <f t="shared" si="16"/>
        <v>100</v>
      </c>
      <c r="B103" s="9" t="s">
        <v>605</v>
      </c>
      <c r="C103" s="2" t="s">
        <v>17</v>
      </c>
      <c r="D103" s="7">
        <f>VLOOKUP(B103,'Air Team'!$B$4:$J$132,9,FALSE)</f>
        <v>0</v>
      </c>
      <c r="E103" s="7">
        <f>VLOOKUP(B103,'Air Team'!$B$4:$S$132,18,FALSE)</f>
        <v>0</v>
      </c>
      <c r="F103" s="7">
        <f>VLOOKUP(B103,'Air Team'!$B$4:$AB$132,27,FALSE)</f>
        <v>0</v>
      </c>
      <c r="G103" s="7">
        <f>VLOOKUP(B103,'Air Team'!$B$4:$AK$132,36,FALSE)</f>
        <v>344</v>
      </c>
      <c r="H103" s="52">
        <f>SUM(D103,E103,F103,G103,K103)</f>
        <v>344</v>
      </c>
      <c r="I103" s="84">
        <f t="shared" si="21"/>
        <v>344</v>
      </c>
      <c r="J103" s="84">
        <f t="shared" si="22"/>
        <v>172</v>
      </c>
      <c r="K103" s="7">
        <f>VLOOKUP(B103,'Air Team'!$B$4:$AU$132,46,FALSE)</f>
        <v>0</v>
      </c>
      <c r="L103" s="53" t="str">
        <f t="shared" si="23"/>
        <v>DNQ</v>
      </c>
      <c r="M103" s="52" t="str">
        <f t="shared" si="24"/>
        <v>DNQ</v>
      </c>
    </row>
    <row r="104" spans="1:13" x14ac:dyDescent="0.3">
      <c r="A104" s="52">
        <f t="shared" si="16"/>
        <v>101</v>
      </c>
      <c r="B104" s="55" t="s">
        <v>150</v>
      </c>
      <c r="C104" s="7" t="s">
        <v>17</v>
      </c>
      <c r="D104" s="7">
        <f>VLOOKUP(B104,'Air Team'!$B$4:$J$132,9,FALSE)</f>
        <v>0</v>
      </c>
      <c r="E104" s="7">
        <f>VLOOKUP(B104,'Air Team'!$B$4:$S$132,18,FALSE)</f>
        <v>0</v>
      </c>
      <c r="F104" s="7">
        <f>VLOOKUP(B104,'Air Team'!$B$4:$AB$132,27,FALSE)</f>
        <v>0</v>
      </c>
      <c r="G104" s="7">
        <f>VLOOKUP(B104,'Air Team'!$B$4:$AK$132,36,FALSE)</f>
        <v>343</v>
      </c>
      <c r="H104" s="52">
        <f>SUM(D104,E104,F104,G104,K104)</f>
        <v>343</v>
      </c>
      <c r="I104" s="84">
        <f t="shared" si="21"/>
        <v>343</v>
      </c>
      <c r="J104" s="84">
        <f t="shared" si="22"/>
        <v>171.5</v>
      </c>
      <c r="K104" s="7">
        <f>VLOOKUP(B104,'Air Team'!$B$4:$AU$132,46,FALSE)</f>
        <v>0</v>
      </c>
      <c r="L104" s="53" t="str">
        <f t="shared" si="23"/>
        <v>DNQ</v>
      </c>
      <c r="M104" s="52" t="str">
        <f t="shared" si="24"/>
        <v>DNQ</v>
      </c>
    </row>
    <row r="105" spans="1:13" x14ac:dyDescent="0.3">
      <c r="A105" s="52">
        <f t="shared" si="16"/>
        <v>102</v>
      </c>
      <c r="B105" s="44" t="s">
        <v>127</v>
      </c>
      <c r="C105" s="7" t="str">
        <f>VLOOKUP(B105,'SB Team'!$B$4:$M$114,2,FALSE)</f>
        <v>MSU</v>
      </c>
      <c r="D105" s="7">
        <f>VLOOKUP(B105,'Air Team'!$B$4:$J$132,9,FALSE)</f>
        <v>280</v>
      </c>
      <c r="E105" s="7">
        <f>VLOOKUP(B105,'Air Team'!$B$4:$S$132,18,FALSE)</f>
        <v>0</v>
      </c>
      <c r="F105" s="7">
        <f>VLOOKUP(B105,'Air Team'!$B$4:$AB$132,27,FALSE)</f>
        <v>0</v>
      </c>
      <c r="G105" s="7">
        <f>VLOOKUP(B105,'Air Team'!$B$4:$AK$132,36,FALSE)</f>
        <v>0</v>
      </c>
      <c r="H105" s="52">
        <f>SUM(D105,E105,F105,G105)</f>
        <v>280</v>
      </c>
      <c r="I105" s="84">
        <f t="shared" si="21"/>
        <v>280</v>
      </c>
      <c r="J105" s="84">
        <f t="shared" si="22"/>
        <v>0</v>
      </c>
      <c r="K105" s="7">
        <f>VLOOKUP(B105,'Air Team'!$B$4:$AU$132,46,FALSE)</f>
        <v>0</v>
      </c>
      <c r="L105" s="53" t="str">
        <f t="shared" si="23"/>
        <v>DNQ</v>
      </c>
      <c r="M105" s="52" t="str">
        <f t="shared" si="24"/>
        <v>DNQ</v>
      </c>
    </row>
    <row r="106" spans="1:13" x14ac:dyDescent="0.3">
      <c r="B106" s="14"/>
      <c r="E106" s="7"/>
      <c r="F106" s="7"/>
      <c r="G106" s="7"/>
      <c r="K106" s="7"/>
      <c r="L106" s="53"/>
    </row>
    <row r="107" spans="1:13" x14ac:dyDescent="0.3">
      <c r="B107" s="44"/>
      <c r="E107" s="7"/>
      <c r="F107" s="7"/>
      <c r="G107" s="7"/>
      <c r="K107" s="7"/>
      <c r="L107" s="53"/>
    </row>
    <row r="108" spans="1:13" x14ac:dyDescent="0.3">
      <c r="B108" s="44"/>
      <c r="E108" s="7"/>
      <c r="F108" s="7"/>
      <c r="G108" s="7"/>
      <c r="K108" s="7"/>
      <c r="L108" s="53"/>
    </row>
    <row r="109" spans="1:13" x14ac:dyDescent="0.3">
      <c r="B109" s="55"/>
      <c r="E109" s="7"/>
      <c r="F109" s="7"/>
      <c r="G109" s="7"/>
      <c r="K109" s="7"/>
      <c r="L109" s="53"/>
    </row>
    <row r="110" spans="1:13" x14ac:dyDescent="0.3">
      <c r="B110" s="55"/>
      <c r="E110" s="7"/>
      <c r="F110" s="7"/>
      <c r="G110" s="7"/>
      <c r="K110" s="7"/>
      <c r="L110" s="53"/>
    </row>
    <row r="111" spans="1:13" x14ac:dyDescent="0.3">
      <c r="B111" s="3"/>
      <c r="C111" s="2"/>
    </row>
    <row r="112" spans="1:13" x14ac:dyDescent="0.3">
      <c r="B112" s="47"/>
      <c r="C112" s="2"/>
    </row>
  </sheetData>
  <sortState xmlns:xlrd2="http://schemas.microsoft.com/office/spreadsheetml/2017/richdata2" ref="B4:M105">
    <sortCondition descending="1" ref="H4:H105"/>
  </sortState>
  <pageMargins left="0.7" right="0.7" top="0.75" bottom="0.75" header="0.3" footer="0.3"/>
  <pageSetup scale="4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25"/>
  <sheetViews>
    <sheetView workbookViewId="0">
      <selection activeCell="M14" sqref="M14"/>
    </sheetView>
  </sheetViews>
  <sheetFormatPr defaultRowHeight="14.4" x14ac:dyDescent="0.3"/>
  <cols>
    <col min="1" max="1" width="24.44140625" customWidth="1"/>
    <col min="2" max="10" width="10.6640625" customWidth="1"/>
  </cols>
  <sheetData>
    <row r="1" spans="1:10" x14ac:dyDescent="0.3">
      <c r="A1" t="s">
        <v>57</v>
      </c>
      <c r="B1" s="49" t="s">
        <v>40</v>
      </c>
      <c r="C1" s="49" t="s">
        <v>41</v>
      </c>
      <c r="D1" s="49" t="s">
        <v>42</v>
      </c>
      <c r="E1" s="49" t="s">
        <v>43</v>
      </c>
      <c r="F1" s="49" t="s">
        <v>44</v>
      </c>
      <c r="G1" s="49" t="s">
        <v>38</v>
      </c>
      <c r="H1" s="49" t="s">
        <v>59</v>
      </c>
      <c r="I1" s="49" t="s">
        <v>45</v>
      </c>
      <c r="J1" s="49" t="s">
        <v>46</v>
      </c>
    </row>
    <row r="2" spans="1:10" x14ac:dyDescent="0.3">
      <c r="A2" t="s">
        <v>118</v>
      </c>
      <c r="B2">
        <f>'SB Team'!N4</f>
        <v>2225</v>
      </c>
      <c r="C2">
        <f>'SB Team'!Z4</f>
        <v>2235</v>
      </c>
      <c r="D2">
        <f>'SB Team'!AL4</f>
        <v>2258</v>
      </c>
      <c r="E2">
        <f>'SB Team'!AX4</f>
        <v>2228</v>
      </c>
      <c r="F2">
        <f>SUM(B2:E2)+I2</f>
        <v>11166</v>
      </c>
      <c r="G2" s="20">
        <f>AVERAGE(B2:D2)</f>
        <v>2239.3333333333335</v>
      </c>
      <c r="H2">
        <v>1</v>
      </c>
      <c r="I2">
        <f>'SB Team'!BK4</f>
        <v>2220</v>
      </c>
      <c r="J2" s="25">
        <f>(I2-AVERAGE(B2,C2,D2,E2))/I2*100</f>
        <v>-0.74324324324324331</v>
      </c>
    </row>
    <row r="3" spans="1:10" x14ac:dyDescent="0.3">
      <c r="A3" t="s">
        <v>110</v>
      </c>
      <c r="B3">
        <f>'SB Team'!N104</f>
        <v>2229</v>
      </c>
      <c r="C3">
        <f>'SB Team'!Z104</f>
        <v>2213</v>
      </c>
      <c r="D3">
        <f>'SB Team'!AL104</f>
        <v>2193</v>
      </c>
      <c r="E3">
        <f>'SB Team'!AX104</f>
        <v>2222</v>
      </c>
      <c r="F3" s="47">
        <f>SUM(B3:E3)+I3</f>
        <v>11084</v>
      </c>
      <c r="G3" s="20">
        <f>AVERAGE(B3:D3)</f>
        <v>2211.6666666666665</v>
      </c>
      <c r="H3">
        <v>2</v>
      </c>
      <c r="I3">
        <f>'SB Team'!BK104</f>
        <v>2227</v>
      </c>
      <c r="J3" s="25">
        <f t="shared" ref="J3:J8" si="0">(I3-AVERAGE(B3,C3,D3,E3))/I3*100</f>
        <v>0.5725190839694656</v>
      </c>
    </row>
    <row r="4" spans="1:10" x14ac:dyDescent="0.3">
      <c r="A4" t="s">
        <v>115</v>
      </c>
      <c r="B4">
        <f>'SB Team'!N96</f>
        <v>2170</v>
      </c>
      <c r="C4">
        <f>'SB Team'!Z96</f>
        <v>2184</v>
      </c>
      <c r="D4">
        <f>'SB Team'!AL96</f>
        <v>2185</v>
      </c>
      <c r="E4">
        <f>'SB Team'!AX96</f>
        <v>2140</v>
      </c>
      <c r="F4" s="47">
        <f>SUM(B4:E4)+I4</f>
        <v>10850</v>
      </c>
      <c r="G4" s="20">
        <f>AVERAGE(B4:D4)</f>
        <v>2179.6666666666665</v>
      </c>
      <c r="H4">
        <v>3</v>
      </c>
      <c r="I4">
        <f>'SB Team'!BK96</f>
        <v>2171</v>
      </c>
      <c r="J4" s="25">
        <f t="shared" si="0"/>
        <v>5.7577153385536615E-2</v>
      </c>
    </row>
    <row r="5" spans="1:10" x14ac:dyDescent="0.3">
      <c r="A5" t="s">
        <v>114</v>
      </c>
      <c r="B5">
        <f>'SB Team'!N45</f>
        <v>2184</v>
      </c>
      <c r="C5">
        <f>'SB Team'!Z45</f>
        <v>2175</v>
      </c>
      <c r="D5">
        <f>'SB Team'!AL45</f>
        <v>2151</v>
      </c>
      <c r="E5">
        <f>'SB Team'!AX45</f>
        <v>2153</v>
      </c>
      <c r="F5" s="47">
        <f>SUM(B5:E5)+I5</f>
        <v>10808</v>
      </c>
      <c r="G5" s="20">
        <f>AVERAGE(B5:D5)</f>
        <v>2170</v>
      </c>
      <c r="H5">
        <v>4</v>
      </c>
      <c r="I5">
        <f>'SB Team'!BK45</f>
        <v>2145</v>
      </c>
      <c r="J5" s="25">
        <f t="shared" si="0"/>
        <v>-0.96736596736596747</v>
      </c>
    </row>
    <row r="6" spans="1:10" x14ac:dyDescent="0.3">
      <c r="A6" t="s">
        <v>116</v>
      </c>
      <c r="B6">
        <f>'SB Team'!N17</f>
        <v>2117</v>
      </c>
      <c r="C6">
        <f>'SB Team'!Z17</f>
        <v>2042</v>
      </c>
      <c r="D6">
        <f>'SB Team'!AL17</f>
        <v>2116</v>
      </c>
      <c r="E6">
        <f>'SB Team'!AX17</f>
        <v>2098</v>
      </c>
      <c r="F6" s="47">
        <f>SUM(B6:E6)+I6</f>
        <v>10531</v>
      </c>
      <c r="G6" s="20">
        <f>AVERAGE(B6:D6)</f>
        <v>2091.6666666666665</v>
      </c>
      <c r="H6">
        <v>5</v>
      </c>
      <c r="I6">
        <f>'SB Team'!BK17</f>
        <v>2158</v>
      </c>
      <c r="J6" s="25">
        <f t="shared" si="0"/>
        <v>3.0004633920296571</v>
      </c>
    </row>
    <row r="7" spans="1:10" x14ac:dyDescent="0.3">
      <c r="A7" t="s">
        <v>122</v>
      </c>
      <c r="B7">
        <f>'SB Team'!N113</f>
        <v>1568</v>
      </c>
      <c r="C7">
        <f>'SB Team'!Z113</f>
        <v>1690</v>
      </c>
      <c r="D7">
        <f>'SB Team'!AL113</f>
        <v>1655</v>
      </c>
      <c r="E7">
        <f>'SB Team'!AX113</f>
        <v>1755</v>
      </c>
      <c r="F7" s="47">
        <f>SUM(B7:E7)+I7</f>
        <v>8486</v>
      </c>
      <c r="G7" s="20">
        <f>F7/3</f>
        <v>2828.6666666666665</v>
      </c>
      <c r="H7">
        <v>6</v>
      </c>
      <c r="I7">
        <f>'SB Team'!BK113</f>
        <v>1818</v>
      </c>
      <c r="J7" s="25">
        <f t="shared" si="0"/>
        <v>8.3058305830583059</v>
      </c>
    </row>
    <row r="8" spans="1:10" x14ac:dyDescent="0.3">
      <c r="A8" t="s">
        <v>120</v>
      </c>
      <c r="B8">
        <f>'SB Team'!N63</f>
        <v>1952</v>
      </c>
      <c r="C8">
        <f>'SB Team'!Z63</f>
        <v>1900</v>
      </c>
      <c r="D8">
        <f>'SB Team'!AL63</f>
        <v>1841</v>
      </c>
      <c r="E8">
        <f>'SB Team'!AX63</f>
        <v>1927</v>
      </c>
      <c r="F8" s="47">
        <f>SUM(B8:E8)+I8</f>
        <v>8144</v>
      </c>
      <c r="G8" s="20">
        <f>AVERAGE(B8:D8)</f>
        <v>1897.6666666666667</v>
      </c>
      <c r="H8">
        <v>7</v>
      </c>
      <c r="I8">
        <f>'SB Team'!BK63</f>
        <v>524</v>
      </c>
      <c r="J8" s="25">
        <f t="shared" si="0"/>
        <v>-263.5496183206107</v>
      </c>
    </row>
    <row r="9" spans="1:10" x14ac:dyDescent="0.3">
      <c r="A9" t="s">
        <v>117</v>
      </c>
      <c r="B9">
        <f>'SB Team'!N33</f>
        <v>1981</v>
      </c>
      <c r="C9">
        <f>'SB Team'!Z33</f>
        <v>1884</v>
      </c>
      <c r="D9">
        <f>'SB Team'!AL33</f>
        <v>0</v>
      </c>
      <c r="E9">
        <f>'SB Team'!AX33</f>
        <v>1965</v>
      </c>
      <c r="F9" s="47">
        <f>SUM(B9:E9)+I9</f>
        <v>7808</v>
      </c>
      <c r="G9" s="20">
        <f>F9/3</f>
        <v>2602.6666666666665</v>
      </c>
      <c r="H9">
        <v>8</v>
      </c>
      <c r="I9">
        <f>'SB Team'!BK33</f>
        <v>1978</v>
      </c>
      <c r="J9" s="91" t="s">
        <v>823</v>
      </c>
    </row>
    <row r="10" spans="1:10" s="45" customFormat="1" x14ac:dyDescent="0.3">
      <c r="A10" s="45" t="s">
        <v>119</v>
      </c>
      <c r="B10" s="45">
        <f>'SB Team'!N89</f>
        <v>1948</v>
      </c>
      <c r="C10" s="46">
        <f>'SB Team'!Z89</f>
        <v>1900</v>
      </c>
      <c r="D10" s="46">
        <f>'SB Team'!AL89</f>
        <v>1900</v>
      </c>
      <c r="E10" s="46">
        <f>'SB Team'!AX89</f>
        <v>1476</v>
      </c>
      <c r="F10" s="47">
        <f>SUM(B10:E10)+I10</f>
        <v>7776</v>
      </c>
      <c r="G10" s="20">
        <f>F10/4</f>
        <v>1944</v>
      </c>
      <c r="H10" s="46">
        <v>8</v>
      </c>
      <c r="I10" s="46">
        <f>'SB Team'!BK89</f>
        <v>552</v>
      </c>
      <c r="J10" s="25">
        <f>(I10-AVERAGE(B10,C10,D10,E10))/I10*100</f>
        <v>-227.17391304347828</v>
      </c>
    </row>
    <row r="11" spans="1:10" s="47" customFormat="1" x14ac:dyDescent="0.3">
      <c r="A11" s="47" t="s">
        <v>121</v>
      </c>
      <c r="B11" s="47">
        <f>'SB Team'!N82</f>
        <v>0</v>
      </c>
      <c r="C11" s="47">
        <f>'SB Team'!Z82</f>
        <v>0</v>
      </c>
      <c r="D11" s="47">
        <f>'SB Team'!AL82</f>
        <v>0</v>
      </c>
      <c r="E11" s="47">
        <f>'SB Team'!AX82</f>
        <v>1850</v>
      </c>
      <c r="F11" s="47">
        <f>SUM(B11:E11)+I11</f>
        <v>1850</v>
      </c>
      <c r="G11" s="20">
        <f>F11</f>
        <v>1850</v>
      </c>
      <c r="H11" s="47">
        <v>10</v>
      </c>
      <c r="I11" s="47">
        <f>'SB Team'!BK82</f>
        <v>0</v>
      </c>
      <c r="J11" s="91" t="s">
        <v>823</v>
      </c>
    </row>
    <row r="12" spans="1:10" x14ac:dyDescent="0.3">
      <c r="G12" s="20"/>
      <c r="J12" s="25"/>
    </row>
    <row r="13" spans="1:10" x14ac:dyDescent="0.3">
      <c r="G13" s="20"/>
    </row>
    <row r="14" spans="1:10" x14ac:dyDescent="0.3">
      <c r="A14" t="s">
        <v>58</v>
      </c>
      <c r="B14" s="49" t="s">
        <v>40</v>
      </c>
      <c r="C14" s="49" t="s">
        <v>41</v>
      </c>
      <c r="D14" s="49" t="s">
        <v>42</v>
      </c>
      <c r="E14" s="49" t="s">
        <v>43</v>
      </c>
      <c r="F14" s="49" t="s">
        <v>44</v>
      </c>
      <c r="G14" s="49" t="s">
        <v>38</v>
      </c>
      <c r="H14" s="49" t="s">
        <v>59</v>
      </c>
      <c r="I14" s="49" t="s">
        <v>45</v>
      </c>
      <c r="J14" s="49" t="s">
        <v>46</v>
      </c>
    </row>
    <row r="15" spans="1:10" x14ac:dyDescent="0.3">
      <c r="A15" s="8" t="s">
        <v>118</v>
      </c>
      <c r="B15">
        <f>'Air Team'!K31</f>
        <v>2309</v>
      </c>
      <c r="C15">
        <f>'Air Team'!T31</f>
        <v>2283</v>
      </c>
      <c r="D15">
        <f>'Air Team'!AC31</f>
        <v>2317</v>
      </c>
      <c r="E15">
        <f>'Air Team'!AL31</f>
        <v>2313</v>
      </c>
      <c r="F15">
        <f>SUM(B15:E15)</f>
        <v>9222</v>
      </c>
      <c r="G15" s="20">
        <f>AVERAGE(B15:D15)</f>
        <v>2303</v>
      </c>
      <c r="H15">
        <v>1</v>
      </c>
      <c r="I15">
        <f>'Air Team'!AV31</f>
        <v>2309</v>
      </c>
      <c r="J15" s="25">
        <f>(I15-AVERAGE(D15,E15))/I15*100</f>
        <v>-0.25985275010827197</v>
      </c>
    </row>
    <row r="16" spans="1:10" x14ac:dyDescent="0.3">
      <c r="A16" s="8" t="s">
        <v>110</v>
      </c>
      <c r="B16">
        <f>'Air Team'!K122</f>
        <v>2274</v>
      </c>
      <c r="C16">
        <f>'Air Team'!T122</f>
        <v>2264</v>
      </c>
      <c r="D16">
        <f>'Air Team'!AC122</f>
        <v>2227</v>
      </c>
      <c r="E16">
        <f>'Air Team'!AL122</f>
        <v>2287</v>
      </c>
      <c r="F16">
        <f>SUM(B16:E16)</f>
        <v>9052</v>
      </c>
      <c r="G16" s="20">
        <f>AVERAGE(B16:D16)</f>
        <v>2255</v>
      </c>
      <c r="H16">
        <v>2</v>
      </c>
      <c r="I16">
        <f>'Air Team'!AV122</f>
        <v>2270</v>
      </c>
      <c r="J16" s="25">
        <f t="shared" ref="J16:J23" si="1">(I16-AVERAGE(D16,E16))/I16*100</f>
        <v>0.57268722466960353</v>
      </c>
    </row>
    <row r="17" spans="1:13" x14ac:dyDescent="0.3">
      <c r="A17" s="8" t="s">
        <v>114</v>
      </c>
      <c r="B17">
        <f>'Air Team'!K44</f>
        <v>2268</v>
      </c>
      <c r="C17">
        <f>'Air Team'!T44</f>
        <v>2256</v>
      </c>
      <c r="D17">
        <f>'Air Team'!AC44</f>
        <v>2245</v>
      </c>
      <c r="E17">
        <f>'Air Team'!AL44</f>
        <v>2258</v>
      </c>
      <c r="F17">
        <f>SUM(B17:E17)</f>
        <v>9027</v>
      </c>
      <c r="G17" s="20">
        <f>AVERAGE(B17:D17)</f>
        <v>2256.3333333333335</v>
      </c>
      <c r="H17">
        <v>3</v>
      </c>
      <c r="I17">
        <f>'Air Team'!AV44</f>
        <v>2263</v>
      </c>
      <c r="J17" s="25">
        <f t="shared" si="1"/>
        <v>0.50817498895271762</v>
      </c>
    </row>
    <row r="18" spans="1:13" x14ac:dyDescent="0.3">
      <c r="A18" s="8" t="s">
        <v>115</v>
      </c>
      <c r="B18" s="47">
        <f>'Air Team'!K63</f>
        <v>2237</v>
      </c>
      <c r="C18">
        <f>'Air Team'!T63</f>
        <v>2239</v>
      </c>
      <c r="D18">
        <f>'Air Team'!AC63</f>
        <v>2268</v>
      </c>
      <c r="E18">
        <f>'Air Team'!AL63</f>
        <v>2251</v>
      </c>
      <c r="F18">
        <f>SUM(B18:E18)</f>
        <v>8995</v>
      </c>
      <c r="G18" s="20">
        <f>AVERAGE(B18:D18)</f>
        <v>2248</v>
      </c>
      <c r="H18">
        <v>4</v>
      </c>
      <c r="I18">
        <f>'Air Team'!AV63</f>
        <v>2258</v>
      </c>
      <c r="J18" s="25">
        <f t="shared" si="1"/>
        <v>-6.6430469441984052E-2</v>
      </c>
    </row>
    <row r="19" spans="1:13" x14ac:dyDescent="0.3">
      <c r="A19" s="8" t="s">
        <v>116</v>
      </c>
      <c r="B19">
        <f>'Air Team'!K16</f>
        <v>2224</v>
      </c>
      <c r="C19">
        <f>'Air Team'!T16</f>
        <v>2237</v>
      </c>
      <c r="D19">
        <f>'Air Team'!AC16</f>
        <v>2222</v>
      </c>
      <c r="E19">
        <f>'Air Team'!AL16</f>
        <v>2238</v>
      </c>
      <c r="F19">
        <f>SUM(B19:E19)</f>
        <v>8921</v>
      </c>
      <c r="G19" s="20">
        <f>AVERAGE(B19:D19)</f>
        <v>2227.6666666666665</v>
      </c>
      <c r="H19">
        <v>5</v>
      </c>
      <c r="I19">
        <f>'Air Team'!AV16</f>
        <v>2223</v>
      </c>
      <c r="J19" s="25">
        <f t="shared" si="1"/>
        <v>-0.31488978857399907</v>
      </c>
    </row>
    <row r="20" spans="1:13" x14ac:dyDescent="0.3">
      <c r="A20" s="8" t="s">
        <v>119</v>
      </c>
      <c r="B20">
        <f>'Air Team'!K101</f>
        <v>2109</v>
      </c>
      <c r="C20">
        <f>'Air Team'!T101</f>
        <v>2130</v>
      </c>
      <c r="D20">
        <f>'Air Team'!AC101</f>
        <v>2101</v>
      </c>
      <c r="E20">
        <f>'Air Team'!AL101</f>
        <v>1597</v>
      </c>
      <c r="F20">
        <f>SUM(B20:E20)</f>
        <v>7937</v>
      </c>
      <c r="G20" s="20">
        <f>AVERAGE(B20:D20)</f>
        <v>2113.3333333333335</v>
      </c>
      <c r="H20">
        <v>6</v>
      </c>
      <c r="I20">
        <f>'Air Team'!AV101</f>
        <v>566</v>
      </c>
      <c r="J20" s="25">
        <f t="shared" si="1"/>
        <v>-226.67844522968198</v>
      </c>
      <c r="M20" t="s">
        <v>48</v>
      </c>
    </row>
    <row r="21" spans="1:13" x14ac:dyDescent="0.3">
      <c r="A21" s="8" t="s">
        <v>120</v>
      </c>
      <c r="B21">
        <f>'Air Team'!K72</f>
        <v>1993</v>
      </c>
      <c r="C21">
        <f>'Air Team'!T72</f>
        <v>2019</v>
      </c>
      <c r="D21">
        <f>'Air Team'!AC72</f>
        <v>1481</v>
      </c>
      <c r="E21">
        <f>'Air Team'!AL72</f>
        <v>2123</v>
      </c>
      <c r="F21">
        <f>SUM(B21:E21)</f>
        <v>7616</v>
      </c>
      <c r="G21" s="20">
        <f>AVERAGE(B21:D21)</f>
        <v>1831</v>
      </c>
      <c r="H21">
        <v>7</v>
      </c>
      <c r="I21">
        <f>'Air Team'!AV72</f>
        <v>545</v>
      </c>
      <c r="J21" s="25">
        <f t="shared" si="1"/>
        <v>-230.64220183486239</v>
      </c>
    </row>
    <row r="22" spans="1:13" x14ac:dyDescent="0.3">
      <c r="A22" s="8" t="s">
        <v>122</v>
      </c>
      <c r="B22">
        <f>'Air Team'!K108</f>
        <v>1737</v>
      </c>
      <c r="C22" s="46">
        <f>'Air Team'!T108</f>
        <v>1769</v>
      </c>
      <c r="D22" s="46">
        <f>'Air Team'!AC108</f>
        <v>1841</v>
      </c>
      <c r="E22" s="46">
        <f>'Air Team'!AL108</f>
        <v>1753</v>
      </c>
      <c r="F22" s="46">
        <f>SUM(B22:E22)</f>
        <v>7100</v>
      </c>
      <c r="G22" s="20">
        <f>AVERAGE(B22:D22)</f>
        <v>1782.3333333333333</v>
      </c>
      <c r="H22" s="46">
        <v>8</v>
      </c>
      <c r="I22" s="46">
        <f>'Air Team'!AV108</f>
        <v>1890</v>
      </c>
      <c r="J22" s="25">
        <f t="shared" si="1"/>
        <v>4.9206349206349209</v>
      </c>
    </row>
    <row r="23" spans="1:13" x14ac:dyDescent="0.3">
      <c r="A23" s="8" t="s">
        <v>109</v>
      </c>
      <c r="B23" s="47">
        <f>'Air Team'!K117</f>
        <v>1630</v>
      </c>
      <c r="C23" s="46">
        <f>'Air Team'!T117</f>
        <v>1625</v>
      </c>
      <c r="D23" s="46">
        <f>'Air Team'!AC117</f>
        <v>1627</v>
      </c>
      <c r="E23" s="46">
        <f>'Air Team'!AL117</f>
        <v>1077</v>
      </c>
      <c r="F23" s="46">
        <f>SUM(B23:E23)</f>
        <v>5959</v>
      </c>
      <c r="G23" s="20">
        <f>AVERAGE(B23:D23)</f>
        <v>1627.3333333333333</v>
      </c>
      <c r="H23" s="46">
        <v>9</v>
      </c>
      <c r="I23" s="46">
        <f>'Air Team'!AV117</f>
        <v>1075</v>
      </c>
      <c r="J23" s="25">
        <f t="shared" si="1"/>
        <v>-25.767441860465119</v>
      </c>
    </row>
    <row r="24" spans="1:13" x14ac:dyDescent="0.3">
      <c r="A24" s="47" t="s">
        <v>121</v>
      </c>
      <c r="B24" s="47">
        <f>'Air Team'!K91</f>
        <v>0</v>
      </c>
      <c r="C24">
        <f>'Air Team'!T91</f>
        <v>2014</v>
      </c>
      <c r="D24">
        <f>'Air Team'!AC91</f>
        <v>1538</v>
      </c>
      <c r="E24">
        <f>'Air Team'!AL91</f>
        <v>2179</v>
      </c>
      <c r="F24">
        <f>SUM(B24:E24)</f>
        <v>5731</v>
      </c>
      <c r="G24" s="20">
        <f>AVERAGE(C24:D24)</f>
        <v>1776</v>
      </c>
      <c r="H24">
        <v>10</v>
      </c>
      <c r="I24">
        <f>'Air Team'!AV91</f>
        <v>0</v>
      </c>
      <c r="J24" s="91" t="s">
        <v>823</v>
      </c>
    </row>
    <row r="25" spans="1:13" x14ac:dyDescent="0.3">
      <c r="A25" s="8" t="s">
        <v>117</v>
      </c>
      <c r="B25" s="49">
        <f>'Air Team'!K4</f>
        <v>0</v>
      </c>
      <c r="C25" s="46">
        <f>'Air Team'!T4</f>
        <v>0</v>
      </c>
      <c r="D25" s="46">
        <f>'Air Team'!AC4</f>
        <v>0</v>
      </c>
      <c r="E25" s="46">
        <f>'Air Team'!AL4</f>
        <v>2053</v>
      </c>
      <c r="F25" s="46">
        <f>SUM(B25:E25)</f>
        <v>2053</v>
      </c>
      <c r="G25" s="50">
        <f>B25</f>
        <v>0</v>
      </c>
      <c r="H25" s="46">
        <v>11</v>
      </c>
      <c r="I25" s="46">
        <f>'Air Team'!AV4</f>
        <v>2155</v>
      </c>
      <c r="J25" s="91" t="s">
        <v>823</v>
      </c>
    </row>
  </sheetData>
  <sortState xmlns:xlrd2="http://schemas.microsoft.com/office/spreadsheetml/2017/richdata2" ref="A15:J25">
    <sortCondition descending="1" ref="F15:F25"/>
  </sortState>
  <pageMargins left="0.7" right="0.7" top="0.75" bottom="0.75" header="0.3" footer="0.3"/>
  <pageSetup scale="83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3"/>
  <sheetViews>
    <sheetView workbookViewId="0">
      <selection activeCell="H14" sqref="H14"/>
    </sheetView>
  </sheetViews>
  <sheetFormatPr defaultRowHeight="14.4" x14ac:dyDescent="0.3"/>
  <cols>
    <col min="1" max="1" width="20.6640625" customWidth="1"/>
  </cols>
  <sheetData>
    <row r="1" spans="1:5" x14ac:dyDescent="0.3">
      <c r="A1" s="92" t="s">
        <v>140</v>
      </c>
      <c r="B1" s="92" t="s">
        <v>147</v>
      </c>
      <c r="C1" s="92">
        <v>97.6</v>
      </c>
      <c r="D1" s="92">
        <v>90.9</v>
      </c>
      <c r="E1" s="92">
        <v>93.2</v>
      </c>
    </row>
    <row r="2" spans="1:5" x14ac:dyDescent="0.3">
      <c r="A2" s="47" t="s">
        <v>142</v>
      </c>
      <c r="B2" s="47" t="s">
        <v>147</v>
      </c>
      <c r="C2" s="94">
        <v>97.4</v>
      </c>
      <c r="D2" s="47">
        <v>87.7</v>
      </c>
      <c r="E2" s="94">
        <v>90.5</v>
      </c>
    </row>
    <row r="3" spans="1:5" x14ac:dyDescent="0.3">
      <c r="A3" s="92" t="s">
        <v>61</v>
      </c>
      <c r="B3" s="92" t="s">
        <v>15</v>
      </c>
      <c r="C3" s="92">
        <v>96.9</v>
      </c>
      <c r="D3" s="92">
        <v>88.3</v>
      </c>
      <c r="E3" s="92">
        <v>90.8</v>
      </c>
    </row>
    <row r="4" spans="1:5" x14ac:dyDescent="0.3">
      <c r="A4" s="47" t="s">
        <v>165</v>
      </c>
      <c r="B4" s="47" t="s">
        <v>49</v>
      </c>
      <c r="C4" s="94">
        <v>96.8</v>
      </c>
      <c r="D4" s="47">
        <v>85.5</v>
      </c>
      <c r="E4" s="47">
        <v>90.3</v>
      </c>
    </row>
    <row r="5" spans="1:5" x14ac:dyDescent="0.3">
      <c r="A5" s="92" t="s">
        <v>60</v>
      </c>
      <c r="B5" s="92" t="s">
        <v>49</v>
      </c>
      <c r="C5" s="92">
        <v>96.6</v>
      </c>
      <c r="D5" s="92">
        <v>91.5</v>
      </c>
      <c r="E5" s="92">
        <v>91.6</v>
      </c>
    </row>
    <row r="6" spans="1:5" x14ac:dyDescent="0.3">
      <c r="A6" s="92" t="s">
        <v>78</v>
      </c>
      <c r="B6" s="92" t="s">
        <v>49</v>
      </c>
      <c r="C6" s="92">
        <v>96.4</v>
      </c>
      <c r="D6" s="92">
        <v>91.4</v>
      </c>
      <c r="E6" s="92">
        <v>92.6</v>
      </c>
    </row>
    <row r="7" spans="1:5" x14ac:dyDescent="0.3">
      <c r="A7" s="92" t="s">
        <v>83</v>
      </c>
      <c r="B7" s="92" t="s">
        <v>16</v>
      </c>
      <c r="C7" s="92">
        <v>96.3</v>
      </c>
      <c r="D7" s="92">
        <v>90.7</v>
      </c>
      <c r="E7" s="92">
        <v>96.4</v>
      </c>
    </row>
    <row r="8" spans="1:5" x14ac:dyDescent="0.3">
      <c r="A8" s="92" t="s">
        <v>164</v>
      </c>
      <c r="B8" s="92" t="s">
        <v>49</v>
      </c>
      <c r="C8" s="92">
        <v>96.3</v>
      </c>
      <c r="D8" s="92">
        <v>89.2</v>
      </c>
      <c r="E8" s="92">
        <v>91.8</v>
      </c>
    </row>
    <row r="9" spans="1:5" x14ac:dyDescent="0.3">
      <c r="A9" s="92" t="s">
        <v>80</v>
      </c>
      <c r="B9" s="92" t="s">
        <v>49</v>
      </c>
      <c r="C9" s="92">
        <v>96.3</v>
      </c>
      <c r="D9" s="92">
        <v>89.4</v>
      </c>
      <c r="E9" s="92">
        <v>90.2</v>
      </c>
    </row>
    <row r="10" spans="1:5" x14ac:dyDescent="0.3">
      <c r="A10" s="47" t="s">
        <v>85</v>
      </c>
      <c r="B10" s="47" t="s">
        <v>16</v>
      </c>
      <c r="C10" s="94">
        <v>96.3</v>
      </c>
      <c r="D10" s="47">
        <v>87.7</v>
      </c>
      <c r="E10" s="47">
        <v>90</v>
      </c>
    </row>
    <row r="11" spans="1:5" x14ac:dyDescent="0.3">
      <c r="A11" s="92" t="s">
        <v>141</v>
      </c>
      <c r="B11" s="92" t="s">
        <v>147</v>
      </c>
      <c r="C11" s="92">
        <v>95.8</v>
      </c>
      <c r="D11" s="92">
        <v>88.9</v>
      </c>
      <c r="E11" s="92">
        <v>95.4</v>
      </c>
    </row>
    <row r="12" spans="1:5" x14ac:dyDescent="0.3">
      <c r="A12" s="92" t="s">
        <v>84</v>
      </c>
      <c r="B12" s="92" t="s">
        <v>16</v>
      </c>
      <c r="C12" s="92">
        <v>95.6</v>
      </c>
      <c r="D12" s="92">
        <v>89.2</v>
      </c>
      <c r="E12" s="92">
        <v>93</v>
      </c>
    </row>
    <row r="13" spans="1:5" x14ac:dyDescent="0.3">
      <c r="A13" s="92" t="s">
        <v>79</v>
      </c>
      <c r="B13" s="92" t="s">
        <v>49</v>
      </c>
      <c r="C13" s="92">
        <v>95.6</v>
      </c>
      <c r="D13" s="92">
        <v>89.9</v>
      </c>
      <c r="E13" s="92">
        <v>92.4</v>
      </c>
    </row>
    <row r="14" spans="1:5" x14ac:dyDescent="0.3">
      <c r="A14" t="s">
        <v>88</v>
      </c>
      <c r="B14" t="s">
        <v>18</v>
      </c>
      <c r="C14" s="47">
        <v>94.1</v>
      </c>
      <c r="D14" s="94">
        <v>90.4</v>
      </c>
      <c r="E14">
        <v>89.6</v>
      </c>
    </row>
    <row r="15" spans="1:5" x14ac:dyDescent="0.3">
      <c r="A15" t="s">
        <v>168</v>
      </c>
      <c r="B15" t="s">
        <v>49</v>
      </c>
      <c r="C15" s="47">
        <v>94.1</v>
      </c>
      <c r="D15">
        <v>85.9</v>
      </c>
      <c r="E15">
        <v>87.9</v>
      </c>
    </row>
    <row r="16" spans="1:5" x14ac:dyDescent="0.3">
      <c r="A16" s="47" t="s">
        <v>65</v>
      </c>
      <c r="B16" s="47" t="s">
        <v>18</v>
      </c>
      <c r="C16" s="47">
        <v>94</v>
      </c>
      <c r="D16" s="47">
        <v>87.9</v>
      </c>
      <c r="E16" s="47">
        <v>87.9</v>
      </c>
    </row>
    <row r="17" spans="1:5" x14ac:dyDescent="0.3">
      <c r="A17" t="s">
        <v>167</v>
      </c>
      <c r="B17" t="s">
        <v>49</v>
      </c>
      <c r="C17" s="47">
        <v>93.9</v>
      </c>
      <c r="D17">
        <v>87.4</v>
      </c>
      <c r="E17">
        <v>89.5</v>
      </c>
    </row>
    <row r="18" spans="1:5" x14ac:dyDescent="0.3">
      <c r="A18" t="s">
        <v>77</v>
      </c>
      <c r="B18" t="s">
        <v>49</v>
      </c>
      <c r="C18">
        <v>93.6</v>
      </c>
      <c r="D18" s="47">
        <v>83.3</v>
      </c>
      <c r="E18" s="94">
        <v>91</v>
      </c>
    </row>
    <row r="19" spans="1:5" x14ac:dyDescent="0.3">
      <c r="A19" t="s">
        <v>143</v>
      </c>
      <c r="B19" t="s">
        <v>147</v>
      </c>
      <c r="C19">
        <v>93.6</v>
      </c>
      <c r="D19" s="47">
        <v>85.3</v>
      </c>
      <c r="E19">
        <v>90.5</v>
      </c>
    </row>
    <row r="20" spans="1:5" x14ac:dyDescent="0.3">
      <c r="A20" t="s">
        <v>152</v>
      </c>
      <c r="B20" t="s">
        <v>72</v>
      </c>
      <c r="C20" s="47">
        <v>93.3</v>
      </c>
      <c r="D20" s="94">
        <v>88.4</v>
      </c>
      <c r="E20">
        <v>89.8</v>
      </c>
    </row>
    <row r="21" spans="1:5" x14ac:dyDescent="0.3">
      <c r="A21" t="s">
        <v>86</v>
      </c>
      <c r="B21" t="s">
        <v>16</v>
      </c>
      <c r="C21">
        <v>93.3</v>
      </c>
      <c r="D21" s="47">
        <v>72</v>
      </c>
      <c r="E21">
        <v>83.3</v>
      </c>
    </row>
    <row r="22" spans="1:5" x14ac:dyDescent="0.3">
      <c r="A22" t="s">
        <v>87</v>
      </c>
      <c r="B22" t="s">
        <v>49</v>
      </c>
      <c r="C22">
        <v>93.2</v>
      </c>
      <c r="D22">
        <v>86.2</v>
      </c>
      <c r="E22" s="94">
        <v>92.1</v>
      </c>
    </row>
    <row r="23" spans="1:5" x14ac:dyDescent="0.3">
      <c r="A23" t="s">
        <v>89</v>
      </c>
      <c r="B23" t="s">
        <v>18</v>
      </c>
      <c r="C23">
        <v>93.2</v>
      </c>
      <c r="D23">
        <v>80.599999999999994</v>
      </c>
      <c r="E23">
        <v>86.4</v>
      </c>
    </row>
    <row r="24" spans="1:5" x14ac:dyDescent="0.3">
      <c r="A24" t="s">
        <v>133</v>
      </c>
      <c r="B24" t="s">
        <v>18</v>
      </c>
      <c r="C24">
        <v>92.8</v>
      </c>
      <c r="D24">
        <v>80.400000000000006</v>
      </c>
      <c r="E24">
        <v>83.9</v>
      </c>
    </row>
    <row r="25" spans="1:5" x14ac:dyDescent="0.3">
      <c r="A25" t="s">
        <v>66</v>
      </c>
      <c r="B25" t="s">
        <v>18</v>
      </c>
      <c r="C25">
        <v>92.6</v>
      </c>
      <c r="D25" s="94">
        <v>89.9</v>
      </c>
      <c r="E25">
        <v>89.1</v>
      </c>
    </row>
    <row r="26" spans="1:5" x14ac:dyDescent="0.3">
      <c r="A26" t="s">
        <v>62</v>
      </c>
      <c r="B26" t="s">
        <v>15</v>
      </c>
      <c r="C26">
        <v>92.6</v>
      </c>
      <c r="D26">
        <v>79.5</v>
      </c>
      <c r="E26">
        <v>86</v>
      </c>
    </row>
    <row r="27" spans="1:5" x14ac:dyDescent="0.3">
      <c r="A27" t="s">
        <v>67</v>
      </c>
      <c r="B27" t="s">
        <v>18</v>
      </c>
      <c r="C27">
        <v>92.5</v>
      </c>
      <c r="D27">
        <v>83.6</v>
      </c>
      <c r="E27">
        <v>90.3</v>
      </c>
    </row>
    <row r="28" spans="1:5" x14ac:dyDescent="0.3">
      <c r="A28" t="s">
        <v>97</v>
      </c>
      <c r="B28" t="s">
        <v>15</v>
      </c>
      <c r="C28">
        <v>91.8</v>
      </c>
      <c r="D28">
        <v>79.400000000000006</v>
      </c>
      <c r="E28">
        <v>83.7</v>
      </c>
    </row>
    <row r="29" spans="1:5" x14ac:dyDescent="0.3">
      <c r="A29" t="s">
        <v>144</v>
      </c>
      <c r="B29" t="s">
        <v>147</v>
      </c>
      <c r="C29">
        <v>91.5</v>
      </c>
      <c r="D29">
        <v>82.4</v>
      </c>
      <c r="E29">
        <v>86.6</v>
      </c>
    </row>
    <row r="30" spans="1:5" x14ac:dyDescent="0.3">
      <c r="A30" t="s">
        <v>100</v>
      </c>
      <c r="B30" t="s">
        <v>15</v>
      </c>
      <c r="C30">
        <v>91.5</v>
      </c>
      <c r="D30">
        <v>72.5</v>
      </c>
      <c r="E30">
        <v>81</v>
      </c>
    </row>
    <row r="31" spans="1:5" x14ac:dyDescent="0.3">
      <c r="A31" t="s">
        <v>139</v>
      </c>
      <c r="B31" t="s">
        <v>18</v>
      </c>
      <c r="C31">
        <v>91.3</v>
      </c>
      <c r="D31">
        <v>66.3</v>
      </c>
      <c r="E31">
        <v>73.599999999999994</v>
      </c>
    </row>
    <row r="32" spans="1:5" x14ac:dyDescent="0.3">
      <c r="A32" t="s">
        <v>90</v>
      </c>
      <c r="B32" t="s">
        <v>18</v>
      </c>
      <c r="C32">
        <v>90.6</v>
      </c>
      <c r="D32">
        <v>80.099999999999994</v>
      </c>
      <c r="E32">
        <v>85.3</v>
      </c>
    </row>
    <row r="33" spans="1:5" x14ac:dyDescent="0.3">
      <c r="A33" t="s">
        <v>81</v>
      </c>
      <c r="B33" t="s">
        <v>15</v>
      </c>
      <c r="C33">
        <v>90.3</v>
      </c>
      <c r="D33">
        <v>85.5</v>
      </c>
      <c r="E33">
        <v>85.8</v>
      </c>
    </row>
    <row r="34" spans="1:5" x14ac:dyDescent="0.3">
      <c r="A34" t="s">
        <v>93</v>
      </c>
      <c r="B34" t="s">
        <v>14</v>
      </c>
      <c r="C34">
        <v>89.8</v>
      </c>
      <c r="D34">
        <v>76</v>
      </c>
      <c r="E34">
        <v>84.5</v>
      </c>
    </row>
    <row r="35" spans="1:5" x14ac:dyDescent="0.3">
      <c r="A35" t="s">
        <v>136</v>
      </c>
      <c r="B35" t="s">
        <v>18</v>
      </c>
      <c r="C35">
        <v>89</v>
      </c>
      <c r="D35">
        <v>68.900000000000006</v>
      </c>
      <c r="E35">
        <v>78.599999999999994</v>
      </c>
    </row>
    <row r="36" spans="1:5" x14ac:dyDescent="0.3">
      <c r="A36" t="s">
        <v>75</v>
      </c>
      <c r="B36" t="s">
        <v>18</v>
      </c>
      <c r="C36">
        <v>88.8</v>
      </c>
      <c r="D36">
        <v>81.599999999999994</v>
      </c>
      <c r="E36">
        <v>87.5</v>
      </c>
    </row>
    <row r="37" spans="1:5" x14ac:dyDescent="0.3">
      <c r="A37" t="s">
        <v>145</v>
      </c>
      <c r="B37" t="s">
        <v>147</v>
      </c>
      <c r="C37">
        <v>88.4</v>
      </c>
      <c r="D37">
        <v>74.599999999999994</v>
      </c>
      <c r="E37">
        <v>83.6</v>
      </c>
    </row>
    <row r="38" spans="1:5" x14ac:dyDescent="0.3">
      <c r="A38" t="s">
        <v>608</v>
      </c>
      <c r="B38" t="s">
        <v>18</v>
      </c>
      <c r="C38">
        <v>87.8</v>
      </c>
      <c r="D38">
        <v>68.5</v>
      </c>
      <c r="E38">
        <v>72</v>
      </c>
    </row>
    <row r="39" spans="1:5" x14ac:dyDescent="0.3">
      <c r="A39" t="s">
        <v>104</v>
      </c>
      <c r="B39" t="s">
        <v>15</v>
      </c>
      <c r="C39">
        <v>86.4</v>
      </c>
      <c r="D39">
        <v>72.099999999999994</v>
      </c>
      <c r="E39">
        <v>82.8</v>
      </c>
    </row>
    <row r="40" spans="1:5" x14ac:dyDescent="0.3">
      <c r="A40" t="s">
        <v>135</v>
      </c>
      <c r="B40" t="s">
        <v>18</v>
      </c>
      <c r="C40">
        <v>85.9</v>
      </c>
      <c r="D40">
        <v>68.3</v>
      </c>
      <c r="E40">
        <v>72.5</v>
      </c>
    </row>
    <row r="41" spans="1:5" x14ac:dyDescent="0.3">
      <c r="A41" t="s">
        <v>137</v>
      </c>
      <c r="B41" t="s">
        <v>18</v>
      </c>
      <c r="C41">
        <v>83.6</v>
      </c>
      <c r="D41">
        <v>52</v>
      </c>
      <c r="E41">
        <v>66.5</v>
      </c>
    </row>
    <row r="42" spans="1:5" x14ac:dyDescent="0.3">
      <c r="A42" t="s">
        <v>134</v>
      </c>
      <c r="B42" t="s">
        <v>18</v>
      </c>
      <c r="C42">
        <v>82.7</v>
      </c>
      <c r="D42">
        <v>57.9</v>
      </c>
      <c r="E42">
        <v>72</v>
      </c>
    </row>
    <row r="43" spans="1:5" x14ac:dyDescent="0.3">
      <c r="A43" t="s">
        <v>64</v>
      </c>
      <c r="B43" t="s">
        <v>17</v>
      </c>
      <c r="C43">
        <v>75.099999999999994</v>
      </c>
      <c r="D43">
        <v>66.3</v>
      </c>
      <c r="E43">
        <v>69</v>
      </c>
    </row>
    <row r="44" spans="1:5" x14ac:dyDescent="0.3">
      <c r="A44" t="s">
        <v>166</v>
      </c>
      <c r="B44" t="s">
        <v>49</v>
      </c>
      <c r="C44">
        <v>74.3</v>
      </c>
      <c r="D44">
        <v>68.900000000000006</v>
      </c>
      <c r="E44">
        <v>71.099999999999994</v>
      </c>
    </row>
    <row r="45" spans="1:5" x14ac:dyDescent="0.3">
      <c r="A45" t="s">
        <v>82</v>
      </c>
      <c r="B45" t="s">
        <v>14</v>
      </c>
      <c r="C45">
        <v>73.8</v>
      </c>
      <c r="D45">
        <v>67.8</v>
      </c>
      <c r="E45">
        <v>67.7</v>
      </c>
    </row>
    <row r="46" spans="1:5" x14ac:dyDescent="0.3">
      <c r="A46" t="s">
        <v>153</v>
      </c>
      <c r="B46" t="s">
        <v>72</v>
      </c>
      <c r="C46">
        <v>72.2</v>
      </c>
      <c r="D46">
        <v>58.3</v>
      </c>
      <c r="E46">
        <v>65.2</v>
      </c>
    </row>
    <row r="47" spans="1:5" x14ac:dyDescent="0.3">
      <c r="A47" t="s">
        <v>63</v>
      </c>
      <c r="B47" t="s">
        <v>17</v>
      </c>
      <c r="C47">
        <v>72.2</v>
      </c>
      <c r="D47">
        <v>66.400000000000006</v>
      </c>
      <c r="E47">
        <v>64.3</v>
      </c>
    </row>
    <row r="48" spans="1:5" x14ac:dyDescent="0.3">
      <c r="A48" t="s">
        <v>146</v>
      </c>
      <c r="B48" t="s">
        <v>147</v>
      </c>
      <c r="C48">
        <v>70.8</v>
      </c>
      <c r="D48">
        <v>71</v>
      </c>
      <c r="E48">
        <v>70.5</v>
      </c>
    </row>
    <row r="49" spans="1:5" x14ac:dyDescent="0.3">
      <c r="A49" t="s">
        <v>138</v>
      </c>
      <c r="B49" t="s">
        <v>18</v>
      </c>
      <c r="C49">
        <v>70.8</v>
      </c>
      <c r="D49">
        <v>56.7</v>
      </c>
      <c r="E49">
        <v>60.8</v>
      </c>
    </row>
    <row r="50" spans="1:5" x14ac:dyDescent="0.3">
      <c r="A50" t="s">
        <v>162</v>
      </c>
      <c r="B50" t="s">
        <v>163</v>
      </c>
      <c r="C50">
        <v>70.400000000000006</v>
      </c>
      <c r="D50">
        <v>65.400000000000006</v>
      </c>
      <c r="E50">
        <v>63.9</v>
      </c>
    </row>
    <row r="51" spans="1:5" x14ac:dyDescent="0.3">
      <c r="A51" t="s">
        <v>99</v>
      </c>
      <c r="B51" t="s">
        <v>17</v>
      </c>
      <c r="C51">
        <v>69.900000000000006</v>
      </c>
      <c r="D51">
        <v>58.9</v>
      </c>
      <c r="E51">
        <v>59.8</v>
      </c>
    </row>
    <row r="52" spans="1:5" x14ac:dyDescent="0.3">
      <c r="A52" t="s">
        <v>154</v>
      </c>
      <c r="B52" t="s">
        <v>72</v>
      </c>
      <c r="C52">
        <v>65.900000000000006</v>
      </c>
      <c r="D52">
        <v>53.1</v>
      </c>
      <c r="E52">
        <v>58.3</v>
      </c>
    </row>
    <row r="53" spans="1:5" x14ac:dyDescent="0.3">
      <c r="A53" t="s">
        <v>158</v>
      </c>
      <c r="B53" t="s">
        <v>163</v>
      </c>
      <c r="C53">
        <v>64.8</v>
      </c>
      <c r="D53">
        <v>49.6</v>
      </c>
      <c r="E53">
        <v>54.3</v>
      </c>
    </row>
    <row r="54" spans="1:5" x14ac:dyDescent="0.3">
      <c r="A54" t="s">
        <v>92</v>
      </c>
      <c r="B54" t="s">
        <v>14</v>
      </c>
      <c r="C54">
        <v>64.400000000000006</v>
      </c>
      <c r="D54">
        <v>46</v>
      </c>
      <c r="E54">
        <v>53</v>
      </c>
    </row>
    <row r="55" spans="1:5" x14ac:dyDescent="0.3">
      <c r="A55" t="s">
        <v>161</v>
      </c>
      <c r="B55" t="s">
        <v>163</v>
      </c>
      <c r="C55">
        <v>63.7</v>
      </c>
      <c r="D55">
        <v>43.3</v>
      </c>
      <c r="E55">
        <v>40.200000000000003</v>
      </c>
    </row>
    <row r="56" spans="1:5" x14ac:dyDescent="0.3">
      <c r="A56" t="s">
        <v>106</v>
      </c>
      <c r="B56" t="s">
        <v>15</v>
      </c>
      <c r="C56">
        <v>62.8</v>
      </c>
      <c r="D56">
        <v>39.5</v>
      </c>
      <c r="E56">
        <v>51.7</v>
      </c>
    </row>
    <row r="57" spans="1:5" x14ac:dyDescent="0.3">
      <c r="A57" t="s">
        <v>105</v>
      </c>
      <c r="B57" t="s">
        <v>15</v>
      </c>
      <c r="C57">
        <v>62.4</v>
      </c>
      <c r="D57">
        <v>36.799999999999997</v>
      </c>
      <c r="E57">
        <v>51.3</v>
      </c>
    </row>
    <row r="58" spans="1:5" x14ac:dyDescent="0.3">
      <c r="A58" t="s">
        <v>821</v>
      </c>
      <c r="B58" t="s">
        <v>163</v>
      </c>
      <c r="C58">
        <v>61.2</v>
      </c>
      <c r="D58">
        <v>43.1</v>
      </c>
      <c r="E58">
        <v>53.2</v>
      </c>
    </row>
    <row r="59" spans="1:5" x14ac:dyDescent="0.3">
      <c r="A59" t="s">
        <v>73</v>
      </c>
      <c r="B59" t="s">
        <v>15</v>
      </c>
      <c r="C59">
        <v>52.7</v>
      </c>
      <c r="D59">
        <v>40.9</v>
      </c>
      <c r="E59">
        <v>45.2</v>
      </c>
    </row>
    <row r="60" spans="1:5" x14ac:dyDescent="0.3">
      <c r="A60" t="s">
        <v>96</v>
      </c>
      <c r="B60" t="s">
        <v>15</v>
      </c>
      <c r="C60">
        <v>52</v>
      </c>
      <c r="D60">
        <v>49.4</v>
      </c>
      <c r="E60">
        <v>50.5</v>
      </c>
    </row>
    <row r="61" spans="1:5" x14ac:dyDescent="0.3">
      <c r="A61" t="s">
        <v>113</v>
      </c>
      <c r="B61" t="s">
        <v>14</v>
      </c>
      <c r="C61">
        <v>50.1</v>
      </c>
      <c r="D61">
        <v>18.5</v>
      </c>
      <c r="E61">
        <v>30.8</v>
      </c>
    </row>
    <row r="62" spans="1:5" x14ac:dyDescent="0.3">
      <c r="A62" t="s">
        <v>155</v>
      </c>
      <c r="B62" t="s">
        <v>72</v>
      </c>
      <c r="C62">
        <v>47.5</v>
      </c>
      <c r="D62">
        <v>44.5</v>
      </c>
      <c r="E62">
        <v>41.1</v>
      </c>
    </row>
    <row r="63" spans="1:5" x14ac:dyDescent="0.3">
      <c r="A63" t="s">
        <v>159</v>
      </c>
      <c r="B63" t="s">
        <v>163</v>
      </c>
      <c r="C63">
        <v>44.2</v>
      </c>
      <c r="D63">
        <v>16.899999999999999</v>
      </c>
      <c r="E63">
        <v>31.7</v>
      </c>
    </row>
    <row r="64" spans="1:5" x14ac:dyDescent="0.3">
      <c r="A64" t="s">
        <v>151</v>
      </c>
      <c r="B64" t="s">
        <v>17</v>
      </c>
      <c r="C64">
        <v>42.8</v>
      </c>
      <c r="D64">
        <v>22.2</v>
      </c>
      <c r="E64">
        <v>30.1</v>
      </c>
    </row>
    <row r="65" spans="1:5" x14ac:dyDescent="0.3">
      <c r="A65" t="s">
        <v>150</v>
      </c>
      <c r="B65" t="s">
        <v>17</v>
      </c>
      <c r="C65">
        <v>38.1</v>
      </c>
      <c r="D65">
        <v>18.100000000000001</v>
      </c>
      <c r="E65">
        <v>36.6</v>
      </c>
    </row>
    <row r="66" spans="1:5" x14ac:dyDescent="0.3">
      <c r="A66" t="s">
        <v>103</v>
      </c>
      <c r="B66" t="s">
        <v>15</v>
      </c>
      <c r="C66">
        <v>38</v>
      </c>
      <c r="D66">
        <v>20.6</v>
      </c>
      <c r="E66">
        <v>30.4</v>
      </c>
    </row>
    <row r="67" spans="1:5" x14ac:dyDescent="0.3">
      <c r="A67" t="s">
        <v>107</v>
      </c>
      <c r="B67" t="s">
        <v>15</v>
      </c>
      <c r="C67">
        <v>36.200000000000003</v>
      </c>
      <c r="D67">
        <v>23.6</v>
      </c>
      <c r="E67">
        <v>28.5</v>
      </c>
    </row>
    <row r="68" spans="1:5" x14ac:dyDescent="0.3">
      <c r="A68" t="s">
        <v>177</v>
      </c>
      <c r="B68" t="s">
        <v>18</v>
      </c>
      <c r="C68">
        <v>36.1</v>
      </c>
      <c r="D68">
        <v>28.4</v>
      </c>
      <c r="E68">
        <v>33.6</v>
      </c>
    </row>
    <row r="69" spans="1:5" x14ac:dyDescent="0.3">
      <c r="A69" t="s">
        <v>91</v>
      </c>
      <c r="B69" t="s">
        <v>14</v>
      </c>
      <c r="C69">
        <v>35</v>
      </c>
      <c r="D69">
        <v>26.9</v>
      </c>
      <c r="E69">
        <v>32.6</v>
      </c>
    </row>
    <row r="70" spans="1:5" x14ac:dyDescent="0.3">
      <c r="A70" t="s">
        <v>101</v>
      </c>
      <c r="B70" t="s">
        <v>15</v>
      </c>
      <c r="C70">
        <v>34.1</v>
      </c>
      <c r="D70">
        <v>20.6</v>
      </c>
      <c r="E70">
        <v>26.7</v>
      </c>
    </row>
    <row r="71" spans="1:5" x14ac:dyDescent="0.3">
      <c r="A71" t="s">
        <v>112</v>
      </c>
      <c r="B71" t="s">
        <v>14</v>
      </c>
      <c r="C71">
        <v>33.9</v>
      </c>
      <c r="D71">
        <v>25.4</v>
      </c>
      <c r="E71">
        <v>28.4</v>
      </c>
    </row>
    <row r="72" spans="1:5" x14ac:dyDescent="0.3">
      <c r="A72" t="s">
        <v>94</v>
      </c>
      <c r="B72" t="s">
        <v>14</v>
      </c>
      <c r="C72">
        <v>33.200000000000003</v>
      </c>
      <c r="D72">
        <v>21.3</v>
      </c>
      <c r="E72">
        <v>26.5</v>
      </c>
    </row>
    <row r="73" spans="1:5" x14ac:dyDescent="0.3">
      <c r="A73" t="s">
        <v>95</v>
      </c>
      <c r="B73" t="s">
        <v>14</v>
      </c>
      <c r="C73">
        <v>31.9</v>
      </c>
      <c r="D73">
        <v>26.8</v>
      </c>
      <c r="E73">
        <v>29</v>
      </c>
    </row>
    <row r="74" spans="1:5" x14ac:dyDescent="0.3">
      <c r="A74" t="s">
        <v>604</v>
      </c>
      <c r="B74" t="s">
        <v>17</v>
      </c>
      <c r="C74">
        <v>31.7</v>
      </c>
      <c r="D74">
        <v>25.7</v>
      </c>
      <c r="E74">
        <v>28.1</v>
      </c>
    </row>
    <row r="75" spans="1:5" x14ac:dyDescent="0.3">
      <c r="A75" t="s">
        <v>148</v>
      </c>
      <c r="B75" t="s">
        <v>17</v>
      </c>
      <c r="C75">
        <v>27.8</v>
      </c>
      <c r="D75">
        <v>23.5</v>
      </c>
      <c r="E75">
        <v>25.3</v>
      </c>
    </row>
    <row r="76" spans="1:5" x14ac:dyDescent="0.3">
      <c r="A76" t="s">
        <v>98</v>
      </c>
      <c r="B76" t="s">
        <v>71</v>
      </c>
      <c r="C76">
        <v>19</v>
      </c>
      <c r="D76">
        <v>15.8</v>
      </c>
      <c r="E76">
        <v>17.3</v>
      </c>
    </row>
    <row r="77" spans="1:5" x14ac:dyDescent="0.3">
      <c r="A77" t="s">
        <v>156</v>
      </c>
      <c r="B77" t="s">
        <v>16</v>
      </c>
      <c r="C77">
        <v>19</v>
      </c>
      <c r="D77">
        <v>15.3</v>
      </c>
      <c r="E77">
        <v>15.8</v>
      </c>
    </row>
    <row r="78" spans="1:5" x14ac:dyDescent="0.3">
      <c r="A78" t="s">
        <v>605</v>
      </c>
      <c r="B78" t="s">
        <v>17</v>
      </c>
      <c r="C78">
        <v>18.3</v>
      </c>
      <c r="D78">
        <v>15.6</v>
      </c>
      <c r="E78">
        <v>17.2</v>
      </c>
    </row>
    <row r="79" spans="1:5" x14ac:dyDescent="0.3">
      <c r="A79" t="s">
        <v>179</v>
      </c>
      <c r="B79" t="s">
        <v>71</v>
      </c>
      <c r="C79">
        <v>18.2</v>
      </c>
      <c r="D79">
        <v>14</v>
      </c>
      <c r="E79">
        <v>17.899999999999999</v>
      </c>
    </row>
    <row r="80" spans="1:5" x14ac:dyDescent="0.3">
      <c r="A80" t="s">
        <v>68</v>
      </c>
      <c r="B80" t="s">
        <v>14</v>
      </c>
      <c r="C80">
        <v>18.100000000000001</v>
      </c>
      <c r="D80">
        <v>13.4</v>
      </c>
      <c r="E80">
        <v>14.1</v>
      </c>
    </row>
    <row r="81" spans="1:5" x14ac:dyDescent="0.3">
      <c r="A81" t="s">
        <v>576</v>
      </c>
      <c r="B81" t="s">
        <v>16</v>
      </c>
      <c r="C81">
        <v>17.600000000000001</v>
      </c>
      <c r="D81">
        <v>16</v>
      </c>
      <c r="E81">
        <v>16</v>
      </c>
    </row>
    <row r="82" spans="1:5" x14ac:dyDescent="0.3">
      <c r="A82" t="s">
        <v>102</v>
      </c>
      <c r="B82" t="s">
        <v>15</v>
      </c>
      <c r="C82">
        <v>17.5</v>
      </c>
      <c r="D82">
        <v>13.8</v>
      </c>
      <c r="E82">
        <v>13.7</v>
      </c>
    </row>
    <row r="83" spans="1:5" x14ac:dyDescent="0.3">
      <c r="A83" t="s">
        <v>126</v>
      </c>
      <c r="B83" t="s">
        <v>14</v>
      </c>
      <c r="C83">
        <v>16.8</v>
      </c>
      <c r="D83">
        <v>5.7</v>
      </c>
      <c r="E83">
        <v>9.4</v>
      </c>
    </row>
    <row r="84" spans="1:5" x14ac:dyDescent="0.3">
      <c r="A84" s="47" t="s">
        <v>172</v>
      </c>
      <c r="B84" s="47" t="s">
        <v>14</v>
      </c>
      <c r="C84" s="47">
        <v>16.600000000000001</v>
      </c>
      <c r="D84" s="47">
        <v>8.1</v>
      </c>
      <c r="E84" s="47">
        <v>16.600000000000001</v>
      </c>
    </row>
    <row r="85" spans="1:5" x14ac:dyDescent="0.3">
      <c r="A85" s="47" t="s">
        <v>607</v>
      </c>
      <c r="B85" s="47" t="s">
        <v>17</v>
      </c>
      <c r="C85" s="47">
        <v>16.399999999999999</v>
      </c>
      <c r="D85" s="47">
        <v>10</v>
      </c>
      <c r="E85" s="47">
        <v>15.2</v>
      </c>
    </row>
    <row r="86" spans="1:5" x14ac:dyDescent="0.3">
      <c r="A86" s="47" t="s">
        <v>180</v>
      </c>
      <c r="B86" s="47" t="s">
        <v>71</v>
      </c>
      <c r="C86" s="47">
        <v>15.9</v>
      </c>
      <c r="D86" s="47">
        <v>12.2</v>
      </c>
      <c r="E86" s="47">
        <v>13.6</v>
      </c>
    </row>
    <row r="87" spans="1:5" x14ac:dyDescent="0.3">
      <c r="A87" s="47" t="s">
        <v>128</v>
      </c>
      <c r="B87" s="47" t="s">
        <v>14</v>
      </c>
      <c r="C87" s="47">
        <v>15.9</v>
      </c>
      <c r="D87" s="47">
        <v>7.6</v>
      </c>
      <c r="E87" s="47">
        <v>13.1</v>
      </c>
    </row>
    <row r="88" spans="1:5" x14ac:dyDescent="0.3">
      <c r="A88" s="47" t="s">
        <v>170</v>
      </c>
      <c r="B88" s="47" t="s">
        <v>71</v>
      </c>
      <c r="C88" s="47">
        <v>15.7</v>
      </c>
      <c r="D88" s="47">
        <v>11.8</v>
      </c>
      <c r="E88" s="47">
        <v>13.6</v>
      </c>
    </row>
    <row r="89" spans="1:5" x14ac:dyDescent="0.3">
      <c r="A89" s="47" t="s">
        <v>149</v>
      </c>
      <c r="B89" s="47" t="s">
        <v>17</v>
      </c>
      <c r="C89" s="47">
        <v>14.1</v>
      </c>
      <c r="D89" s="47">
        <v>12.1</v>
      </c>
      <c r="E89" s="47">
        <v>14.4</v>
      </c>
    </row>
    <row r="90" spans="1:5" x14ac:dyDescent="0.3">
      <c r="A90" s="47" t="s">
        <v>173</v>
      </c>
      <c r="B90" s="47" t="s">
        <v>14</v>
      </c>
      <c r="C90" s="47">
        <v>14.1</v>
      </c>
      <c r="D90" s="47">
        <v>7.7</v>
      </c>
      <c r="E90" s="47">
        <v>9.4</v>
      </c>
    </row>
    <row r="91" spans="1:5" x14ac:dyDescent="0.3">
      <c r="A91" s="47" t="s">
        <v>181</v>
      </c>
      <c r="B91" s="47" t="s">
        <v>71</v>
      </c>
      <c r="C91" s="47">
        <v>12.4</v>
      </c>
      <c r="D91" s="47">
        <v>10.6</v>
      </c>
      <c r="E91" s="47">
        <v>9.3000000000000007</v>
      </c>
    </row>
    <row r="92" spans="1:5" x14ac:dyDescent="0.3">
      <c r="A92" s="47" t="s">
        <v>125</v>
      </c>
      <c r="B92" s="47" t="s">
        <v>14</v>
      </c>
      <c r="C92" s="47">
        <v>12</v>
      </c>
      <c r="D92" s="47">
        <v>7</v>
      </c>
      <c r="E92" s="47">
        <v>10.9</v>
      </c>
    </row>
    <row r="93" spans="1:5" x14ac:dyDescent="0.3">
      <c r="A93" s="47" t="s">
        <v>123</v>
      </c>
      <c r="B93" s="47" t="s">
        <v>14</v>
      </c>
      <c r="C93" s="47">
        <v>10.6</v>
      </c>
      <c r="D93" s="47">
        <v>6.9</v>
      </c>
      <c r="E93" s="47">
        <v>7.7</v>
      </c>
    </row>
  </sheetData>
  <sortState xmlns:xlrd2="http://schemas.microsoft.com/office/spreadsheetml/2017/richdata2" ref="A1:E93">
    <sortCondition descending="1" ref="C1:C9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63"/>
  <sheetViews>
    <sheetView workbookViewId="0">
      <selection activeCell="N7" sqref="N7"/>
    </sheetView>
  </sheetViews>
  <sheetFormatPr defaultRowHeight="14.4" x14ac:dyDescent="0.3"/>
  <cols>
    <col min="7" max="7" width="5.6640625" customWidth="1"/>
    <col min="9" max="9" width="5.6640625" customWidth="1"/>
    <col min="11" max="11" width="5.6640625" customWidth="1"/>
  </cols>
  <sheetData>
    <row r="1" spans="1:14" x14ac:dyDescent="0.3">
      <c r="A1" s="49" t="s">
        <v>590</v>
      </c>
      <c r="B1" s="82" t="s">
        <v>591</v>
      </c>
      <c r="C1" s="82" t="s">
        <v>592</v>
      </c>
      <c r="D1" s="49" t="s">
        <v>593</v>
      </c>
      <c r="E1" s="49" t="s">
        <v>594</v>
      </c>
      <c r="F1" s="49" t="s">
        <v>595</v>
      </c>
      <c r="G1" s="49" t="s">
        <v>822</v>
      </c>
      <c r="H1" s="49" t="s">
        <v>596</v>
      </c>
      <c r="I1" s="49" t="s">
        <v>822</v>
      </c>
      <c r="J1" s="49" t="s">
        <v>597</v>
      </c>
      <c r="K1" s="49" t="s">
        <v>822</v>
      </c>
    </row>
    <row r="2" spans="1:14" x14ac:dyDescent="0.3">
      <c r="A2">
        <f>'Orion Essential 3P Data'!E37</f>
        <v>150</v>
      </c>
      <c r="B2" t="str">
        <f>'Orion Essential 3P Data'!B37</f>
        <v>Mitchell</v>
      </c>
      <c r="C2" t="str">
        <f>'Orion Essential 3P Data'!A37</f>
        <v>Feaga</v>
      </c>
      <c r="D2">
        <f>'Orion Essential 3P Data'!HA37</f>
        <v>569</v>
      </c>
      <c r="E2">
        <f>'Orion Essential 3P Data'!HC37</f>
        <v>21</v>
      </c>
      <c r="F2">
        <f>'Orion Essential 3P Data'!HJ37</f>
        <v>198</v>
      </c>
      <c r="G2">
        <f>'Orion Essential 3P Data'!HL37</f>
        <v>10</v>
      </c>
      <c r="H2">
        <f>'Orion Essential 3P Data'!HM37</f>
        <v>183</v>
      </c>
      <c r="I2">
        <f>'Orion Essential 3P Data'!HO37</f>
        <v>5</v>
      </c>
      <c r="J2">
        <f>'Orion Essential 3P Data'!HS37</f>
        <v>188</v>
      </c>
      <c r="K2">
        <f>'Orion Essential 3P Data'!HU37</f>
        <v>6</v>
      </c>
      <c r="M2" s="47"/>
    </row>
    <row r="3" spans="1:14" x14ac:dyDescent="0.3">
      <c r="A3" s="47">
        <f>'Orion Essential 3P Data'!E54</f>
        <v>166</v>
      </c>
      <c r="B3" s="47" t="str">
        <f>'Orion Essential 3P Data'!B54</f>
        <v>Amanda</v>
      </c>
      <c r="C3" s="47" t="str">
        <f>'Orion Essential 3P Data'!A54</f>
        <v>Hintz</v>
      </c>
      <c r="D3" s="47">
        <f>'Orion Essential 3P Data'!HA54</f>
        <v>568</v>
      </c>
      <c r="E3" s="47">
        <f>'Orion Essential 3P Data'!HC54</f>
        <v>21</v>
      </c>
      <c r="F3" s="47">
        <f>'Orion Essential 3P Data'!HJ54</f>
        <v>198</v>
      </c>
      <c r="G3" s="47">
        <f>'Orion Essential 3P Data'!HL54</f>
        <v>9</v>
      </c>
      <c r="H3" s="47">
        <f>'Orion Essential 3P Data'!HM54</f>
        <v>180</v>
      </c>
      <c r="I3" s="47">
        <f>'Orion Essential 3P Data'!HO54</f>
        <v>6</v>
      </c>
      <c r="J3" s="47">
        <f>'Orion Essential 3P Data'!HS54</f>
        <v>190</v>
      </c>
      <c r="K3" s="47">
        <f>'Orion Essential 3P Data'!HU54</f>
        <v>6</v>
      </c>
      <c r="M3" s="47"/>
      <c r="N3" s="47"/>
    </row>
    <row r="4" spans="1:14" x14ac:dyDescent="0.3">
      <c r="A4" s="47">
        <f>'Orion Essential 3P Data'!E12</f>
        <v>103</v>
      </c>
      <c r="B4" s="47" t="str">
        <f>'Orion Essential 3P Data'!B12</f>
        <v>Joyce</v>
      </c>
      <c r="C4" s="47" t="str">
        <f>'Orion Essential 3P Data'!A12</f>
        <v>Yu</v>
      </c>
      <c r="D4" s="47">
        <f>'Orion Essential 3P Data'!HA12</f>
        <v>568</v>
      </c>
      <c r="E4" s="47">
        <f>'Orion Essential 3P Data'!HC12</f>
        <v>13</v>
      </c>
      <c r="F4" s="47">
        <f>'Orion Essential 3P Data'!HJ12</f>
        <v>196</v>
      </c>
      <c r="G4" s="47">
        <f>'Orion Essential 3P Data'!HL12</f>
        <v>9</v>
      </c>
      <c r="H4" s="47">
        <f>'Orion Essential 3P Data'!HM12</f>
        <v>182</v>
      </c>
      <c r="I4" s="47">
        <f>'Orion Essential 3P Data'!HO12</f>
        <v>1</v>
      </c>
      <c r="J4" s="47">
        <f>'Orion Essential 3P Data'!HS12</f>
        <v>190</v>
      </c>
      <c r="K4" s="47">
        <f>'Orion Essential 3P Data'!HU12</f>
        <v>3</v>
      </c>
      <c r="M4" s="47"/>
      <c r="N4" s="47"/>
    </row>
    <row r="5" spans="1:14" x14ac:dyDescent="0.3">
      <c r="A5" s="47">
        <f>'Orion Essential 3P Data'!E53</f>
        <v>165</v>
      </c>
      <c r="B5" s="47" t="str">
        <f>'Orion Essential 3P Data'!B53</f>
        <v>Brandon</v>
      </c>
      <c r="C5" s="47" t="str">
        <f>'Orion Essential 3P Data'!A53</f>
        <v>Alexander</v>
      </c>
      <c r="D5" s="47">
        <f>'Orion Essential 3P Data'!HA53</f>
        <v>565</v>
      </c>
      <c r="E5" s="47">
        <f>'Orion Essential 3P Data'!HC53</f>
        <v>17</v>
      </c>
      <c r="F5" s="47">
        <f>'Orion Essential 3P Data'!HJ53</f>
        <v>194</v>
      </c>
      <c r="G5" s="47">
        <f>'Orion Essential 3P Data'!HL53</f>
        <v>8</v>
      </c>
      <c r="H5" s="47">
        <f>'Orion Essential 3P Data'!HM53</f>
        <v>180</v>
      </c>
      <c r="I5" s="47">
        <f>'Orion Essential 3P Data'!HO53</f>
        <v>3</v>
      </c>
      <c r="J5" s="47">
        <f>'Orion Essential 3P Data'!HS53</f>
        <v>191</v>
      </c>
      <c r="K5" s="47">
        <f>'Orion Essential 3P Data'!HU53</f>
        <v>6</v>
      </c>
      <c r="M5" s="47"/>
      <c r="N5" s="47"/>
    </row>
    <row r="6" spans="1:14" x14ac:dyDescent="0.3">
      <c r="A6" s="47">
        <f>'Orion Essential 3P Data'!E17</f>
        <v>129</v>
      </c>
      <c r="B6" s="47" t="str">
        <f>'Orion Essential 3P Data'!B17</f>
        <v>Christina</v>
      </c>
      <c r="C6" s="47" t="str">
        <f>'Orion Essential 3P Data'!A17</f>
        <v>Holden</v>
      </c>
      <c r="D6" s="47">
        <f>'Orion Essential 3P Data'!HA17</f>
        <v>562</v>
      </c>
      <c r="E6" s="47">
        <f>'Orion Essential 3P Data'!HC17</f>
        <v>13</v>
      </c>
      <c r="F6" s="47">
        <f>'Orion Essential 3P Data'!HJ17</f>
        <v>188</v>
      </c>
      <c r="G6" s="47">
        <f>'Orion Essential 3P Data'!HL17</f>
        <v>4</v>
      </c>
      <c r="H6" s="47">
        <f>'Orion Essential 3P Data'!HM17</f>
        <v>189</v>
      </c>
      <c r="I6" s="47">
        <f>'Orion Essential 3P Data'!HO17</f>
        <v>5</v>
      </c>
      <c r="J6" s="47">
        <f>'Orion Essential 3P Data'!HS17</f>
        <v>185</v>
      </c>
      <c r="K6" s="47">
        <f>'Orion Essential 3P Data'!HU17</f>
        <v>4</v>
      </c>
      <c r="M6" s="47"/>
      <c r="N6" s="47"/>
    </row>
    <row r="7" spans="1:14" x14ac:dyDescent="0.3">
      <c r="A7" s="47">
        <f>'Orion Essential 3P Data'!E63</f>
        <v>144</v>
      </c>
      <c r="B7" s="47" t="str">
        <f>'Orion Essential 3P Data'!B63</f>
        <v>Lauren</v>
      </c>
      <c r="C7" s="47" t="str">
        <f>'Orion Essential 3P Data'!A63</f>
        <v>Kadooka</v>
      </c>
      <c r="D7" s="47">
        <f>'Orion Essential 3P Data'!HA63</f>
        <v>560</v>
      </c>
      <c r="E7" s="47">
        <f>'Orion Essential 3P Data'!HC63</f>
        <v>17</v>
      </c>
      <c r="F7" s="47">
        <f>'Orion Essential 3P Data'!HJ63</f>
        <v>193</v>
      </c>
      <c r="G7" s="47">
        <f>'Orion Essential 3P Data'!HL63</f>
        <v>7</v>
      </c>
      <c r="H7" s="47">
        <f>'Orion Essential 3P Data'!HM63</f>
        <v>185</v>
      </c>
      <c r="I7" s="47">
        <f>'Orion Essential 3P Data'!HO63</f>
        <v>5</v>
      </c>
      <c r="J7" s="47">
        <f>'Orion Essential 3P Data'!HS63</f>
        <v>182</v>
      </c>
      <c r="K7" s="47">
        <f>'Orion Essential 3P Data'!HU63</f>
        <v>5</v>
      </c>
      <c r="M7" s="47"/>
      <c r="N7" s="47"/>
    </row>
    <row r="8" spans="1:14" x14ac:dyDescent="0.3">
      <c r="A8" s="47">
        <f>'Orion Essential 3P Data'!E38</f>
        <v>151</v>
      </c>
      <c r="B8" s="47" t="str">
        <f>'Orion Essential 3P Data'!B38</f>
        <v>Kristen</v>
      </c>
      <c r="C8" s="47" t="str">
        <f>'Orion Essential 3P Data'!A38</f>
        <v>Gagne</v>
      </c>
      <c r="D8" s="47">
        <f>'Orion Essential 3P Data'!HA38</f>
        <v>558</v>
      </c>
      <c r="E8" s="47">
        <f>'Orion Essential 3P Data'!HC38</f>
        <v>15</v>
      </c>
      <c r="F8" s="47">
        <f>'Orion Essential 3P Data'!HJ38</f>
        <v>195</v>
      </c>
      <c r="G8" s="47">
        <f>'Orion Essential 3P Data'!HL38</f>
        <v>8</v>
      </c>
      <c r="H8" s="47">
        <f>'Orion Essential 3P Data'!HM38</f>
        <v>182</v>
      </c>
      <c r="I8" s="47">
        <f>'Orion Essential 3P Data'!HO38</f>
        <v>4</v>
      </c>
      <c r="J8" s="47">
        <f>'Orion Essential 3P Data'!HS38</f>
        <v>181</v>
      </c>
      <c r="K8" s="47">
        <f>'Orion Essential 3P Data'!HU38</f>
        <v>3</v>
      </c>
      <c r="M8" s="47"/>
      <c r="N8" s="47"/>
    </row>
    <row r="9" spans="1:14" x14ac:dyDescent="0.3">
      <c r="A9" s="47">
        <f>'Orion Essential 3P Data'!E41</f>
        <v>154</v>
      </c>
      <c r="B9" s="47" t="str">
        <f>'Orion Essential 3P Data'!B41</f>
        <v>Michael</v>
      </c>
      <c r="C9" s="47" t="str">
        <f>'Orion Essential 3P Data'!A41</f>
        <v>Donoho</v>
      </c>
      <c r="D9" s="47">
        <f>'Orion Essential 3P Data'!HA41</f>
        <v>556</v>
      </c>
      <c r="E9" s="47">
        <f>'Orion Essential 3P Data'!HC41</f>
        <v>15</v>
      </c>
      <c r="F9" s="47">
        <f>'Orion Essential 3P Data'!HJ41</f>
        <v>193</v>
      </c>
      <c r="G9" s="47">
        <f>'Orion Essential 3P Data'!HL41</f>
        <v>10</v>
      </c>
      <c r="H9" s="47">
        <f>'Orion Essential 3P Data'!HM41</f>
        <v>175</v>
      </c>
      <c r="I9" s="47">
        <f>'Orion Essential 3P Data'!HO41</f>
        <v>2</v>
      </c>
      <c r="J9" s="47">
        <f>'Orion Essential 3P Data'!HS41</f>
        <v>188</v>
      </c>
      <c r="K9" s="47">
        <f>'Orion Essential 3P Data'!HU41</f>
        <v>3</v>
      </c>
      <c r="M9" s="47"/>
      <c r="N9" s="47"/>
    </row>
    <row r="10" spans="1:14" x14ac:dyDescent="0.3">
      <c r="A10" s="47">
        <f>'Orion Essential 3P Data'!E35</f>
        <v>148</v>
      </c>
      <c r="B10" s="47" t="str">
        <f>'Orion Essential 3P Data'!B35</f>
        <v>Jakob</v>
      </c>
      <c r="C10" s="47" t="str">
        <f>'Orion Essential 3P Data'!A35</f>
        <v>Rankin</v>
      </c>
      <c r="D10" s="47">
        <f>'Orion Essential 3P Data'!HA35</f>
        <v>552</v>
      </c>
      <c r="E10" s="47">
        <f>'Orion Essential 3P Data'!HC35</f>
        <v>14</v>
      </c>
      <c r="F10" s="47">
        <f>'Orion Essential 3P Data'!HJ35</f>
        <v>193</v>
      </c>
      <c r="G10" s="47">
        <f>'Orion Essential 3P Data'!HL35</f>
        <v>7</v>
      </c>
      <c r="H10" s="47">
        <f>'Orion Essential 3P Data'!HM35</f>
        <v>171</v>
      </c>
      <c r="I10" s="47">
        <f>'Orion Essential 3P Data'!HO35</f>
        <v>2</v>
      </c>
      <c r="J10" s="47">
        <f>'Orion Essential 3P Data'!HS35</f>
        <v>188</v>
      </c>
      <c r="K10" s="47">
        <f>'Orion Essential 3P Data'!HU35</f>
        <v>5</v>
      </c>
      <c r="M10" s="47"/>
      <c r="N10" s="47"/>
    </row>
    <row r="11" spans="1:14" x14ac:dyDescent="0.3">
      <c r="A11" s="47">
        <f>'Orion Essential 3P Data'!E45</f>
        <v>158</v>
      </c>
      <c r="B11" s="47" t="str">
        <f>'Orion Essential 3P Data'!B45</f>
        <v>Alyssa</v>
      </c>
      <c r="C11" s="47" t="str">
        <f>'Orion Essential 3P Data'!A45</f>
        <v>Kiser</v>
      </c>
      <c r="D11" s="47">
        <f>'Orion Essential 3P Data'!HA45</f>
        <v>552</v>
      </c>
      <c r="E11" s="47">
        <f>'Orion Essential 3P Data'!HC45</f>
        <v>11</v>
      </c>
      <c r="F11" s="47">
        <f>'Orion Essential 3P Data'!HJ45</f>
        <v>187</v>
      </c>
      <c r="G11" s="47">
        <f>'Orion Essential 3P Data'!HL45</f>
        <v>5</v>
      </c>
      <c r="H11" s="47">
        <f>'Orion Essential 3P Data'!HM45</f>
        <v>177</v>
      </c>
      <c r="I11" s="47">
        <f>'Orion Essential 3P Data'!HO45</f>
        <v>1</v>
      </c>
      <c r="J11" s="47">
        <f>'Orion Essential 3P Data'!HS45</f>
        <v>188</v>
      </c>
      <c r="K11" s="47">
        <f>'Orion Essential 3P Data'!HU45</f>
        <v>5</v>
      </c>
      <c r="M11" s="47"/>
      <c r="N11" s="47"/>
    </row>
    <row r="12" spans="1:14" x14ac:dyDescent="0.3">
      <c r="A12" s="47">
        <f>'Orion Essential 3P Data'!E33</f>
        <v>146</v>
      </c>
      <c r="B12" s="47" t="str">
        <f>'Orion Essential 3P Data'!B33</f>
        <v>Matt</v>
      </c>
      <c r="C12" s="47" t="str">
        <f>'Orion Essential 3P Data'!A33</f>
        <v>Pemberton</v>
      </c>
      <c r="D12" s="47">
        <f>'Orion Essential 3P Data'!HA33</f>
        <v>551</v>
      </c>
      <c r="E12" s="47">
        <f>'Orion Essential 3P Data'!HC33</f>
        <v>15</v>
      </c>
      <c r="F12" s="47">
        <f>'Orion Essential 3P Data'!HJ33</f>
        <v>193</v>
      </c>
      <c r="G12" s="47">
        <f>'Orion Essential 3P Data'!HL33</f>
        <v>8</v>
      </c>
      <c r="H12" s="47">
        <f>'Orion Essential 3P Data'!HM33</f>
        <v>176</v>
      </c>
      <c r="I12" s="47">
        <f>'Orion Essential 3P Data'!HO33</f>
        <v>1</v>
      </c>
      <c r="J12" s="47">
        <f>'Orion Essential 3P Data'!HS33</f>
        <v>182</v>
      </c>
      <c r="K12" s="47">
        <f>'Orion Essential 3P Data'!HU33</f>
        <v>6</v>
      </c>
      <c r="M12" s="47"/>
      <c r="N12" s="47"/>
    </row>
    <row r="13" spans="1:14" x14ac:dyDescent="0.3">
      <c r="A13" s="47">
        <f>'Orion Essential 3P Data'!E26</f>
        <v>138</v>
      </c>
      <c r="B13" s="47" t="str">
        <f>'Orion Essential 3P Data'!B26</f>
        <v>Christian</v>
      </c>
      <c r="C13" s="47" t="str">
        <f>'Orion Essential 3P Data'!A26</f>
        <v>Yap</v>
      </c>
      <c r="D13" s="47">
        <f>'Orion Essential 3P Data'!HA26</f>
        <v>551</v>
      </c>
      <c r="E13" s="47">
        <f>'Orion Essential 3P Data'!HC26</f>
        <v>11</v>
      </c>
      <c r="F13" s="47">
        <f>'Orion Essential 3P Data'!HJ26</f>
        <v>183</v>
      </c>
      <c r="G13" s="47">
        <f>'Orion Essential 3P Data'!HL26</f>
        <v>5</v>
      </c>
      <c r="H13" s="47">
        <f>'Orion Essential 3P Data'!HM26</f>
        <v>185</v>
      </c>
      <c r="I13" s="47">
        <f>'Orion Essential 3P Data'!HO26</f>
        <v>3</v>
      </c>
      <c r="J13" s="47">
        <f>'Orion Essential 3P Data'!HS26</f>
        <v>183</v>
      </c>
      <c r="K13" s="47">
        <f>'Orion Essential 3P Data'!HU26</f>
        <v>3</v>
      </c>
      <c r="M13" s="47"/>
      <c r="N13" s="47"/>
    </row>
    <row r="14" spans="1:14" x14ac:dyDescent="0.3">
      <c r="A14" s="47">
        <f>'Orion Essential 3P Data'!E15</f>
        <v>127</v>
      </c>
      <c r="B14" s="47" t="str">
        <f>'Orion Essential 3P Data'!B15</f>
        <v>Quinn</v>
      </c>
      <c r="C14" s="47" t="str">
        <f>'Orion Essential 3P Data'!A15</f>
        <v>Combs</v>
      </c>
      <c r="D14" s="47">
        <f>'Orion Essential 3P Data'!HA15</f>
        <v>551</v>
      </c>
      <c r="E14" s="47">
        <f>'Orion Essential 3P Data'!HC15</f>
        <v>10</v>
      </c>
      <c r="F14" s="47">
        <f>'Orion Essential 3P Data'!HJ15</f>
        <v>191</v>
      </c>
      <c r="G14" s="47">
        <f>'Orion Essential 3P Data'!HL15</f>
        <v>6</v>
      </c>
      <c r="H14" s="47">
        <f>'Orion Essential 3P Data'!HM15</f>
        <v>178</v>
      </c>
      <c r="I14" s="47">
        <f>'Orion Essential 3P Data'!HO15</f>
        <v>1</v>
      </c>
      <c r="J14" s="47">
        <f>'Orion Essential 3P Data'!HS15</f>
        <v>182</v>
      </c>
      <c r="K14" s="47">
        <f>'Orion Essential 3P Data'!HU15</f>
        <v>3</v>
      </c>
      <c r="M14" s="47"/>
      <c r="N14" s="47"/>
    </row>
    <row r="15" spans="1:14" x14ac:dyDescent="0.3">
      <c r="A15" s="47">
        <f>'Orion Essential 3P Data'!E30</f>
        <v>142</v>
      </c>
      <c r="B15" s="47" t="str">
        <f>'Orion Essential 3P Data'!B30</f>
        <v>Liz</v>
      </c>
      <c r="C15" s="47" t="str">
        <f>'Orion Essential 3P Data'!A30</f>
        <v>Bark</v>
      </c>
      <c r="D15" s="47">
        <f>'Orion Essential 3P Data'!HA30</f>
        <v>547</v>
      </c>
      <c r="E15" s="47">
        <f>'Orion Essential 3P Data'!HC30</f>
        <v>16</v>
      </c>
      <c r="F15" s="47">
        <f>'Orion Essential 3P Data'!HJ30</f>
        <v>192</v>
      </c>
      <c r="G15" s="47">
        <f>'Orion Essential 3P Data'!HL30</f>
        <v>10</v>
      </c>
      <c r="H15" s="47">
        <f>'Orion Essential 3P Data'!HM30</f>
        <v>176</v>
      </c>
      <c r="I15" s="47">
        <f>'Orion Essential 3P Data'!HO30</f>
        <v>2</v>
      </c>
      <c r="J15" s="47">
        <f>'Orion Essential 3P Data'!HS30</f>
        <v>179</v>
      </c>
      <c r="K15" s="47">
        <f>'Orion Essential 3P Data'!HU30</f>
        <v>4</v>
      </c>
      <c r="M15" s="47"/>
      <c r="N15" s="47"/>
    </row>
    <row r="16" spans="1:14" x14ac:dyDescent="0.3">
      <c r="A16" s="47">
        <f>'Orion Essential 3P Data'!E57</f>
        <v>171</v>
      </c>
      <c r="B16" s="47" t="str">
        <f>'Orion Essential 3P Data'!B57</f>
        <v>Tyler</v>
      </c>
      <c r="C16" s="47" t="str">
        <f>'Orion Essential 3P Data'!A57</f>
        <v>Lindeman</v>
      </c>
      <c r="D16" s="47">
        <f>'Orion Essential 3P Data'!HA57</f>
        <v>547</v>
      </c>
      <c r="E16" s="47">
        <f>'Orion Essential 3P Data'!HC57</f>
        <v>11</v>
      </c>
      <c r="F16" s="47">
        <f>'Orion Essential 3P Data'!HJ57</f>
        <v>192</v>
      </c>
      <c r="G16" s="47">
        <f>'Orion Essential 3P Data'!HL57</f>
        <v>9</v>
      </c>
      <c r="H16" s="47">
        <f>'Orion Essential 3P Data'!HM57</f>
        <v>173</v>
      </c>
      <c r="I16" s="47">
        <f>'Orion Essential 3P Data'!HO57</f>
        <v>0</v>
      </c>
      <c r="J16" s="47">
        <f>'Orion Essential 3P Data'!HS57</f>
        <v>182</v>
      </c>
      <c r="K16" s="47">
        <f>'Orion Essential 3P Data'!HU57</f>
        <v>2</v>
      </c>
      <c r="M16" s="47"/>
      <c r="N16" s="47"/>
    </row>
    <row r="17" spans="1:14" x14ac:dyDescent="0.3">
      <c r="A17" s="47">
        <f>'Orion Essential 3P Data'!E43</f>
        <v>156</v>
      </c>
      <c r="B17" s="47" t="str">
        <f>'Orion Essential 3P Data'!B43</f>
        <v>Jonathan</v>
      </c>
      <c r="C17" s="47" t="str">
        <f>'Orion Essential 3P Data'!A43</f>
        <v>Deane</v>
      </c>
      <c r="D17" s="47">
        <f>'Orion Essential 3P Data'!HA43</f>
        <v>544</v>
      </c>
      <c r="E17" s="47">
        <f>'Orion Essential 3P Data'!HC43</f>
        <v>8</v>
      </c>
      <c r="F17" s="47">
        <f>'Orion Essential 3P Data'!HJ43</f>
        <v>183</v>
      </c>
      <c r="G17" s="47">
        <f>'Orion Essential 3P Data'!HL43</f>
        <v>2</v>
      </c>
      <c r="H17" s="47">
        <f>'Orion Essential 3P Data'!HM43</f>
        <v>180</v>
      </c>
      <c r="I17" s="47">
        <f>'Orion Essential 3P Data'!HO43</f>
        <v>2</v>
      </c>
      <c r="J17" s="47">
        <f>'Orion Essential 3P Data'!HS43</f>
        <v>181</v>
      </c>
      <c r="K17" s="47">
        <f>'Orion Essential 3P Data'!HU43</f>
        <v>4</v>
      </c>
      <c r="M17" s="47"/>
      <c r="N17" s="47"/>
    </row>
    <row r="18" spans="1:14" x14ac:dyDescent="0.3">
      <c r="A18" s="47">
        <f>'Orion Essential 3P Data'!E19</f>
        <v>131</v>
      </c>
      <c r="B18" s="47" t="str">
        <f>'Orion Essential 3P Data'!B19</f>
        <v>Aliah</v>
      </c>
      <c r="C18" s="47" t="str">
        <f>'Orion Essential 3P Data'!A19</f>
        <v>lloyd</v>
      </c>
      <c r="D18" s="47">
        <f>'Orion Essential 3P Data'!HA19</f>
        <v>543</v>
      </c>
      <c r="E18" s="47">
        <f>'Orion Essential 3P Data'!HC19</f>
        <v>9</v>
      </c>
      <c r="F18" s="47">
        <f>'Orion Essential 3P Data'!HJ19</f>
        <v>188</v>
      </c>
      <c r="G18" s="47">
        <f>'Orion Essential 3P Data'!HL19</f>
        <v>6</v>
      </c>
      <c r="H18" s="47">
        <f>'Orion Essential 3P Data'!HM19</f>
        <v>178</v>
      </c>
      <c r="I18" s="47">
        <f>'Orion Essential 3P Data'!HO19</f>
        <v>1</v>
      </c>
      <c r="J18" s="47">
        <f>'Orion Essential 3P Data'!HS19</f>
        <v>177</v>
      </c>
      <c r="K18" s="47">
        <f>'Orion Essential 3P Data'!HU19</f>
        <v>2</v>
      </c>
      <c r="M18" s="47"/>
      <c r="N18" s="47"/>
    </row>
    <row r="19" spans="1:14" x14ac:dyDescent="0.3">
      <c r="A19" s="47">
        <f>'Orion Essential 3P Data'!E22</f>
        <v>134</v>
      </c>
      <c r="B19" s="47" t="str">
        <f>'Orion Essential 3P Data'!B22</f>
        <v>Colton</v>
      </c>
      <c r="C19" s="47" t="str">
        <f>'Orion Essential 3P Data'!A22</f>
        <v>Peters</v>
      </c>
      <c r="D19" s="47">
        <f>'Orion Essential 3P Data'!HA22</f>
        <v>538</v>
      </c>
      <c r="E19" s="47">
        <f>'Orion Essential 3P Data'!HC22</f>
        <v>9</v>
      </c>
      <c r="F19" s="47">
        <f>'Orion Essential 3P Data'!HJ22</f>
        <v>190</v>
      </c>
      <c r="G19" s="47">
        <f>'Orion Essential 3P Data'!HL22</f>
        <v>4</v>
      </c>
      <c r="H19" s="47">
        <f>'Orion Essential 3P Data'!HM22</f>
        <v>167</v>
      </c>
      <c r="I19" s="47">
        <f>'Orion Essential 3P Data'!HO22</f>
        <v>2</v>
      </c>
      <c r="J19" s="47">
        <f>'Orion Essential 3P Data'!HS22</f>
        <v>181</v>
      </c>
      <c r="K19" s="47">
        <f>'Orion Essential 3P Data'!HU22</f>
        <v>3</v>
      </c>
      <c r="M19" s="47"/>
      <c r="N19" s="47"/>
    </row>
    <row r="20" spans="1:14" x14ac:dyDescent="0.3">
      <c r="A20" s="47">
        <f>'Orion Essential 3P Data'!E36</f>
        <v>149</v>
      </c>
      <c r="B20" s="47" t="str">
        <f>'Orion Essential 3P Data'!B36</f>
        <v>Anthony</v>
      </c>
      <c r="C20" s="47" t="str">
        <f>'Orion Essential 3P Data'!A36</f>
        <v>Gorczyca</v>
      </c>
      <c r="D20" s="47">
        <f>'Orion Essential 3P Data'!HA36</f>
        <v>537</v>
      </c>
      <c r="E20" s="47">
        <f>'Orion Essential 3P Data'!HC36</f>
        <v>13</v>
      </c>
      <c r="F20" s="47">
        <f>'Orion Essential 3P Data'!HJ36</f>
        <v>193</v>
      </c>
      <c r="G20" s="47">
        <f>'Orion Essential 3P Data'!HL36</f>
        <v>10</v>
      </c>
      <c r="H20" s="47">
        <f>'Orion Essential 3P Data'!HM36</f>
        <v>165</v>
      </c>
      <c r="I20" s="47">
        <f>'Orion Essential 3P Data'!HO36</f>
        <v>1</v>
      </c>
      <c r="J20" s="47">
        <f>'Orion Essential 3P Data'!HS36</f>
        <v>179</v>
      </c>
      <c r="K20" s="47">
        <f>'Orion Essential 3P Data'!HU36</f>
        <v>2</v>
      </c>
      <c r="M20" s="47"/>
      <c r="N20" s="47"/>
    </row>
    <row r="21" spans="1:14" x14ac:dyDescent="0.3">
      <c r="A21" s="47">
        <f>'Orion Essential 3P Data'!E31</f>
        <v>143</v>
      </c>
      <c r="B21" s="47" t="str">
        <f>'Orion Essential 3P Data'!B31</f>
        <v>Ben</v>
      </c>
      <c r="C21" s="47" t="str">
        <f>'Orion Essential 3P Data'!A31</f>
        <v>Gatie</v>
      </c>
      <c r="D21" s="47">
        <f>'Orion Essential 3P Data'!HA31</f>
        <v>536</v>
      </c>
      <c r="E21" s="47">
        <f>'Orion Essential 3P Data'!HC31</f>
        <v>11</v>
      </c>
      <c r="F21" s="47">
        <f>'Orion Essential 3P Data'!HJ31</f>
        <v>187</v>
      </c>
      <c r="G21" s="47">
        <f>'Orion Essential 3P Data'!HL31</f>
        <v>5</v>
      </c>
      <c r="H21" s="47">
        <f>'Orion Essential 3P Data'!HM31</f>
        <v>164</v>
      </c>
      <c r="I21" s="47">
        <f>'Orion Essential 3P Data'!HO31</f>
        <v>2</v>
      </c>
      <c r="J21" s="47">
        <f>'Orion Essential 3P Data'!HS31</f>
        <v>185</v>
      </c>
      <c r="K21" s="47">
        <f>'Orion Essential 3P Data'!HU31</f>
        <v>4</v>
      </c>
      <c r="M21" s="47"/>
      <c r="N21" s="47"/>
    </row>
    <row r="22" spans="1:14" x14ac:dyDescent="0.3">
      <c r="A22" s="47">
        <f>'Orion Essential 3P Data'!E24</f>
        <v>136</v>
      </c>
      <c r="B22" s="47" t="str">
        <f>'Orion Essential 3P Data'!B24</f>
        <v>Mike</v>
      </c>
      <c r="C22" s="47" t="str">
        <f>'Orion Essential 3P Data'!A24</f>
        <v>Teidt</v>
      </c>
      <c r="D22" s="47">
        <f>'Orion Essential 3P Data'!HA24</f>
        <v>535</v>
      </c>
      <c r="E22" s="47">
        <f>'Orion Essential 3P Data'!HC24</f>
        <v>10</v>
      </c>
      <c r="F22" s="47">
        <f>'Orion Essential 3P Data'!HJ24</f>
        <v>181</v>
      </c>
      <c r="G22" s="47">
        <f>'Orion Essential 3P Data'!HL24</f>
        <v>2</v>
      </c>
      <c r="H22" s="47">
        <f>'Orion Essential 3P Data'!HM24</f>
        <v>170</v>
      </c>
      <c r="I22" s="47">
        <f>'Orion Essential 3P Data'!HO24</f>
        <v>2</v>
      </c>
      <c r="J22" s="47">
        <f>'Orion Essential 3P Data'!HS24</f>
        <v>184</v>
      </c>
      <c r="K22" s="47">
        <f>'Orion Essential 3P Data'!HU24</f>
        <v>6</v>
      </c>
      <c r="M22" s="47"/>
      <c r="N22" s="47"/>
    </row>
    <row r="23" spans="1:14" x14ac:dyDescent="0.3">
      <c r="A23" s="47">
        <f>'Orion Essential 3P Data'!E34</f>
        <v>147</v>
      </c>
      <c r="B23" s="47" t="str">
        <f>'Orion Essential 3P Data'!B34</f>
        <v>Brian</v>
      </c>
      <c r="C23" s="47" t="str">
        <f>'Orion Essential 3P Data'!A34</f>
        <v>Aliventi</v>
      </c>
      <c r="D23" s="47">
        <f>'Orion Essential 3P Data'!HA34</f>
        <v>534</v>
      </c>
      <c r="E23" s="47">
        <f>'Orion Essential 3P Data'!HC34</f>
        <v>8</v>
      </c>
      <c r="F23" s="47">
        <f>'Orion Essential 3P Data'!HJ34</f>
        <v>191</v>
      </c>
      <c r="G23" s="47">
        <f>'Orion Essential 3P Data'!HL34</f>
        <v>6</v>
      </c>
      <c r="H23" s="47">
        <f>'Orion Essential 3P Data'!HM34</f>
        <v>169</v>
      </c>
      <c r="I23" s="47">
        <f>'Orion Essential 3P Data'!HO34</f>
        <v>1</v>
      </c>
      <c r="J23" s="47">
        <f>'Orion Essential 3P Data'!HS34</f>
        <v>174</v>
      </c>
      <c r="K23" s="47">
        <f>'Orion Essential 3P Data'!HU34</f>
        <v>1</v>
      </c>
      <c r="M23" s="47"/>
      <c r="N23" s="47"/>
    </row>
    <row r="24" spans="1:14" x14ac:dyDescent="0.3">
      <c r="A24" s="47">
        <f>'Orion Essential 3P Data'!E8</f>
        <v>102</v>
      </c>
      <c r="B24" s="47" t="str">
        <f>'Orion Essential 3P Data'!B8</f>
        <v>Yongjing (Linda)</v>
      </c>
      <c r="C24" s="47" t="str">
        <f>'Orion Essential 3P Data'!A8</f>
        <v>Ren</v>
      </c>
      <c r="D24" s="47">
        <f>'Orion Essential 3P Data'!HA8</f>
        <v>532</v>
      </c>
      <c r="E24" s="47">
        <f>'Orion Essential 3P Data'!HC8</f>
        <v>8</v>
      </c>
      <c r="F24" s="47">
        <f>'Orion Essential 3P Data'!HJ8</f>
        <v>183</v>
      </c>
      <c r="G24" s="47">
        <f>'Orion Essential 3P Data'!HL8</f>
        <v>4</v>
      </c>
      <c r="H24" s="47">
        <f>'Orion Essential 3P Data'!HM8</f>
        <v>171</v>
      </c>
      <c r="I24" s="47">
        <f>'Orion Essential 3P Data'!HO8</f>
        <v>3</v>
      </c>
      <c r="J24" s="47">
        <f>'Orion Essential 3P Data'!HS8</f>
        <v>178</v>
      </c>
      <c r="K24" s="47">
        <f>'Orion Essential 3P Data'!HU8</f>
        <v>1</v>
      </c>
      <c r="M24" s="47"/>
      <c r="N24" s="47"/>
    </row>
    <row r="25" spans="1:14" x14ac:dyDescent="0.3">
      <c r="A25" s="47">
        <f>'Orion Essential 3P Data'!E5</f>
        <v>108</v>
      </c>
      <c r="B25" s="47" t="str">
        <f>'Orion Essential 3P Data'!B5</f>
        <v>Mark</v>
      </c>
      <c r="C25" s="47" t="str">
        <f>'Orion Essential 3P Data'!A5</f>
        <v>Garmo</v>
      </c>
      <c r="D25" s="47">
        <f>'Orion Essential 3P Data'!HA5</f>
        <v>532</v>
      </c>
      <c r="E25" s="47">
        <f>'Orion Essential 3P Data'!HC5</f>
        <v>7</v>
      </c>
      <c r="F25" s="47">
        <f>'Orion Essential 3P Data'!HJ5</f>
        <v>181</v>
      </c>
      <c r="G25" s="47">
        <f>'Orion Essential 3P Data'!HL5</f>
        <v>4</v>
      </c>
      <c r="H25" s="47">
        <f>'Orion Essential 3P Data'!HM5</f>
        <v>171</v>
      </c>
      <c r="I25" s="47">
        <f>'Orion Essential 3P Data'!HO5</f>
        <v>1</v>
      </c>
      <c r="J25" s="47">
        <f>'Orion Essential 3P Data'!HS5</f>
        <v>180</v>
      </c>
      <c r="K25" s="47">
        <f>'Orion Essential 3P Data'!HU5</f>
        <v>2</v>
      </c>
      <c r="M25" s="47"/>
      <c r="N25" s="47"/>
    </row>
    <row r="26" spans="1:14" x14ac:dyDescent="0.3">
      <c r="A26" s="47">
        <f>'Orion Essential 3P Data'!E9</f>
        <v>105</v>
      </c>
      <c r="B26" s="47" t="str">
        <f>'Orion Essential 3P Data'!B9</f>
        <v>Sydney</v>
      </c>
      <c r="C26" s="47" t="str">
        <f>'Orion Essential 3P Data'!A9</f>
        <v>Smith</v>
      </c>
      <c r="D26" s="47">
        <f>'Orion Essential 3P Data'!HA9</f>
        <v>531</v>
      </c>
      <c r="E26" s="47">
        <f>'Orion Essential 3P Data'!HC9</f>
        <v>6</v>
      </c>
      <c r="F26" s="47">
        <f>'Orion Essential 3P Data'!HJ9</f>
        <v>186</v>
      </c>
      <c r="G26" s="47">
        <f>'Orion Essential 3P Data'!HL9</f>
        <v>3</v>
      </c>
      <c r="H26" s="47">
        <f>'Orion Essential 3P Data'!HM9</f>
        <v>170</v>
      </c>
      <c r="I26" s="47">
        <f>'Orion Essential 3P Data'!HO9</f>
        <v>1</v>
      </c>
      <c r="J26" s="47">
        <f>'Orion Essential 3P Data'!HS9</f>
        <v>175</v>
      </c>
      <c r="K26" s="47">
        <f>'Orion Essential 3P Data'!HU9</f>
        <v>2</v>
      </c>
      <c r="M26" s="47"/>
      <c r="N26" s="47"/>
    </row>
    <row r="27" spans="1:14" x14ac:dyDescent="0.3">
      <c r="A27" s="47">
        <f>'Orion Essential 3P Data'!E23</f>
        <v>135</v>
      </c>
      <c r="B27" s="47" t="str">
        <f>'Orion Essential 3P Data'!B23</f>
        <v>Alexander</v>
      </c>
      <c r="C27" s="47" t="str">
        <f>'Orion Essential 3P Data'!A23</f>
        <v>Straith</v>
      </c>
      <c r="D27" s="47">
        <f>'Orion Essential 3P Data'!HA23</f>
        <v>530</v>
      </c>
      <c r="E27" s="47">
        <f>'Orion Essential 3P Data'!HC23</f>
        <v>13</v>
      </c>
      <c r="F27" s="47">
        <f>'Orion Essential 3P Data'!HJ23</f>
        <v>189</v>
      </c>
      <c r="G27" s="47">
        <f>'Orion Essential 3P Data'!HL23</f>
        <v>6</v>
      </c>
      <c r="H27" s="47">
        <f>'Orion Essential 3P Data'!HM23</f>
        <v>158</v>
      </c>
      <c r="I27" s="47">
        <f>'Orion Essential 3P Data'!HO23</f>
        <v>2</v>
      </c>
      <c r="J27" s="47">
        <f>'Orion Essential 3P Data'!HS23</f>
        <v>183</v>
      </c>
      <c r="K27" s="47">
        <f>'Orion Essential 3P Data'!HU23</f>
        <v>5</v>
      </c>
      <c r="M27" s="47"/>
      <c r="N27" s="47"/>
    </row>
    <row r="28" spans="1:14" x14ac:dyDescent="0.3">
      <c r="A28" s="47">
        <f>'Orion Essential 3P Data'!E39</f>
        <v>152</v>
      </c>
      <c r="B28" s="47" t="str">
        <f>'Orion Essential 3P Data'!B39</f>
        <v>Susie</v>
      </c>
      <c r="C28" s="47" t="str">
        <f>'Orion Essential 3P Data'!A39</f>
        <v>Morcom</v>
      </c>
      <c r="D28" s="47">
        <f>'Orion Essential 3P Data'!HA39</f>
        <v>528</v>
      </c>
      <c r="E28" s="47">
        <f>'Orion Essential 3P Data'!HC39</f>
        <v>11</v>
      </c>
      <c r="F28" s="47">
        <f>'Orion Essential 3P Data'!HJ39</f>
        <v>189</v>
      </c>
      <c r="G28" s="47">
        <f>'Orion Essential 3P Data'!HL39</f>
        <v>7</v>
      </c>
      <c r="H28" s="47">
        <f>'Orion Essential 3P Data'!HM39</f>
        <v>166</v>
      </c>
      <c r="I28" s="47">
        <f>'Orion Essential 3P Data'!HO39</f>
        <v>2</v>
      </c>
      <c r="J28" s="47">
        <f>'Orion Essential 3P Data'!HS39</f>
        <v>173</v>
      </c>
      <c r="K28" s="47">
        <f>'Orion Essential 3P Data'!HU39</f>
        <v>2</v>
      </c>
      <c r="M28" s="47"/>
      <c r="N28" s="47"/>
    </row>
    <row r="29" spans="1:14" x14ac:dyDescent="0.3">
      <c r="A29" s="47">
        <f>'Orion Essential 3P Data'!E58</f>
        <v>173</v>
      </c>
      <c r="B29" s="47" t="str">
        <f>'Orion Essential 3P Data'!B58</f>
        <v>Katy</v>
      </c>
      <c r="C29" s="47" t="str">
        <f>'Orion Essential 3P Data'!A58</f>
        <v>Morris</v>
      </c>
      <c r="D29" s="47">
        <f>'Orion Essential 3P Data'!HA58</f>
        <v>527</v>
      </c>
      <c r="E29" s="47">
        <f>'Orion Essential 3P Data'!HC58</f>
        <v>9</v>
      </c>
      <c r="F29" s="47">
        <f>'Orion Essential 3P Data'!HJ58</f>
        <v>188</v>
      </c>
      <c r="G29" s="47">
        <f>'Orion Essential 3P Data'!HL58</f>
        <v>5</v>
      </c>
      <c r="H29" s="47">
        <f>'Orion Essential 3P Data'!HM58</f>
        <v>166</v>
      </c>
      <c r="I29" s="47">
        <f>'Orion Essential 3P Data'!HO58</f>
        <v>2</v>
      </c>
      <c r="J29" s="47">
        <f>'Orion Essential 3P Data'!HS58</f>
        <v>173</v>
      </c>
      <c r="K29" s="47">
        <f>'Orion Essential 3P Data'!HU58</f>
        <v>2</v>
      </c>
      <c r="M29" s="47"/>
      <c r="N29" s="47"/>
    </row>
    <row r="30" spans="1:14" x14ac:dyDescent="0.3">
      <c r="A30" s="47">
        <f>'Orion Essential 3P Data'!E4</f>
        <v>101</v>
      </c>
      <c r="B30" s="47" t="str">
        <f>'Orion Essential 3P Data'!B4</f>
        <v>Zachary</v>
      </c>
      <c r="C30" s="47" t="str">
        <f>'Orion Essential 3P Data'!A4</f>
        <v>Beller</v>
      </c>
      <c r="D30" s="47">
        <f>'Orion Essential 3P Data'!HA4</f>
        <v>526</v>
      </c>
      <c r="E30" s="47">
        <f>'Orion Essential 3P Data'!HC4</f>
        <v>5</v>
      </c>
      <c r="F30" s="47">
        <f>'Orion Essential 3P Data'!HJ4</f>
        <v>185</v>
      </c>
      <c r="G30" s="47">
        <f>'Orion Essential 3P Data'!HL4</f>
        <v>4</v>
      </c>
      <c r="H30" s="47">
        <f>'Orion Essential 3P Data'!HM4</f>
        <v>165</v>
      </c>
      <c r="I30" s="47">
        <f>'Orion Essential 3P Data'!HO4</f>
        <v>0</v>
      </c>
      <c r="J30" s="47">
        <f>'Orion Essential 3P Data'!HS4</f>
        <v>176</v>
      </c>
      <c r="K30" s="47">
        <f>'Orion Essential 3P Data'!HU4</f>
        <v>1</v>
      </c>
      <c r="M30" s="47"/>
      <c r="N30" s="47"/>
    </row>
    <row r="31" spans="1:14" x14ac:dyDescent="0.3">
      <c r="A31" s="47">
        <f>'Orion Essential 3P Data'!E3</f>
        <v>114</v>
      </c>
      <c r="B31" s="47" t="str">
        <f>'Orion Essential 3P Data'!B3</f>
        <v>Carley</v>
      </c>
      <c r="C31" s="47" t="str">
        <f>'Orion Essential 3P Data'!A3</f>
        <v>Allison</v>
      </c>
      <c r="D31" s="47">
        <f>'Orion Essential 3P Data'!HA3</f>
        <v>524</v>
      </c>
      <c r="E31" s="47">
        <f>'Orion Essential 3P Data'!HC3</f>
        <v>5</v>
      </c>
      <c r="F31" s="47">
        <f>'Orion Essential 3P Data'!HJ3</f>
        <v>180</v>
      </c>
      <c r="G31" s="47">
        <f>'Orion Essential 3P Data'!HL3</f>
        <v>2</v>
      </c>
      <c r="H31" s="47">
        <f>'Orion Essential 3P Data'!HM3</f>
        <v>163</v>
      </c>
      <c r="I31" s="47">
        <f>'Orion Essential 3P Data'!HO3</f>
        <v>1</v>
      </c>
      <c r="J31" s="47">
        <f>'Orion Essential 3P Data'!HS3</f>
        <v>181</v>
      </c>
      <c r="K31" s="47">
        <f>'Orion Essential 3P Data'!HU3</f>
        <v>2</v>
      </c>
      <c r="M31" s="47"/>
      <c r="N31" s="47"/>
    </row>
    <row r="32" spans="1:14" x14ac:dyDescent="0.3">
      <c r="A32" s="47">
        <f>'Orion Essential 3P Data'!E18</f>
        <v>130</v>
      </c>
      <c r="B32" s="47" t="str">
        <f>'Orion Essential 3P Data'!B18</f>
        <v>Joseph</v>
      </c>
      <c r="C32" s="47" t="str">
        <f>'Orion Essential 3P Data'!A18</f>
        <v>Lentine</v>
      </c>
      <c r="D32" s="47">
        <f>'Orion Essential 3P Data'!HA18</f>
        <v>521</v>
      </c>
      <c r="E32" s="47">
        <f>'Orion Essential 3P Data'!HC18</f>
        <v>8</v>
      </c>
      <c r="F32" s="47">
        <f>'Orion Essential 3P Data'!HJ18</f>
        <v>185</v>
      </c>
      <c r="G32" s="47">
        <f>'Orion Essential 3P Data'!HL18</f>
        <v>4</v>
      </c>
      <c r="H32" s="47">
        <f>'Orion Essential 3P Data'!HM18</f>
        <v>169</v>
      </c>
      <c r="I32" s="47">
        <f>'Orion Essential 3P Data'!HO18</f>
        <v>1</v>
      </c>
      <c r="J32" s="47">
        <f>'Orion Essential 3P Data'!HS18</f>
        <v>167</v>
      </c>
      <c r="K32" s="47">
        <f>'Orion Essential 3P Data'!HU18</f>
        <v>3</v>
      </c>
      <c r="M32" s="47"/>
      <c r="N32" s="47"/>
    </row>
    <row r="33" spans="1:14" x14ac:dyDescent="0.3">
      <c r="A33" s="47">
        <f>'Orion Essential 3P Data'!E52</f>
        <v>180</v>
      </c>
      <c r="B33" s="47" t="str">
        <f>'Orion Essential 3P Data'!B52</f>
        <v>Cassie</v>
      </c>
      <c r="C33" s="47" t="str">
        <f>'Orion Essential 3P Data'!A52</f>
        <v>Coulston</v>
      </c>
      <c r="D33" s="47">
        <f>'Orion Essential 3P Data'!HA52</f>
        <v>520</v>
      </c>
      <c r="E33" s="47">
        <f>'Orion Essential 3P Data'!HC52</f>
        <v>8</v>
      </c>
      <c r="F33" s="47">
        <f>'Orion Essential 3P Data'!HJ52</f>
        <v>188</v>
      </c>
      <c r="G33" s="47">
        <f>'Orion Essential 3P Data'!HL52</f>
        <v>5</v>
      </c>
      <c r="H33" s="47">
        <f>'Orion Essential 3P Data'!HM52</f>
        <v>159</v>
      </c>
      <c r="I33" s="47">
        <f>'Orion Essential 3P Data'!HO52</f>
        <v>2</v>
      </c>
      <c r="J33" s="47">
        <f>'Orion Essential 3P Data'!HS52</f>
        <v>173</v>
      </c>
      <c r="K33" s="47">
        <f>'Orion Essential 3P Data'!HU52</f>
        <v>1</v>
      </c>
      <c r="M33" s="47"/>
      <c r="N33" s="47"/>
    </row>
    <row r="34" spans="1:14" x14ac:dyDescent="0.3">
      <c r="A34" s="47">
        <f>'Orion Essential 3P Data'!E16</f>
        <v>128</v>
      </c>
      <c r="B34" s="47" t="str">
        <f>'Orion Essential 3P Data'!B16</f>
        <v>Collin</v>
      </c>
      <c r="C34" s="47" t="str">
        <f>'Orion Essential 3P Data'!A16</f>
        <v>Fox</v>
      </c>
      <c r="D34" s="47">
        <f>'Orion Essential 3P Data'!HA16</f>
        <v>518</v>
      </c>
      <c r="E34" s="47">
        <f>'Orion Essential 3P Data'!HC16</f>
        <v>5</v>
      </c>
      <c r="F34" s="47">
        <f>'Orion Essential 3P Data'!HJ16</f>
        <v>185</v>
      </c>
      <c r="G34" s="47">
        <f>'Orion Essential 3P Data'!HL16</f>
        <v>3</v>
      </c>
      <c r="H34" s="47">
        <f>'Orion Essential 3P Data'!HM16</f>
        <v>156</v>
      </c>
      <c r="I34" s="47">
        <f>'Orion Essential 3P Data'!HO16</f>
        <v>1</v>
      </c>
      <c r="J34" s="47">
        <f>'Orion Essential 3P Data'!HS16</f>
        <v>177</v>
      </c>
      <c r="K34" s="47">
        <f>'Orion Essential 3P Data'!HU16</f>
        <v>1</v>
      </c>
      <c r="M34" s="47"/>
      <c r="N34" s="47"/>
    </row>
    <row r="35" spans="1:14" x14ac:dyDescent="0.3">
      <c r="A35" s="47">
        <f>'Orion Essential 3P Data'!E29</f>
        <v>141</v>
      </c>
      <c r="B35" s="47" t="str">
        <f>'Orion Essential 3P Data'!B29</f>
        <v>Dalton</v>
      </c>
      <c r="C35" s="47" t="str">
        <f>'Orion Essential 3P Data'!A29</f>
        <v>Hibbits</v>
      </c>
      <c r="D35" s="47">
        <f>'Orion Essential 3P Data'!HA29</f>
        <v>516</v>
      </c>
      <c r="E35" s="47">
        <f>'Orion Essential 3P Data'!HC29</f>
        <v>8</v>
      </c>
      <c r="F35" s="47">
        <f>'Orion Essential 3P Data'!HJ29</f>
        <v>180</v>
      </c>
      <c r="G35" s="47">
        <f>'Orion Essential 3P Data'!HL29</f>
        <v>6</v>
      </c>
      <c r="H35" s="47">
        <f>'Orion Essential 3P Data'!HM29</f>
        <v>166</v>
      </c>
      <c r="I35" s="47">
        <f>'Orion Essential 3P Data'!HO29</f>
        <v>0</v>
      </c>
      <c r="J35" s="47">
        <f>'Orion Essential 3P Data'!HS29</f>
        <v>170</v>
      </c>
      <c r="K35" s="47">
        <f>'Orion Essential 3P Data'!HU29</f>
        <v>2</v>
      </c>
      <c r="M35" s="47"/>
      <c r="N35" s="47"/>
    </row>
    <row r="36" spans="1:14" x14ac:dyDescent="0.3">
      <c r="A36" s="47">
        <f>'Orion Essential 3P Data'!E40</f>
        <v>153</v>
      </c>
      <c r="B36" s="47" t="str">
        <f>'Orion Essential 3P Data'!B40</f>
        <v>Jane</v>
      </c>
      <c r="C36" s="47" t="str">
        <f>'Orion Essential 3P Data'!A40</f>
        <v>Deane</v>
      </c>
      <c r="D36" s="47">
        <f>'Orion Essential 3P Data'!HA40</f>
        <v>516</v>
      </c>
      <c r="E36" s="47">
        <f>'Orion Essential 3P Data'!HC40</f>
        <v>5</v>
      </c>
      <c r="F36" s="47">
        <f>'Orion Essential 3P Data'!HJ40</f>
        <v>186</v>
      </c>
      <c r="G36" s="47">
        <f>'Orion Essential 3P Data'!HL40</f>
        <v>3</v>
      </c>
      <c r="H36" s="47">
        <f>'Orion Essential 3P Data'!HM40</f>
        <v>158</v>
      </c>
      <c r="I36" s="47">
        <f>'Orion Essential 3P Data'!HO40</f>
        <v>1</v>
      </c>
      <c r="J36" s="47">
        <f>'Orion Essential 3P Data'!HS40</f>
        <v>172</v>
      </c>
      <c r="K36" s="47">
        <f>'Orion Essential 3P Data'!HU40</f>
        <v>1</v>
      </c>
      <c r="M36" s="47"/>
      <c r="N36" s="47"/>
    </row>
    <row r="37" spans="1:14" x14ac:dyDescent="0.3">
      <c r="A37" s="47">
        <f>'Orion Essential 3P Data'!E6</f>
        <v>104</v>
      </c>
      <c r="B37" s="47" t="str">
        <f>'Orion Essential 3P Data'!B6</f>
        <v>Matthew</v>
      </c>
      <c r="C37" s="47" t="str">
        <f>'Orion Essential 3P Data'!A6</f>
        <v>Iamarino</v>
      </c>
      <c r="D37" s="47">
        <f>'Orion Essential 3P Data'!HA6</f>
        <v>514</v>
      </c>
      <c r="E37" s="47">
        <f>'Orion Essential 3P Data'!HC6</f>
        <v>9</v>
      </c>
      <c r="F37" s="47">
        <f>'Orion Essential 3P Data'!HJ6</f>
        <v>185</v>
      </c>
      <c r="G37" s="47">
        <f>'Orion Essential 3P Data'!HL6</f>
        <v>7</v>
      </c>
      <c r="H37" s="47">
        <f>'Orion Essential 3P Data'!HM6</f>
        <v>154</v>
      </c>
      <c r="I37" s="47">
        <f>'Orion Essential 3P Data'!HO6</f>
        <v>0</v>
      </c>
      <c r="J37" s="47">
        <f>'Orion Essential 3P Data'!HS6</f>
        <v>175</v>
      </c>
      <c r="K37" s="47">
        <f>'Orion Essential 3P Data'!HU6</f>
        <v>2</v>
      </c>
      <c r="M37" s="47"/>
      <c r="N37" s="47"/>
    </row>
    <row r="38" spans="1:14" x14ac:dyDescent="0.3">
      <c r="A38" s="47">
        <f>'Orion Essential 3P Data'!E28</f>
        <v>140</v>
      </c>
      <c r="B38" s="47" t="str">
        <f>'Orion Essential 3P Data'!B28</f>
        <v>Aubrey</v>
      </c>
      <c r="C38" s="47" t="str">
        <f>'Orion Essential 3P Data'!A28</f>
        <v>Jackson</v>
      </c>
      <c r="D38" s="47">
        <f>'Orion Essential 3P Data'!HA28</f>
        <v>514</v>
      </c>
      <c r="E38" s="47">
        <f>'Orion Essential 3P Data'!HC28</f>
        <v>6</v>
      </c>
      <c r="F38" s="47">
        <f>'Orion Essential 3P Data'!HJ28</f>
        <v>180</v>
      </c>
      <c r="G38" s="47">
        <f>'Orion Essential 3P Data'!HL28</f>
        <v>4</v>
      </c>
      <c r="H38" s="47">
        <f>'Orion Essential 3P Data'!HM28</f>
        <v>164</v>
      </c>
      <c r="I38" s="47">
        <f>'Orion Essential 3P Data'!HO28</f>
        <v>0</v>
      </c>
      <c r="J38" s="47">
        <f>'Orion Essential 3P Data'!HS28</f>
        <v>170</v>
      </c>
      <c r="K38" s="47">
        <f>'Orion Essential 3P Data'!HU28</f>
        <v>2</v>
      </c>
      <c r="M38" s="47"/>
      <c r="N38" s="47"/>
    </row>
    <row r="39" spans="1:14" x14ac:dyDescent="0.3">
      <c r="A39" s="47">
        <f>'Orion Essential 3P Data'!E32</f>
        <v>145</v>
      </c>
      <c r="B39" s="47" t="str">
        <f>'Orion Essential 3P Data'!B32</f>
        <v>Emma</v>
      </c>
      <c r="C39" s="47" t="str">
        <f>'Orion Essential 3P Data'!A32</f>
        <v>Cooper</v>
      </c>
      <c r="D39" s="47">
        <f>'Orion Essential 3P Data'!HA32</f>
        <v>511</v>
      </c>
      <c r="E39" s="47">
        <f>'Orion Essential 3P Data'!HC32</f>
        <v>4</v>
      </c>
      <c r="F39" s="47">
        <f>'Orion Essential 3P Data'!HJ32</f>
        <v>179</v>
      </c>
      <c r="G39" s="47">
        <f>'Orion Essential 3P Data'!HL32</f>
        <v>2</v>
      </c>
      <c r="H39" s="47">
        <f>'Orion Essential 3P Data'!HM32</f>
        <v>166</v>
      </c>
      <c r="I39" s="47">
        <f>'Orion Essential 3P Data'!HO32</f>
        <v>1</v>
      </c>
      <c r="J39" s="47">
        <f>'Orion Essential 3P Data'!HS32</f>
        <v>166</v>
      </c>
      <c r="K39" s="47">
        <f>'Orion Essential 3P Data'!HU32</f>
        <v>1</v>
      </c>
      <c r="M39" s="47"/>
      <c r="N39" s="47"/>
    </row>
    <row r="40" spans="1:14" x14ac:dyDescent="0.3">
      <c r="A40" s="47">
        <f>'Orion Essential 3P Data'!E55</f>
        <v>168</v>
      </c>
      <c r="B40" s="47" t="str">
        <f>'Orion Essential 3P Data'!B55</f>
        <v>John</v>
      </c>
      <c r="C40" s="47" t="str">
        <f>'Orion Essential 3P Data'!A55</f>
        <v>Plunkett</v>
      </c>
      <c r="D40" s="47">
        <f>'Orion Essential 3P Data'!HA55</f>
        <v>510</v>
      </c>
      <c r="E40" s="47">
        <f>'Orion Essential 3P Data'!HC55</f>
        <v>6</v>
      </c>
      <c r="F40" s="47">
        <f>'Orion Essential 3P Data'!HJ55</f>
        <v>185</v>
      </c>
      <c r="G40" s="47">
        <f>'Orion Essential 3P Data'!HL55</f>
        <v>2</v>
      </c>
      <c r="H40" s="47">
        <f>'Orion Essential 3P Data'!HM55</f>
        <v>166</v>
      </c>
      <c r="I40" s="47">
        <f>'Orion Essential 3P Data'!HO55</f>
        <v>1</v>
      </c>
      <c r="J40" s="47">
        <f>'Orion Essential 3P Data'!HS55</f>
        <v>159</v>
      </c>
      <c r="K40" s="47">
        <f>'Orion Essential 3P Data'!HU55</f>
        <v>3</v>
      </c>
      <c r="M40" s="47"/>
      <c r="N40" s="47"/>
    </row>
    <row r="41" spans="1:14" x14ac:dyDescent="0.3">
      <c r="A41" s="47">
        <f>'Orion Essential 3P Data'!E10</f>
        <v>107</v>
      </c>
      <c r="B41" s="47" t="str">
        <f>'Orion Essential 3P Data'!B10</f>
        <v>Beck</v>
      </c>
      <c r="C41" s="47" t="str">
        <f>'Orion Essential 3P Data'!A10</f>
        <v>Utigard</v>
      </c>
      <c r="D41" s="47">
        <f>'Orion Essential 3P Data'!HA10</f>
        <v>507</v>
      </c>
      <c r="E41" s="47">
        <f>'Orion Essential 3P Data'!HC10</f>
        <v>8</v>
      </c>
      <c r="F41" s="47">
        <f>'Orion Essential 3P Data'!HJ10</f>
        <v>184</v>
      </c>
      <c r="G41" s="47">
        <f>'Orion Essential 3P Data'!HL10</f>
        <v>2</v>
      </c>
      <c r="H41" s="47">
        <f>'Orion Essential 3P Data'!HM10</f>
        <v>156</v>
      </c>
      <c r="I41" s="47">
        <f>'Orion Essential 3P Data'!HO10</f>
        <v>3</v>
      </c>
      <c r="J41" s="47">
        <f>'Orion Essential 3P Data'!HS10</f>
        <v>167</v>
      </c>
      <c r="K41" s="47">
        <f>'Orion Essential 3P Data'!HU10</f>
        <v>3</v>
      </c>
      <c r="M41" s="47"/>
      <c r="N41" s="47"/>
    </row>
    <row r="42" spans="1:14" x14ac:dyDescent="0.3">
      <c r="A42" s="47">
        <f>'Orion Essential 3P Data'!E25</f>
        <v>137</v>
      </c>
      <c r="B42" s="47" t="str">
        <f>'Orion Essential 3P Data'!B25</f>
        <v>Jacob</v>
      </c>
      <c r="C42" s="47" t="str">
        <f>'Orion Essential 3P Data'!A25</f>
        <v>Weesies</v>
      </c>
      <c r="D42" s="47">
        <f>'Orion Essential 3P Data'!HA25</f>
        <v>507</v>
      </c>
      <c r="E42" s="47">
        <f>'Orion Essential 3P Data'!HC25</f>
        <v>6</v>
      </c>
      <c r="F42" s="47">
        <f>'Orion Essential 3P Data'!HJ25</f>
        <v>184</v>
      </c>
      <c r="G42" s="47">
        <f>'Orion Essential 3P Data'!HL25</f>
        <v>5</v>
      </c>
      <c r="H42" s="47">
        <f>'Orion Essential 3P Data'!HM25</f>
        <v>155</v>
      </c>
      <c r="I42" s="47">
        <f>'Orion Essential 3P Data'!HO25</f>
        <v>0</v>
      </c>
      <c r="J42" s="47">
        <f>'Orion Essential 3P Data'!HS25</f>
        <v>168</v>
      </c>
      <c r="K42" s="47">
        <f>'Orion Essential 3P Data'!HU25</f>
        <v>1</v>
      </c>
      <c r="M42" s="47"/>
      <c r="N42" s="47"/>
    </row>
    <row r="43" spans="1:14" x14ac:dyDescent="0.3">
      <c r="A43" s="47">
        <f>'Orion Essential 3P Data'!E14</f>
        <v>126</v>
      </c>
      <c r="B43" s="47" t="str">
        <f>'Orion Essential 3P Data'!B14</f>
        <v>Ryan</v>
      </c>
      <c r="C43" s="47" t="str">
        <f>'Orion Essential 3P Data'!A14</f>
        <v>Alexander</v>
      </c>
      <c r="D43" s="47">
        <f>'Orion Essential 3P Data'!HA14</f>
        <v>502</v>
      </c>
      <c r="E43" s="47">
        <f>'Orion Essential 3P Data'!HC14</f>
        <v>4</v>
      </c>
      <c r="F43" s="47">
        <f>'Orion Essential 3P Data'!HJ14</f>
        <v>184</v>
      </c>
      <c r="G43" s="47">
        <f>'Orion Essential 3P Data'!HL14</f>
        <v>3</v>
      </c>
      <c r="H43" s="47">
        <f>'Orion Essential 3P Data'!HM14</f>
        <v>156</v>
      </c>
      <c r="I43" s="47">
        <f>'Orion Essential 3P Data'!HO14</f>
        <v>1</v>
      </c>
      <c r="J43" s="47">
        <f>'Orion Essential 3P Data'!HS14</f>
        <v>162</v>
      </c>
      <c r="K43" s="47">
        <f>'Orion Essential 3P Data'!HU14</f>
        <v>0</v>
      </c>
      <c r="M43" s="47"/>
      <c r="N43" s="47"/>
    </row>
    <row r="44" spans="1:14" x14ac:dyDescent="0.3">
      <c r="A44" s="47">
        <f>'Orion Essential 3P Data'!E42</f>
        <v>155</v>
      </c>
      <c r="B44" s="47" t="str">
        <f>'Orion Essential 3P Data'!B42</f>
        <v>Katherine</v>
      </c>
      <c r="C44" s="47" t="str">
        <f>'Orion Essential 3P Data'!A42</f>
        <v>Gray</v>
      </c>
      <c r="D44" s="47">
        <f>'Orion Essential 3P Data'!HA42</f>
        <v>498</v>
      </c>
      <c r="E44" s="47">
        <f>'Orion Essential 3P Data'!HC42</f>
        <v>8</v>
      </c>
      <c r="F44" s="47">
        <f>'Orion Essential 3P Data'!HJ42</f>
        <v>185</v>
      </c>
      <c r="G44" s="47">
        <f>'Orion Essential 3P Data'!HL42</f>
        <v>4</v>
      </c>
      <c r="H44" s="47">
        <f>'Orion Essential 3P Data'!HM42</f>
        <v>154</v>
      </c>
      <c r="I44" s="47">
        <f>'Orion Essential 3P Data'!HO42</f>
        <v>2</v>
      </c>
      <c r="J44" s="47">
        <f>'Orion Essential 3P Data'!HS42</f>
        <v>159</v>
      </c>
      <c r="K44" s="47">
        <f>'Orion Essential 3P Data'!HU42</f>
        <v>2</v>
      </c>
      <c r="M44" s="47"/>
      <c r="N44" s="47"/>
    </row>
    <row r="45" spans="1:14" x14ac:dyDescent="0.3">
      <c r="A45" s="47">
        <f>'Orion Essential 3P Data'!E56</f>
        <v>169</v>
      </c>
      <c r="B45" s="47" t="str">
        <f>'Orion Essential 3P Data'!B56</f>
        <v>Rachel</v>
      </c>
      <c r="C45" s="47" t="str">
        <f>'Orion Essential 3P Data'!A56</f>
        <v>Voigt</v>
      </c>
      <c r="D45" s="47">
        <f>'Orion Essential 3P Data'!HA56</f>
        <v>491</v>
      </c>
      <c r="E45" s="47">
        <f>'Orion Essential 3P Data'!HC56</f>
        <v>5</v>
      </c>
      <c r="F45" s="47">
        <f>'Orion Essential 3P Data'!HJ56</f>
        <v>179</v>
      </c>
      <c r="G45" s="47">
        <f>'Orion Essential 3P Data'!HL56</f>
        <v>4</v>
      </c>
      <c r="H45" s="47">
        <f>'Orion Essential 3P Data'!HM56</f>
        <v>146</v>
      </c>
      <c r="I45" s="47">
        <f>'Orion Essential 3P Data'!HO56</f>
        <v>0</v>
      </c>
      <c r="J45" s="47">
        <f>'Orion Essential 3P Data'!HS56</f>
        <v>166</v>
      </c>
      <c r="K45" s="47">
        <f>'Orion Essential 3P Data'!HU56</f>
        <v>1</v>
      </c>
      <c r="M45" s="47"/>
      <c r="N45" s="47"/>
    </row>
    <row r="46" spans="1:14" x14ac:dyDescent="0.3">
      <c r="A46" s="47">
        <f>'Orion Essential 3P Data'!E27</f>
        <v>139</v>
      </c>
      <c r="B46" s="47" t="str">
        <f>'Orion Essential 3P Data'!B27</f>
        <v>Andrew</v>
      </c>
      <c r="C46" s="47" t="str">
        <f>'Orion Essential 3P Data'!A27</f>
        <v>Brown</v>
      </c>
      <c r="D46" s="47">
        <f>'Orion Essential 3P Data'!HA27</f>
        <v>484</v>
      </c>
      <c r="E46" s="47">
        <f>'Orion Essential 3P Data'!HC27</f>
        <v>5</v>
      </c>
      <c r="F46" s="47">
        <f>'Orion Essential 3P Data'!HJ27</f>
        <v>180</v>
      </c>
      <c r="G46" s="47">
        <f>'Orion Essential 3P Data'!HL27</f>
        <v>4</v>
      </c>
      <c r="H46" s="47">
        <f>'Orion Essential 3P Data'!HM27</f>
        <v>162</v>
      </c>
      <c r="I46" s="47">
        <f>'Orion Essential 3P Data'!HO27</f>
        <v>1</v>
      </c>
      <c r="J46" s="47">
        <f>'Orion Essential 3P Data'!HS27</f>
        <v>142</v>
      </c>
      <c r="K46" s="47">
        <f>'Orion Essential 3P Data'!HU27</f>
        <v>0</v>
      </c>
      <c r="M46" s="47"/>
      <c r="N46" s="47"/>
    </row>
    <row r="47" spans="1:14" x14ac:dyDescent="0.3">
      <c r="A47" s="47">
        <f>'Orion Essential 3P Data'!E48</f>
        <v>161</v>
      </c>
      <c r="B47" s="47" t="str">
        <f>'Orion Essential 3P Data'!B48</f>
        <v>Foster</v>
      </c>
      <c r="C47" s="47" t="str">
        <f>'Orion Essential 3P Data'!A48</f>
        <v>Binkowski</v>
      </c>
      <c r="D47" s="47">
        <f>'Orion Essential 3P Data'!HA48</f>
        <v>483</v>
      </c>
      <c r="E47" s="47">
        <f>'Orion Essential 3P Data'!HC48</f>
        <v>7</v>
      </c>
      <c r="F47" s="47">
        <f>'Orion Essential 3P Data'!HJ48</f>
        <v>173</v>
      </c>
      <c r="G47" s="47">
        <f>'Orion Essential 3P Data'!HL48</f>
        <v>1</v>
      </c>
      <c r="H47" s="47">
        <f>'Orion Essential 3P Data'!HM48</f>
        <v>138</v>
      </c>
      <c r="I47" s="47">
        <f>'Orion Essential 3P Data'!HO48</f>
        <v>0</v>
      </c>
      <c r="J47" s="47">
        <f>'Orion Essential 3P Data'!HS48</f>
        <v>172</v>
      </c>
      <c r="K47" s="47">
        <f>'Orion Essential 3P Data'!HU48</f>
        <v>6</v>
      </c>
      <c r="M47" s="47"/>
      <c r="N47" s="47"/>
    </row>
    <row r="48" spans="1:14" x14ac:dyDescent="0.3">
      <c r="A48" s="47">
        <f>'Orion Essential 3P Data'!E59</f>
        <v>175</v>
      </c>
      <c r="B48" s="47" t="str">
        <f>'Orion Essential 3P Data'!B59</f>
        <v>Ali</v>
      </c>
      <c r="C48" s="47" t="str">
        <f>'Orion Essential 3P Data'!A59</f>
        <v>Tujillo</v>
      </c>
      <c r="D48" s="47">
        <f>'Orion Essential 3P Data'!HA59</f>
        <v>483</v>
      </c>
      <c r="E48" s="47">
        <f>'Orion Essential 3P Data'!HC59</f>
        <v>5</v>
      </c>
      <c r="F48" s="47">
        <f>'Orion Essential 3P Data'!HJ59</f>
        <v>185</v>
      </c>
      <c r="G48" s="47">
        <f>'Orion Essential 3P Data'!HL59</f>
        <v>4</v>
      </c>
      <c r="H48" s="47">
        <f>'Orion Essential 3P Data'!HM59</f>
        <v>152</v>
      </c>
      <c r="I48" s="47">
        <f>'Orion Essential 3P Data'!HO59</f>
        <v>1</v>
      </c>
      <c r="J48" s="47">
        <f>'Orion Essential 3P Data'!HS59</f>
        <v>146</v>
      </c>
      <c r="K48" s="47">
        <f>'Orion Essential 3P Data'!HU59</f>
        <v>0</v>
      </c>
      <c r="M48" s="47"/>
      <c r="N48" s="47"/>
    </row>
    <row r="49" spans="1:14" x14ac:dyDescent="0.3">
      <c r="A49" s="47">
        <f>'Orion Essential 3P Data'!E44</f>
        <v>157</v>
      </c>
      <c r="B49" s="47" t="str">
        <f>'Orion Essential 3P Data'!B44</f>
        <v>William</v>
      </c>
      <c r="C49" s="47" t="str">
        <f>'Orion Essential 3P Data'!A44</f>
        <v>Bowser</v>
      </c>
      <c r="D49" s="47">
        <f>'Orion Essential 3P Data'!HA44</f>
        <v>479</v>
      </c>
      <c r="E49" s="47">
        <f>'Orion Essential 3P Data'!HC44</f>
        <v>4</v>
      </c>
      <c r="F49" s="47">
        <f>'Orion Essential 3P Data'!HJ44</f>
        <v>186</v>
      </c>
      <c r="G49" s="47">
        <f>'Orion Essential 3P Data'!HL44</f>
        <v>4</v>
      </c>
      <c r="H49" s="47">
        <f>'Orion Essential 3P Data'!HM44</f>
        <v>152</v>
      </c>
      <c r="I49" s="47">
        <f>'Orion Essential 3P Data'!HO44</f>
        <v>0</v>
      </c>
      <c r="J49" s="47">
        <f>'Orion Essential 3P Data'!HS44</f>
        <v>141</v>
      </c>
      <c r="K49" s="47">
        <f>'Orion Essential 3P Data'!HU44</f>
        <v>0</v>
      </c>
      <c r="M49" s="47"/>
      <c r="N49" s="47"/>
    </row>
    <row r="50" spans="1:14" x14ac:dyDescent="0.3">
      <c r="A50" s="47">
        <f>'Orion Essential 3P Data'!E47</f>
        <v>160</v>
      </c>
      <c r="B50" s="47" t="str">
        <f>'Orion Essential 3P Data'!B47</f>
        <v>Miranda</v>
      </c>
      <c r="C50" s="47" t="str">
        <f>'Orion Essential 3P Data'!A47</f>
        <v>Glennon</v>
      </c>
      <c r="D50" s="47">
        <f>'Orion Essential 3P Data'!HA47</f>
        <v>478</v>
      </c>
      <c r="E50" s="47">
        <f>'Orion Essential 3P Data'!HC47</f>
        <v>4</v>
      </c>
      <c r="F50" s="47">
        <f>'Orion Essential 3P Data'!HJ47</f>
        <v>185</v>
      </c>
      <c r="G50" s="47">
        <f>'Orion Essential 3P Data'!HL47</f>
        <v>4</v>
      </c>
      <c r="H50" s="47">
        <f>'Orion Essential 3P Data'!HM47</f>
        <v>151</v>
      </c>
      <c r="I50" s="47">
        <f>'Orion Essential 3P Data'!HO47</f>
        <v>0</v>
      </c>
      <c r="J50" s="47">
        <f>'Orion Essential 3P Data'!HS47</f>
        <v>142</v>
      </c>
      <c r="K50" s="47">
        <f>'Orion Essential 3P Data'!HU47</f>
        <v>0</v>
      </c>
      <c r="M50" s="47"/>
      <c r="N50" s="47"/>
    </row>
    <row r="51" spans="1:14" x14ac:dyDescent="0.3">
      <c r="A51" s="47">
        <f>'Orion Essential 3P Data'!E20</f>
        <v>132</v>
      </c>
      <c r="B51" s="47" t="str">
        <f>'Orion Essential 3P Data'!B20</f>
        <v>John</v>
      </c>
      <c r="C51" s="47" t="str">
        <f>'Orion Essential 3P Data'!A20</f>
        <v>Martin</v>
      </c>
      <c r="D51" s="47">
        <f>'Orion Essential 3P Data'!HA20</f>
        <v>475</v>
      </c>
      <c r="E51" s="47">
        <f>'Orion Essential 3P Data'!HC20</f>
        <v>4</v>
      </c>
      <c r="F51" s="47">
        <f>'Orion Essential 3P Data'!HJ20</f>
        <v>170</v>
      </c>
      <c r="G51" s="47">
        <f>'Orion Essential 3P Data'!HL20</f>
        <v>2</v>
      </c>
      <c r="H51" s="47">
        <f>'Orion Essential 3P Data'!HM20</f>
        <v>147</v>
      </c>
      <c r="I51" s="47">
        <f>'Orion Essential 3P Data'!HO20</f>
        <v>1</v>
      </c>
      <c r="J51" s="47">
        <f>'Orion Essential 3P Data'!HS20</f>
        <v>158</v>
      </c>
      <c r="K51" s="47">
        <f>'Orion Essential 3P Data'!HU20</f>
        <v>1</v>
      </c>
      <c r="M51" s="47"/>
      <c r="N51" s="47"/>
    </row>
    <row r="52" spans="1:14" x14ac:dyDescent="0.3">
      <c r="A52" s="47">
        <f>'Orion Essential 3P Data'!E2</f>
        <v>109</v>
      </c>
      <c r="B52" s="47" t="str">
        <f>'Orion Essential 3P Data'!B2</f>
        <v>Paul</v>
      </c>
      <c r="C52" s="47" t="str">
        <f>'Orion Essential 3P Data'!A2</f>
        <v>Tyler</v>
      </c>
      <c r="D52" s="47">
        <f>'Orion Essential 3P Data'!HA2</f>
        <v>474</v>
      </c>
      <c r="E52" s="47">
        <f>'Orion Essential 3P Data'!HC2</f>
        <v>4</v>
      </c>
      <c r="F52" s="47">
        <f>'Orion Essential 3P Data'!HJ2</f>
        <v>162</v>
      </c>
      <c r="G52" s="47">
        <f>'Orion Essential 3P Data'!HL2</f>
        <v>2</v>
      </c>
      <c r="H52" s="47">
        <f>'Orion Essential 3P Data'!HM2</f>
        <v>151</v>
      </c>
      <c r="I52" s="47">
        <f>'Orion Essential 3P Data'!HO2</f>
        <v>2</v>
      </c>
      <c r="J52" s="47">
        <f>'Orion Essential 3P Data'!HS2</f>
        <v>161</v>
      </c>
      <c r="K52" s="47">
        <f>'Orion Essential 3P Data'!HU2</f>
        <v>0</v>
      </c>
      <c r="M52" s="47"/>
      <c r="N52" s="47"/>
    </row>
    <row r="53" spans="1:14" x14ac:dyDescent="0.3">
      <c r="A53" s="47">
        <f>'Orion Essential 3P Data'!E61</f>
        <v>174</v>
      </c>
      <c r="B53" s="47" t="str">
        <f>'Orion Essential 3P Data'!B61</f>
        <v>Gabrielle</v>
      </c>
      <c r="C53" s="47" t="str">
        <f>'Orion Essential 3P Data'!A61</f>
        <v>Birch</v>
      </c>
      <c r="D53" s="47">
        <f>'Orion Essential 3P Data'!HA61</f>
        <v>458</v>
      </c>
      <c r="E53" s="47">
        <f>'Orion Essential 3P Data'!HC61</f>
        <v>5</v>
      </c>
      <c r="F53" s="47">
        <f>'Orion Essential 3P Data'!HJ61</f>
        <v>166</v>
      </c>
      <c r="G53" s="47">
        <f>'Orion Essential 3P Data'!HL61</f>
        <v>4</v>
      </c>
      <c r="H53" s="47">
        <f>'Orion Essential 3P Data'!HM61</f>
        <v>158</v>
      </c>
      <c r="I53" s="47">
        <f>'Orion Essential 3P Data'!HO61</f>
        <v>1</v>
      </c>
      <c r="J53" s="47">
        <f>'Orion Essential 3P Data'!HS61</f>
        <v>134</v>
      </c>
      <c r="K53" s="47">
        <f>'Orion Essential 3P Data'!HU61</f>
        <v>0</v>
      </c>
      <c r="M53" s="47"/>
      <c r="N53" s="47"/>
    </row>
    <row r="54" spans="1:14" x14ac:dyDescent="0.3">
      <c r="A54" s="47">
        <f>'Orion Essential 3P Data'!E13</f>
        <v>179</v>
      </c>
      <c r="B54" s="47" t="str">
        <f>'Orion Essential 3P Data'!B13</f>
        <v>Collin</v>
      </c>
      <c r="C54" s="47" t="str">
        <f>'Orion Essential 3P Data'!A13</f>
        <v>Wilson</v>
      </c>
      <c r="D54" s="47">
        <f>'Orion Essential 3P Data'!HA13</f>
        <v>456</v>
      </c>
      <c r="E54" s="47">
        <f>'Orion Essential 3P Data'!HC13</f>
        <v>3</v>
      </c>
      <c r="F54" s="47">
        <f>'Orion Essential 3P Data'!HJ13</f>
        <v>177</v>
      </c>
      <c r="G54" s="47">
        <f>'Orion Essential 3P Data'!HL13</f>
        <v>3</v>
      </c>
      <c r="H54" s="47">
        <f>'Orion Essential 3P Data'!HM13</f>
        <v>127</v>
      </c>
      <c r="I54" s="47">
        <f>'Orion Essential 3P Data'!HO13</f>
        <v>0</v>
      </c>
      <c r="J54" s="47">
        <f>'Orion Essential 3P Data'!HS13</f>
        <v>152</v>
      </c>
      <c r="K54" s="47">
        <f>'Orion Essential 3P Data'!HU13</f>
        <v>0</v>
      </c>
      <c r="M54" s="47"/>
      <c r="N54" s="47"/>
    </row>
    <row r="55" spans="1:14" x14ac:dyDescent="0.3">
      <c r="A55" s="47">
        <f>'Orion Essential 3P Data'!E51</f>
        <v>164</v>
      </c>
      <c r="B55" s="47" t="str">
        <f>'Orion Essential 3P Data'!B51</f>
        <v>Alexander</v>
      </c>
      <c r="C55" s="47" t="str">
        <f>'Orion Essential 3P Data'!A51</f>
        <v>Basaj</v>
      </c>
      <c r="D55" s="47">
        <f>'Orion Essential 3P Data'!HA51</f>
        <v>450</v>
      </c>
      <c r="E55" s="47">
        <f>'Orion Essential 3P Data'!HC51</f>
        <v>1</v>
      </c>
      <c r="F55" s="47">
        <f>'Orion Essential 3P Data'!HJ51</f>
        <v>166</v>
      </c>
      <c r="G55" s="47">
        <f>'Orion Essential 3P Data'!HL51</f>
        <v>1</v>
      </c>
      <c r="H55" s="47">
        <f>'Orion Essential 3P Data'!HM51</f>
        <v>138</v>
      </c>
      <c r="I55" s="47">
        <f>'Orion Essential 3P Data'!HO51</f>
        <v>0</v>
      </c>
      <c r="J55" s="47">
        <f>'Orion Essential 3P Data'!HS51</f>
        <v>146</v>
      </c>
      <c r="K55" s="47">
        <f>'Orion Essential 3P Data'!HU51</f>
        <v>0</v>
      </c>
      <c r="M55" s="47"/>
      <c r="N55" s="47"/>
    </row>
    <row r="56" spans="1:14" x14ac:dyDescent="0.3">
      <c r="A56" s="47">
        <f>'Orion Essential 3P Data'!E50</f>
        <v>163</v>
      </c>
      <c r="B56" s="47" t="str">
        <f>'Orion Essential 3P Data'!B50</f>
        <v>Sean</v>
      </c>
      <c r="C56" s="47" t="str">
        <f>'Orion Essential 3P Data'!A50</f>
        <v>Jones</v>
      </c>
      <c r="D56" s="47">
        <f>'Orion Essential 3P Data'!HA50</f>
        <v>427</v>
      </c>
      <c r="E56" s="47">
        <f>'Orion Essential 3P Data'!HC50</f>
        <v>2</v>
      </c>
      <c r="F56" s="47">
        <f>'Orion Essential 3P Data'!HJ50</f>
        <v>171</v>
      </c>
      <c r="G56" s="47">
        <f>'Orion Essential 3P Data'!HL50</f>
        <v>2</v>
      </c>
      <c r="H56" s="47">
        <f>'Orion Essential 3P Data'!HM50</f>
        <v>115</v>
      </c>
      <c r="I56" s="47">
        <f>'Orion Essential 3P Data'!HO50</f>
        <v>0</v>
      </c>
      <c r="J56" s="47">
        <f>'Orion Essential 3P Data'!HS50</f>
        <v>141</v>
      </c>
      <c r="K56" s="47">
        <f>'Orion Essential 3P Data'!HU50</f>
        <v>0</v>
      </c>
      <c r="M56" s="47"/>
      <c r="N56" s="47"/>
    </row>
    <row r="57" spans="1:14" x14ac:dyDescent="0.3">
      <c r="A57" s="47">
        <f>'Orion Essential 3P Data'!E7</f>
        <v>111</v>
      </c>
      <c r="B57" s="47" t="str">
        <f>'Orion Essential 3P Data'!B7</f>
        <v>Nicholas</v>
      </c>
      <c r="C57" s="47" t="str">
        <f>'Orion Essential 3P Data'!A7</f>
        <v>Mangopoulos</v>
      </c>
      <c r="D57" s="47">
        <f>'Orion Essential 3P Data'!HA7</f>
        <v>422</v>
      </c>
      <c r="E57" s="47">
        <f>'Orion Essential 3P Data'!HC7</f>
        <v>3</v>
      </c>
      <c r="F57" s="47">
        <f>'Orion Essential 3P Data'!HJ7</f>
        <v>169</v>
      </c>
      <c r="G57" s="47">
        <f>'Orion Essential 3P Data'!HL7</f>
        <v>1</v>
      </c>
      <c r="H57" s="47">
        <f>'Orion Essential 3P Data'!HM7</f>
        <v>99</v>
      </c>
      <c r="I57" s="47">
        <f>'Orion Essential 3P Data'!HO7</f>
        <v>0</v>
      </c>
      <c r="J57" s="47">
        <f>'Orion Essential 3P Data'!HS7</f>
        <v>154</v>
      </c>
      <c r="K57" s="47">
        <f>'Orion Essential 3P Data'!HU7</f>
        <v>2</v>
      </c>
      <c r="M57" s="47"/>
      <c r="N57" s="47"/>
    </row>
    <row r="58" spans="1:14" x14ac:dyDescent="0.3">
      <c r="A58" s="47">
        <f>'Orion Essential 3P Data'!E62</f>
        <v>178</v>
      </c>
      <c r="B58" s="47" t="str">
        <f>'Orion Essential 3P Data'!B62</f>
        <v>Andre</v>
      </c>
      <c r="C58" s="47" t="str">
        <f>'Orion Essential 3P Data'!A62</f>
        <v>Fiahlo</v>
      </c>
      <c r="D58" s="47">
        <f>'Orion Essential 3P Data'!HA62</f>
        <v>416</v>
      </c>
      <c r="E58" s="47">
        <f>'Orion Essential 3P Data'!HC62</f>
        <v>2</v>
      </c>
      <c r="F58" s="47">
        <f>'Orion Essential 3P Data'!HJ62</f>
        <v>164</v>
      </c>
      <c r="G58" s="47">
        <f>'Orion Essential 3P Data'!HL62</f>
        <v>1</v>
      </c>
      <c r="H58" s="47">
        <f>'Orion Essential 3P Data'!HM62</f>
        <v>100</v>
      </c>
      <c r="I58" s="47">
        <f>'Orion Essential 3P Data'!HO62</f>
        <v>0</v>
      </c>
      <c r="J58" s="47">
        <f>'Orion Essential 3P Data'!HS62</f>
        <v>152</v>
      </c>
      <c r="K58" s="47">
        <f>'Orion Essential 3P Data'!HU62</f>
        <v>1</v>
      </c>
      <c r="M58" s="47"/>
      <c r="N58" s="47"/>
    </row>
    <row r="59" spans="1:14" x14ac:dyDescent="0.3">
      <c r="A59" s="47">
        <f>'Orion Essential 3P Data'!E49</f>
        <v>162</v>
      </c>
      <c r="B59" s="47" t="str">
        <f>'Orion Essential 3P Data'!B49</f>
        <v>Andrew</v>
      </c>
      <c r="C59" s="47" t="str">
        <f>'Orion Essential 3P Data'!A49</f>
        <v>Tiedt</v>
      </c>
      <c r="D59" s="47">
        <f>'Orion Essential 3P Data'!HA49</f>
        <v>406</v>
      </c>
      <c r="E59" s="47">
        <f>'Orion Essential 3P Data'!HC49</f>
        <v>4</v>
      </c>
      <c r="F59" s="47">
        <f>'Orion Essential 3P Data'!HJ49</f>
        <v>177</v>
      </c>
      <c r="G59" s="47">
        <f>'Orion Essential 3P Data'!HL49</f>
        <v>4</v>
      </c>
      <c r="H59" s="47">
        <f>'Orion Essential 3P Data'!HM49</f>
        <v>113</v>
      </c>
      <c r="I59" s="47">
        <f>'Orion Essential 3P Data'!HO49</f>
        <v>0</v>
      </c>
      <c r="J59" s="47">
        <f>'Orion Essential 3P Data'!HS49</f>
        <v>116</v>
      </c>
      <c r="K59" s="47">
        <f>'Orion Essential 3P Data'!HU49</f>
        <v>0</v>
      </c>
      <c r="M59" s="47"/>
      <c r="N59" s="47"/>
    </row>
    <row r="60" spans="1:14" x14ac:dyDescent="0.3">
      <c r="M60" s="47"/>
      <c r="N60" s="47"/>
    </row>
    <row r="61" spans="1:14" x14ac:dyDescent="0.3">
      <c r="M61" s="47"/>
      <c r="N61" s="47"/>
    </row>
    <row r="62" spans="1:14" x14ac:dyDescent="0.3">
      <c r="M62" s="47"/>
      <c r="N62" s="47"/>
    </row>
    <row r="63" spans="1:14" x14ac:dyDescent="0.3">
      <c r="M63" s="47"/>
      <c r="N63" s="47"/>
    </row>
  </sheetData>
  <sortState xmlns:xlrd2="http://schemas.microsoft.com/office/spreadsheetml/2017/richdata2" ref="A2:K97">
    <sortCondition descending="1" ref="D2:D97"/>
    <sortCondition descending="1" ref="E2:E97"/>
  </sortState>
  <pageMargins left="0.7" right="0.7" top="0.75" bottom="0.75" header="0.3" footer="0.3"/>
  <pageSetup scale="77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3"/>
  <sheetViews>
    <sheetView workbookViewId="0">
      <selection activeCell="L19" sqref="L19"/>
    </sheetView>
  </sheetViews>
  <sheetFormatPr defaultRowHeight="14.4" x14ac:dyDescent="0.3"/>
  <cols>
    <col min="6" max="11" width="6.6640625" customWidth="1"/>
  </cols>
  <sheetData>
    <row r="1" spans="1:12" x14ac:dyDescent="0.3">
      <c r="A1" s="49" t="s">
        <v>590</v>
      </c>
      <c r="B1" s="82" t="s">
        <v>591</v>
      </c>
      <c r="C1" s="82" t="s">
        <v>592</v>
      </c>
      <c r="D1" s="49" t="s">
        <v>593</v>
      </c>
      <c r="E1" s="49" t="s">
        <v>594</v>
      </c>
      <c r="F1" s="49" t="s">
        <v>598</v>
      </c>
      <c r="G1" s="49" t="s">
        <v>599</v>
      </c>
      <c r="H1" s="49" t="s">
        <v>600</v>
      </c>
      <c r="I1" s="49" t="s">
        <v>601</v>
      </c>
      <c r="J1" s="49" t="s">
        <v>602</v>
      </c>
      <c r="K1" s="49" t="s">
        <v>603</v>
      </c>
    </row>
    <row r="2" spans="1:12" x14ac:dyDescent="0.3">
      <c r="A2">
        <f>'Orion Essential AR Data'!E70</f>
        <v>144</v>
      </c>
      <c r="B2" t="str">
        <f>'Orion Essential AR Data'!B70</f>
        <v>Lauren</v>
      </c>
      <c r="C2" t="str">
        <f>'Orion Essential AR Data'!A70</f>
        <v>Kadooka</v>
      </c>
      <c r="D2" s="47">
        <f>'Orion Essential AR Data'!HA70</f>
        <v>586</v>
      </c>
      <c r="E2" s="47">
        <f>'Orion Essential AR Data'!HC70</f>
        <v>39</v>
      </c>
      <c r="F2" s="47">
        <f>'Orion Essential AR Data'!HY70</f>
        <v>98</v>
      </c>
      <c r="G2" s="47">
        <f>'Orion Essential AR Data'!IB70</f>
        <v>98</v>
      </c>
      <c r="H2" s="47">
        <f>'Orion Essential AR Data'!IE70</f>
        <v>96</v>
      </c>
      <c r="I2" s="47">
        <f>'Orion Essential AR Data'!IH70</f>
        <v>98</v>
      </c>
      <c r="J2" s="47">
        <f>'Orion Essential AR Data'!IK70</f>
        <v>99</v>
      </c>
      <c r="K2" s="47">
        <f>'Orion Essential AR Data'!IN70</f>
        <v>97</v>
      </c>
      <c r="L2">
        <v>1</v>
      </c>
    </row>
    <row r="3" spans="1:12" x14ac:dyDescent="0.3">
      <c r="A3" s="47">
        <f>'Orion Essential AR Data'!E56</f>
        <v>165</v>
      </c>
      <c r="B3" s="47" t="str">
        <f>'Orion Essential AR Data'!B56</f>
        <v>Brandon</v>
      </c>
      <c r="C3" s="47" t="str">
        <f>'Orion Essential AR Data'!A56</f>
        <v>Alexander</v>
      </c>
      <c r="D3" s="47">
        <f>'Orion Essential AR Data'!HA56</f>
        <v>579</v>
      </c>
      <c r="E3" s="47">
        <f>'Orion Essential AR Data'!HC56</f>
        <v>30</v>
      </c>
      <c r="F3" s="47">
        <f>'Orion Essential AR Data'!HY56</f>
        <v>96</v>
      </c>
      <c r="G3" s="47">
        <f>'Orion Essential AR Data'!IB56</f>
        <v>96</v>
      </c>
      <c r="H3" s="47">
        <f>'Orion Essential AR Data'!IE56</f>
        <v>95</v>
      </c>
      <c r="I3" s="47">
        <f>'Orion Essential AR Data'!IH56</f>
        <v>96</v>
      </c>
      <c r="J3" s="47">
        <f>'Orion Essential AR Data'!IK56</f>
        <v>98</v>
      </c>
      <c r="K3" s="47">
        <f>'Orion Essential AR Data'!IN56</f>
        <v>98</v>
      </c>
      <c r="L3">
        <v>2</v>
      </c>
    </row>
    <row r="4" spans="1:12" x14ac:dyDescent="0.3">
      <c r="A4" s="47">
        <f>'Orion Essential AR Data'!E18</f>
        <v>127</v>
      </c>
      <c r="B4" s="47" t="str">
        <f>'Orion Essential AR Data'!B18</f>
        <v>Quinn</v>
      </c>
      <c r="C4" s="47" t="str">
        <f>'Orion Essential AR Data'!A18</f>
        <v>Combs</v>
      </c>
      <c r="D4" s="47">
        <f>'Orion Essential AR Data'!HA18</f>
        <v>579</v>
      </c>
      <c r="E4" s="47">
        <f>'Orion Essential AR Data'!HC18</f>
        <v>28</v>
      </c>
      <c r="F4" s="47">
        <f>'Orion Essential AR Data'!HY18</f>
        <v>96</v>
      </c>
      <c r="G4" s="47">
        <f>'Orion Essential AR Data'!IB18</f>
        <v>98</v>
      </c>
      <c r="H4" s="47">
        <f>'Orion Essential AR Data'!IE18</f>
        <v>96</v>
      </c>
      <c r="I4" s="47">
        <f>'Orion Essential AR Data'!IH18</f>
        <v>99</v>
      </c>
      <c r="J4" s="47">
        <f>'Orion Essential AR Data'!IK18</f>
        <v>93</v>
      </c>
      <c r="K4" s="47">
        <f>'Orion Essential AR Data'!IN18</f>
        <v>97</v>
      </c>
      <c r="L4">
        <v>3</v>
      </c>
    </row>
    <row r="5" spans="1:12" x14ac:dyDescent="0.3">
      <c r="A5" s="47">
        <f>'Orion Essential AR Data'!E57</f>
        <v>166</v>
      </c>
      <c r="B5" s="47" t="str">
        <f>'Orion Essential AR Data'!B57</f>
        <v>Amanda</v>
      </c>
      <c r="C5" s="47" t="str">
        <f>'Orion Essential AR Data'!A57</f>
        <v>Hintz</v>
      </c>
      <c r="D5" s="47">
        <f>'Orion Essential AR Data'!HA57</f>
        <v>578</v>
      </c>
      <c r="E5" s="47">
        <f>'Orion Essential AR Data'!HC57</f>
        <v>26</v>
      </c>
      <c r="F5" s="47">
        <f>'Orion Essential AR Data'!HY57</f>
        <v>96</v>
      </c>
      <c r="G5" s="47">
        <f>'Orion Essential AR Data'!IB57</f>
        <v>98</v>
      </c>
      <c r="H5" s="47">
        <f>'Orion Essential AR Data'!IE57</f>
        <v>99</v>
      </c>
      <c r="I5" s="47">
        <f>'Orion Essential AR Data'!IH57</f>
        <v>94</v>
      </c>
      <c r="J5" s="47">
        <f>'Orion Essential AR Data'!IK57</f>
        <v>95</v>
      </c>
      <c r="K5" s="47">
        <f>'Orion Essential AR Data'!IN57</f>
        <v>96</v>
      </c>
      <c r="L5">
        <v>4</v>
      </c>
    </row>
    <row r="6" spans="1:12" x14ac:dyDescent="0.3">
      <c r="A6" s="47">
        <f>'Orion Essential AR Data'!E33</f>
        <v>142</v>
      </c>
      <c r="B6" s="47" t="str">
        <f>'Orion Essential AR Data'!B33</f>
        <v>Liz</v>
      </c>
      <c r="C6" s="47" t="str">
        <f>'Orion Essential AR Data'!A33</f>
        <v>Bark</v>
      </c>
      <c r="D6" s="47">
        <f>'Orion Essential AR Data'!HA33</f>
        <v>577</v>
      </c>
      <c r="E6" s="47">
        <f>'Orion Essential AR Data'!HC33</f>
        <v>31</v>
      </c>
      <c r="F6" s="47">
        <f>'Orion Essential AR Data'!HY33</f>
        <v>96</v>
      </c>
      <c r="G6" s="47">
        <f>'Orion Essential AR Data'!IB33</f>
        <v>95</v>
      </c>
      <c r="H6" s="47">
        <f>'Orion Essential AR Data'!IE33</f>
        <v>96</v>
      </c>
      <c r="I6" s="47">
        <f>'Orion Essential AR Data'!IH33</f>
        <v>97</v>
      </c>
      <c r="J6" s="47">
        <f>'Orion Essential AR Data'!IK33</f>
        <v>96</v>
      </c>
      <c r="K6" s="47">
        <f>'Orion Essential AR Data'!IN33</f>
        <v>97</v>
      </c>
      <c r="L6">
        <v>5</v>
      </c>
    </row>
    <row r="7" spans="1:12" x14ac:dyDescent="0.3">
      <c r="A7" s="47">
        <f>'Orion Essential AR Data'!E41</f>
        <v>151</v>
      </c>
      <c r="B7" s="47" t="str">
        <f>'Orion Essential AR Data'!B41</f>
        <v>Kristen</v>
      </c>
      <c r="C7" s="47" t="str">
        <f>'Orion Essential AR Data'!A41</f>
        <v>Gagne</v>
      </c>
      <c r="D7" s="47">
        <f>'Orion Essential AR Data'!HA41</f>
        <v>577</v>
      </c>
      <c r="E7" s="47">
        <f>'Orion Essential AR Data'!HC41</f>
        <v>27</v>
      </c>
      <c r="F7" s="47">
        <f>'Orion Essential AR Data'!HY41</f>
        <v>97</v>
      </c>
      <c r="G7" s="47">
        <f>'Orion Essential AR Data'!IB41</f>
        <v>97</v>
      </c>
      <c r="H7" s="47">
        <f>'Orion Essential AR Data'!IE41</f>
        <v>96</v>
      </c>
      <c r="I7" s="47">
        <f>'Orion Essential AR Data'!IH41</f>
        <v>97</v>
      </c>
      <c r="J7" s="47">
        <f>'Orion Essential AR Data'!IK41</f>
        <v>93</v>
      </c>
      <c r="K7" s="47">
        <f>'Orion Essential AR Data'!IN41</f>
        <v>97</v>
      </c>
      <c r="L7">
        <v>6</v>
      </c>
    </row>
    <row r="8" spans="1:12" x14ac:dyDescent="0.3">
      <c r="A8" s="47">
        <f>'Orion Essential AR Data'!E22</f>
        <v>131</v>
      </c>
      <c r="B8" s="47" t="str">
        <f>'Orion Essential AR Data'!B22</f>
        <v>Aliah</v>
      </c>
      <c r="C8" s="47" t="str">
        <f>'Orion Essential AR Data'!A22</f>
        <v>lloyd</v>
      </c>
      <c r="D8" s="47">
        <f>'Orion Essential AR Data'!HA22</f>
        <v>576</v>
      </c>
      <c r="E8" s="47">
        <f>'Orion Essential AR Data'!HC22</f>
        <v>30</v>
      </c>
      <c r="F8" s="47">
        <f>'Orion Essential AR Data'!HY22</f>
        <v>94</v>
      </c>
      <c r="G8" s="47">
        <f>'Orion Essential AR Data'!IB22</f>
        <v>97</v>
      </c>
      <c r="H8" s="47">
        <f>'Orion Essential AR Data'!IE22</f>
        <v>97</v>
      </c>
      <c r="I8" s="47">
        <f>'Orion Essential AR Data'!IH22</f>
        <v>97</v>
      </c>
      <c r="J8" s="47">
        <f>'Orion Essential AR Data'!IK22</f>
        <v>96</v>
      </c>
      <c r="K8" s="47">
        <f>'Orion Essential AR Data'!IN22</f>
        <v>95</v>
      </c>
      <c r="L8">
        <v>7</v>
      </c>
    </row>
    <row r="9" spans="1:12" x14ac:dyDescent="0.3">
      <c r="A9" s="47">
        <f>'Orion Essential AR Data'!E37</f>
        <v>147</v>
      </c>
      <c r="B9" s="47" t="str">
        <f>'Orion Essential AR Data'!B37</f>
        <v>Brian</v>
      </c>
      <c r="C9" s="47" t="str">
        <f>'Orion Essential AR Data'!A37</f>
        <v>Aliventi</v>
      </c>
      <c r="D9" s="47">
        <f>'Orion Essential AR Data'!HA37</f>
        <v>572</v>
      </c>
      <c r="E9" s="47">
        <f>'Orion Essential AR Data'!HC37</f>
        <v>28</v>
      </c>
      <c r="F9" s="47">
        <f>'Orion Essential AR Data'!HY37</f>
        <v>96</v>
      </c>
      <c r="G9" s="47">
        <f>'Orion Essential AR Data'!IB37</f>
        <v>90</v>
      </c>
      <c r="H9" s="47">
        <f>'Orion Essential AR Data'!IE37</f>
        <v>96</v>
      </c>
      <c r="I9" s="47">
        <f>'Orion Essential AR Data'!IH37</f>
        <v>99</v>
      </c>
      <c r="J9" s="47">
        <f>'Orion Essential AR Data'!IK37</f>
        <v>96</v>
      </c>
      <c r="K9" s="47">
        <f>'Orion Essential AR Data'!IN37</f>
        <v>95</v>
      </c>
      <c r="L9">
        <v>8</v>
      </c>
    </row>
    <row r="10" spans="1:12" x14ac:dyDescent="0.3">
      <c r="A10" s="47">
        <f>'Orion Essential AR Data'!E25</f>
        <v>134</v>
      </c>
      <c r="B10" s="47" t="str">
        <f>'Orion Essential AR Data'!B25</f>
        <v>Colton</v>
      </c>
      <c r="C10" s="47" t="str">
        <f>'Orion Essential AR Data'!A25</f>
        <v>Peters</v>
      </c>
      <c r="D10" s="47">
        <f>'Orion Essential AR Data'!HA25</f>
        <v>571</v>
      </c>
      <c r="E10" s="47">
        <f>'Orion Essential AR Data'!HC25</f>
        <v>27</v>
      </c>
      <c r="F10" s="47">
        <f>'Orion Essential AR Data'!HY25</f>
        <v>93</v>
      </c>
      <c r="G10" s="47">
        <f>'Orion Essential AR Data'!IB25</f>
        <v>98</v>
      </c>
      <c r="H10" s="47">
        <f>'Orion Essential AR Data'!IE25</f>
        <v>94</v>
      </c>
      <c r="I10" s="47">
        <f>'Orion Essential AR Data'!IH25</f>
        <v>95</v>
      </c>
      <c r="J10" s="47">
        <f>'Orion Essential AR Data'!IK25</f>
        <v>95</v>
      </c>
      <c r="K10" s="47">
        <f>'Orion Essential AR Data'!IN25</f>
        <v>96</v>
      </c>
      <c r="L10">
        <v>9</v>
      </c>
    </row>
    <row r="11" spans="1:12" x14ac:dyDescent="0.3">
      <c r="A11" s="47">
        <f>'Orion Essential AR Data'!E44</f>
        <v>154</v>
      </c>
      <c r="B11" s="47" t="str">
        <f>'Orion Essential AR Data'!B44</f>
        <v>Michael</v>
      </c>
      <c r="C11" s="47" t="str">
        <f>'Orion Essential AR Data'!A44</f>
        <v>Donoho</v>
      </c>
      <c r="D11" s="47">
        <f>'Orion Essential AR Data'!HA44</f>
        <v>570</v>
      </c>
      <c r="E11" s="47">
        <f>'Orion Essential AR Data'!HC44</f>
        <v>22</v>
      </c>
      <c r="F11" s="47">
        <f>'Orion Essential AR Data'!HY44</f>
        <v>95</v>
      </c>
      <c r="G11" s="47">
        <f>'Orion Essential AR Data'!IB44</f>
        <v>96</v>
      </c>
      <c r="H11" s="47">
        <f>'Orion Essential AR Data'!IE44</f>
        <v>97</v>
      </c>
      <c r="I11" s="47">
        <f>'Orion Essential AR Data'!IH44</f>
        <v>94</v>
      </c>
      <c r="J11" s="47">
        <f>'Orion Essential AR Data'!IK44</f>
        <v>95</v>
      </c>
      <c r="K11" s="47">
        <f>'Orion Essential AR Data'!IN44</f>
        <v>93</v>
      </c>
      <c r="L11">
        <v>10</v>
      </c>
    </row>
    <row r="12" spans="1:12" x14ac:dyDescent="0.3">
      <c r="A12" s="47">
        <f>'Orion Essential AR Data'!E11</f>
        <v>102</v>
      </c>
      <c r="B12" s="47" t="str">
        <f>'Orion Essential AR Data'!B11</f>
        <v>Yongjing (Linda)</v>
      </c>
      <c r="C12" s="47" t="str">
        <f>'Orion Essential AR Data'!A11</f>
        <v>Ren</v>
      </c>
      <c r="D12" s="47">
        <f>'Orion Essential AR Data'!HA11</f>
        <v>569</v>
      </c>
      <c r="E12" s="47">
        <f>'Orion Essential AR Data'!HC11</f>
        <v>24</v>
      </c>
      <c r="F12" s="47">
        <f>'Orion Essential AR Data'!HY11</f>
        <v>96</v>
      </c>
      <c r="G12" s="47">
        <f>'Orion Essential AR Data'!IB11</f>
        <v>95</v>
      </c>
      <c r="H12" s="47">
        <f>'Orion Essential AR Data'!IE11</f>
        <v>98</v>
      </c>
      <c r="I12" s="47">
        <f>'Orion Essential AR Data'!IH11</f>
        <v>93</v>
      </c>
      <c r="J12" s="47">
        <f>'Orion Essential AR Data'!IK11</f>
        <v>94</v>
      </c>
      <c r="K12" s="47">
        <f>'Orion Essential AR Data'!IN11</f>
        <v>93</v>
      </c>
      <c r="L12">
        <v>11</v>
      </c>
    </row>
    <row r="13" spans="1:12" x14ac:dyDescent="0.3">
      <c r="A13" s="47">
        <f>'Orion Essential AR Data'!E29</f>
        <v>138</v>
      </c>
      <c r="B13" s="47" t="str">
        <f>'Orion Essential AR Data'!B29</f>
        <v>Christian</v>
      </c>
      <c r="C13" s="47" t="str">
        <f>'Orion Essential AR Data'!A29</f>
        <v>Yap</v>
      </c>
      <c r="D13" s="47">
        <f>'Orion Essential AR Data'!HA29</f>
        <v>568</v>
      </c>
      <c r="E13" s="47">
        <f>'Orion Essential AR Data'!HC29</f>
        <v>25</v>
      </c>
      <c r="F13" s="47">
        <f>'Orion Essential AR Data'!HY29</f>
        <v>89</v>
      </c>
      <c r="G13" s="47">
        <f>'Orion Essential AR Data'!IB29</f>
        <v>95</v>
      </c>
      <c r="H13" s="47">
        <f>'Orion Essential AR Data'!IE29</f>
        <v>94</v>
      </c>
      <c r="I13" s="47">
        <f>'Orion Essential AR Data'!IH29</f>
        <v>97</v>
      </c>
      <c r="J13" s="47">
        <f>'Orion Essential AR Data'!IK29</f>
        <v>97</v>
      </c>
      <c r="K13" s="47">
        <f>'Orion Essential AR Data'!IN29</f>
        <v>96</v>
      </c>
      <c r="L13">
        <v>12</v>
      </c>
    </row>
    <row r="14" spans="1:12" x14ac:dyDescent="0.3">
      <c r="A14" s="47">
        <f>'Orion Essential AR Data'!E55</f>
        <v>180</v>
      </c>
      <c r="B14" s="47" t="str">
        <f>'Orion Essential AR Data'!B55</f>
        <v>Cassie</v>
      </c>
      <c r="C14" s="47" t="str">
        <f>'Orion Essential AR Data'!A55</f>
        <v>Coulston</v>
      </c>
      <c r="D14" s="47">
        <f>'Orion Essential AR Data'!HA55</f>
        <v>568</v>
      </c>
      <c r="E14" s="47">
        <f>'Orion Essential AR Data'!HC55</f>
        <v>21</v>
      </c>
      <c r="F14" s="47">
        <f>'Orion Essential AR Data'!HY55</f>
        <v>94</v>
      </c>
      <c r="G14" s="47">
        <f>'Orion Essential AR Data'!IB55</f>
        <v>94</v>
      </c>
      <c r="H14" s="47">
        <f>'Orion Essential AR Data'!IE55</f>
        <v>94</v>
      </c>
      <c r="I14" s="47">
        <f>'Orion Essential AR Data'!IH55</f>
        <v>96</v>
      </c>
      <c r="J14" s="47">
        <f>'Orion Essential AR Data'!IK55</f>
        <v>96</v>
      </c>
      <c r="K14" s="47">
        <f>'Orion Essential AR Data'!IN55</f>
        <v>94</v>
      </c>
      <c r="L14">
        <v>13</v>
      </c>
    </row>
    <row r="15" spans="1:12" x14ac:dyDescent="0.3">
      <c r="A15" s="47">
        <f>'Orion Essential AR Data'!E38</f>
        <v>148</v>
      </c>
      <c r="B15" s="47" t="str">
        <f>'Orion Essential AR Data'!B38</f>
        <v>Jokob</v>
      </c>
      <c r="C15" s="47" t="str">
        <f>'Orion Essential AR Data'!A38</f>
        <v>Rankin</v>
      </c>
      <c r="D15" s="47">
        <f>'Orion Essential AR Data'!HA38</f>
        <v>567</v>
      </c>
      <c r="E15" s="47">
        <f>'Orion Essential AR Data'!HC38</f>
        <v>29</v>
      </c>
      <c r="F15" s="47">
        <f>'Orion Essential AR Data'!HY38</f>
        <v>92</v>
      </c>
      <c r="G15" s="47">
        <f>'Orion Essential AR Data'!IB38</f>
        <v>90</v>
      </c>
      <c r="H15" s="47">
        <f>'Orion Essential AR Data'!IE38</f>
        <v>97</v>
      </c>
      <c r="I15" s="47">
        <f>'Orion Essential AR Data'!IH38</f>
        <v>95</v>
      </c>
      <c r="J15" s="47">
        <f>'Orion Essential AR Data'!IK38</f>
        <v>97</v>
      </c>
      <c r="K15" s="47">
        <f>'Orion Essential AR Data'!IN38</f>
        <v>96</v>
      </c>
      <c r="L15">
        <v>14</v>
      </c>
    </row>
    <row r="16" spans="1:12" x14ac:dyDescent="0.3">
      <c r="A16" s="47">
        <f>'Orion Essential AR Data'!E48</f>
        <v>158</v>
      </c>
      <c r="B16" s="47" t="str">
        <f>'Orion Essential AR Data'!B48</f>
        <v>Alyssa</v>
      </c>
      <c r="C16" s="47" t="str">
        <f>'Orion Essential AR Data'!A48</f>
        <v>Kiser</v>
      </c>
      <c r="D16" s="47">
        <f>'Orion Essential AR Data'!HA48</f>
        <v>566</v>
      </c>
      <c r="E16" s="47">
        <f>'Orion Essential AR Data'!HC48</f>
        <v>25</v>
      </c>
      <c r="F16" s="47">
        <f>'Orion Essential AR Data'!HY48</f>
        <v>91</v>
      </c>
      <c r="G16" s="47">
        <f>'Orion Essential AR Data'!IB48</f>
        <v>94</v>
      </c>
      <c r="H16" s="47">
        <f>'Orion Essential AR Data'!IE48</f>
        <v>95</v>
      </c>
      <c r="I16" s="47">
        <f>'Orion Essential AR Data'!IH48</f>
        <v>93</v>
      </c>
      <c r="J16" s="47">
        <f>'Orion Essential AR Data'!IK48</f>
        <v>96</v>
      </c>
      <c r="K16" s="47">
        <f>'Orion Essential AR Data'!IN48</f>
        <v>97</v>
      </c>
      <c r="L16">
        <v>15</v>
      </c>
    </row>
    <row r="17" spans="1:12" x14ac:dyDescent="0.3">
      <c r="A17" s="47">
        <f>'Orion Essential AR Data'!E20</f>
        <v>129</v>
      </c>
      <c r="B17" s="47" t="str">
        <f>'Orion Essential AR Data'!B20</f>
        <v>Christina</v>
      </c>
      <c r="C17" s="47" t="str">
        <f>'Orion Essential AR Data'!A20</f>
        <v>Holden</v>
      </c>
      <c r="D17" s="47">
        <f>'Orion Essential AR Data'!HA20</f>
        <v>566</v>
      </c>
      <c r="E17" s="47">
        <f>'Orion Essential AR Data'!HC20</f>
        <v>23</v>
      </c>
      <c r="F17" s="47">
        <f>'Orion Essential AR Data'!HY20</f>
        <v>96</v>
      </c>
      <c r="G17" s="47">
        <f>'Orion Essential AR Data'!IB20</f>
        <v>93</v>
      </c>
      <c r="H17" s="47">
        <f>'Orion Essential AR Data'!IE20</f>
        <v>94</v>
      </c>
      <c r="I17" s="47">
        <f>'Orion Essential AR Data'!IH20</f>
        <v>96</v>
      </c>
      <c r="J17" s="47">
        <f>'Orion Essential AR Data'!IK20</f>
        <v>93</v>
      </c>
      <c r="K17" s="47">
        <f>'Orion Essential AR Data'!IN20</f>
        <v>94</v>
      </c>
      <c r="L17" s="47">
        <v>16</v>
      </c>
    </row>
    <row r="18" spans="1:12" x14ac:dyDescent="0.3">
      <c r="A18" s="47">
        <f>'Orion Essential AR Data'!E36</f>
        <v>146</v>
      </c>
      <c r="B18" s="47" t="str">
        <f>'Orion Essential AR Data'!B36</f>
        <v>Matt</v>
      </c>
      <c r="C18" s="47" t="str">
        <f>'Orion Essential AR Data'!A36</f>
        <v>Pemberton</v>
      </c>
      <c r="D18" s="47">
        <f>'Orion Essential AR Data'!HA36</f>
        <v>566</v>
      </c>
      <c r="E18" s="47">
        <f>'Orion Essential AR Data'!HC36</f>
        <v>18</v>
      </c>
      <c r="F18" s="47">
        <f>'Orion Essential AR Data'!HY36</f>
        <v>93</v>
      </c>
      <c r="G18" s="47">
        <f>'Orion Essential AR Data'!IB36</f>
        <v>93</v>
      </c>
      <c r="H18" s="47">
        <f>'Orion Essential AR Data'!IE36</f>
        <v>94</v>
      </c>
      <c r="I18" s="47">
        <f>'Orion Essential AR Data'!IH36</f>
        <v>97</v>
      </c>
      <c r="J18" s="47">
        <f>'Orion Essential AR Data'!IK36</f>
        <v>96</v>
      </c>
      <c r="K18" s="47">
        <f>'Orion Essential AR Data'!IN36</f>
        <v>93</v>
      </c>
      <c r="L18" s="47">
        <v>17</v>
      </c>
    </row>
    <row r="19" spans="1:12" x14ac:dyDescent="0.3">
      <c r="A19" s="47">
        <f>'Orion Essential AR Data'!E40</f>
        <v>150</v>
      </c>
      <c r="B19" s="47" t="str">
        <f>'Orion Essential AR Data'!B40</f>
        <v>Mitchell</v>
      </c>
      <c r="C19" s="47" t="str">
        <f>'Orion Essential AR Data'!A40</f>
        <v>Feaga</v>
      </c>
      <c r="D19" s="47">
        <f>'Orion Essential AR Data'!HA40</f>
        <v>563</v>
      </c>
      <c r="E19" s="47">
        <f>'Orion Essential AR Data'!HC40</f>
        <v>24</v>
      </c>
      <c r="F19" s="47">
        <f>'Orion Essential AR Data'!HY40</f>
        <v>87</v>
      </c>
      <c r="G19" s="47">
        <f>'Orion Essential AR Data'!IB40</f>
        <v>91</v>
      </c>
      <c r="H19" s="47">
        <f>'Orion Essential AR Data'!IE40</f>
        <v>98</v>
      </c>
      <c r="I19" s="47">
        <f>'Orion Essential AR Data'!IH40</f>
        <v>95</v>
      </c>
      <c r="J19" s="47">
        <f>'Orion Essential AR Data'!IK40</f>
        <v>95</v>
      </c>
      <c r="K19" s="47">
        <f>'Orion Essential AR Data'!IN40</f>
        <v>97</v>
      </c>
      <c r="L19" s="47">
        <v>18</v>
      </c>
    </row>
    <row r="20" spans="1:12" x14ac:dyDescent="0.3">
      <c r="A20" s="47">
        <f>'Orion Essential AR Data'!E35</f>
        <v>145</v>
      </c>
      <c r="B20" s="47" t="str">
        <f>'Orion Essential AR Data'!B35</f>
        <v>Emma</v>
      </c>
      <c r="C20" s="47" t="str">
        <f>'Orion Essential AR Data'!A35</f>
        <v>Cooper</v>
      </c>
      <c r="D20" s="47">
        <f>'Orion Essential AR Data'!HA35</f>
        <v>563</v>
      </c>
      <c r="E20" s="47">
        <f>'Orion Essential AR Data'!HC35</f>
        <v>19</v>
      </c>
      <c r="F20" s="47">
        <f>'Orion Essential AR Data'!HY35</f>
        <v>88</v>
      </c>
      <c r="G20" s="47">
        <f>'Orion Essential AR Data'!IB35</f>
        <v>95</v>
      </c>
      <c r="H20" s="47">
        <f>'Orion Essential AR Data'!IE35</f>
        <v>96</v>
      </c>
      <c r="I20" s="47">
        <f>'Orion Essential AR Data'!IH35</f>
        <v>96</v>
      </c>
      <c r="J20" s="47">
        <f>'Orion Essential AR Data'!IK35</f>
        <v>93</v>
      </c>
      <c r="K20" s="47">
        <f>'Orion Essential AR Data'!IN35</f>
        <v>95</v>
      </c>
      <c r="L20" s="47">
        <v>19</v>
      </c>
    </row>
    <row r="21" spans="1:12" x14ac:dyDescent="0.3">
      <c r="A21" s="47">
        <f>'Orion Essential AR Data'!E26</f>
        <v>135</v>
      </c>
      <c r="B21" s="47" t="str">
        <f>'Orion Essential AR Data'!B26</f>
        <v>Alexander</v>
      </c>
      <c r="C21" s="47" t="str">
        <f>'Orion Essential AR Data'!A26</f>
        <v>Straith</v>
      </c>
      <c r="D21" s="47">
        <f>'Orion Essential AR Data'!HA26</f>
        <v>561</v>
      </c>
      <c r="E21" s="47">
        <f>'Orion Essential AR Data'!HC26</f>
        <v>22</v>
      </c>
      <c r="F21" s="47">
        <f>'Orion Essential AR Data'!HY26</f>
        <v>95</v>
      </c>
      <c r="G21" s="47">
        <f>'Orion Essential AR Data'!IB26</f>
        <v>90</v>
      </c>
      <c r="H21" s="47">
        <f>'Orion Essential AR Data'!IE26</f>
        <v>96</v>
      </c>
      <c r="I21" s="47">
        <f>'Orion Essential AR Data'!IH26</f>
        <v>91</v>
      </c>
      <c r="J21" s="47">
        <f>'Orion Essential AR Data'!IK26</f>
        <v>93</v>
      </c>
      <c r="K21" s="47">
        <f>'Orion Essential AR Data'!IN26</f>
        <v>96</v>
      </c>
      <c r="L21" s="47">
        <v>20</v>
      </c>
    </row>
    <row r="22" spans="1:12" x14ac:dyDescent="0.3">
      <c r="A22" s="47">
        <f>'Orion Essential AR Data'!E39</f>
        <v>149</v>
      </c>
      <c r="B22" s="47" t="str">
        <f>'Orion Essential AR Data'!B39</f>
        <v>Athony</v>
      </c>
      <c r="C22" s="47" t="str">
        <f>'Orion Essential AR Data'!A39</f>
        <v>Gorczyca</v>
      </c>
      <c r="D22" s="47">
        <f>'Orion Essential AR Data'!HA39</f>
        <v>560</v>
      </c>
      <c r="E22" s="47">
        <f>'Orion Essential AR Data'!HC39</f>
        <v>20</v>
      </c>
      <c r="F22" s="47">
        <f>'Orion Essential AR Data'!HY39</f>
        <v>91</v>
      </c>
      <c r="G22" s="47">
        <f>'Orion Essential AR Data'!IB39</f>
        <v>93</v>
      </c>
      <c r="H22" s="47">
        <f>'Orion Essential AR Data'!IE39</f>
        <v>94</v>
      </c>
      <c r="I22" s="47">
        <f>'Orion Essential AR Data'!IH39</f>
        <v>92</v>
      </c>
      <c r="J22" s="47">
        <f>'Orion Essential AR Data'!IK39</f>
        <v>97</v>
      </c>
      <c r="K22" s="47">
        <f>'Orion Essential AR Data'!IN39</f>
        <v>93</v>
      </c>
      <c r="L22" s="47">
        <v>21</v>
      </c>
    </row>
    <row r="23" spans="1:12" x14ac:dyDescent="0.3">
      <c r="A23" s="47">
        <f>'Orion Essential AR Data'!E2</f>
        <v>124</v>
      </c>
      <c r="B23" s="47" t="str">
        <f>'Orion Essential AR Data'!B2</f>
        <v>Mary Kate</v>
      </c>
      <c r="C23" s="47" t="str">
        <f>'Orion Essential AR Data'!A2</f>
        <v>Brox</v>
      </c>
      <c r="D23" s="47">
        <f>'Orion Essential AR Data'!HA2</f>
        <v>560</v>
      </c>
      <c r="E23" s="47">
        <f>'Orion Essential AR Data'!HC2</f>
        <v>25</v>
      </c>
      <c r="F23" s="47">
        <f>'Orion Essential AR Data'!HY2</f>
        <v>96</v>
      </c>
      <c r="G23" s="47">
        <f>'Orion Essential AR Data'!IB2</f>
        <v>93</v>
      </c>
      <c r="H23" s="47">
        <f>'Orion Essential AR Data'!IE2</f>
        <v>94</v>
      </c>
      <c r="I23" s="47">
        <f>'Orion Essential AR Data'!IH2</f>
        <v>93</v>
      </c>
      <c r="J23" s="47">
        <f>'Orion Essential AR Data'!IK2</f>
        <v>92</v>
      </c>
      <c r="K23" s="47">
        <f>'Orion Essential AR Data'!IN2</f>
        <v>92</v>
      </c>
      <c r="L23" s="47">
        <v>22</v>
      </c>
    </row>
    <row r="24" spans="1:12" x14ac:dyDescent="0.3">
      <c r="A24" s="47">
        <f>'Orion Essential AR Data'!E46</f>
        <v>156</v>
      </c>
      <c r="B24" s="47" t="str">
        <f>'Orion Essential AR Data'!B46</f>
        <v>Jonathan</v>
      </c>
      <c r="C24" s="47" t="str">
        <f>'Orion Essential AR Data'!A46</f>
        <v>Deane</v>
      </c>
      <c r="D24" s="47">
        <f>'Orion Essential AR Data'!HA46</f>
        <v>560</v>
      </c>
      <c r="E24" s="47">
        <f>'Orion Essential AR Data'!HC46</f>
        <v>17</v>
      </c>
      <c r="F24" s="47">
        <f>'Orion Essential AR Data'!HY46</f>
        <v>92</v>
      </c>
      <c r="G24" s="47">
        <f>'Orion Essential AR Data'!IB46</f>
        <v>95</v>
      </c>
      <c r="H24" s="47">
        <f>'Orion Essential AR Data'!IE46</f>
        <v>93</v>
      </c>
      <c r="I24" s="47">
        <f>'Orion Essential AR Data'!IH46</f>
        <v>96</v>
      </c>
      <c r="J24" s="47">
        <f>'Orion Essential AR Data'!IK46</f>
        <v>93</v>
      </c>
      <c r="K24" s="47">
        <f>'Orion Essential AR Data'!IN46</f>
        <v>91</v>
      </c>
      <c r="L24" s="47">
        <v>23</v>
      </c>
    </row>
    <row r="25" spans="1:12" x14ac:dyDescent="0.3">
      <c r="A25" s="47">
        <f>'Orion Essential AR Data'!E61</f>
        <v>171</v>
      </c>
      <c r="B25" s="47" t="str">
        <f>'Orion Essential AR Data'!B61</f>
        <v>Tyler</v>
      </c>
      <c r="C25" s="47" t="str">
        <f>'Orion Essential AR Data'!A61</f>
        <v>Lindeman</v>
      </c>
      <c r="D25" s="47">
        <f>'Orion Essential AR Data'!HA61</f>
        <v>559</v>
      </c>
      <c r="E25" s="47">
        <f>'Orion Essential AR Data'!HC61</f>
        <v>20</v>
      </c>
      <c r="F25" s="47">
        <f>'Orion Essential AR Data'!HY61</f>
        <v>96</v>
      </c>
      <c r="G25" s="47">
        <f>'Orion Essential AR Data'!IB61</f>
        <v>92</v>
      </c>
      <c r="H25" s="47">
        <f>'Orion Essential AR Data'!IE61</f>
        <v>91</v>
      </c>
      <c r="I25" s="47">
        <f>'Orion Essential AR Data'!IH61</f>
        <v>94</v>
      </c>
      <c r="J25" s="47">
        <f>'Orion Essential AR Data'!IK61</f>
        <v>94</v>
      </c>
      <c r="K25" s="47">
        <f>'Orion Essential AR Data'!IN61</f>
        <v>92</v>
      </c>
      <c r="L25" s="47">
        <v>24</v>
      </c>
    </row>
    <row r="26" spans="1:12" x14ac:dyDescent="0.3">
      <c r="A26" s="47">
        <f>'Orion Essential AR Data'!E34</f>
        <v>143</v>
      </c>
      <c r="B26" s="47" t="str">
        <f>'Orion Essential AR Data'!B34</f>
        <v>Ben</v>
      </c>
      <c r="C26" s="47" t="str">
        <f>'Orion Essential AR Data'!A34</f>
        <v>Gatie</v>
      </c>
      <c r="D26" s="47">
        <f>'Orion Essential AR Data'!HA34</f>
        <v>559</v>
      </c>
      <c r="E26" s="47">
        <f>'Orion Essential AR Data'!HC34</f>
        <v>19</v>
      </c>
      <c r="F26" s="47">
        <f>'Orion Essential AR Data'!HY34</f>
        <v>90</v>
      </c>
      <c r="G26" s="47">
        <f>'Orion Essential AR Data'!IB34</f>
        <v>93</v>
      </c>
      <c r="H26" s="47">
        <f>'Orion Essential AR Data'!IE34</f>
        <v>96</v>
      </c>
      <c r="I26" s="47">
        <f>'Orion Essential AR Data'!IH34</f>
        <v>94</v>
      </c>
      <c r="J26" s="47">
        <f>'Orion Essential AR Data'!IK34</f>
        <v>96</v>
      </c>
      <c r="K26" s="47">
        <f>'Orion Essential AR Data'!IN34</f>
        <v>90</v>
      </c>
      <c r="L26" s="47">
        <v>25</v>
      </c>
    </row>
    <row r="27" spans="1:12" x14ac:dyDescent="0.3">
      <c r="A27" s="47">
        <f>'Orion Essential AR Data'!E31</f>
        <v>140</v>
      </c>
      <c r="B27" s="47" t="str">
        <f>'Orion Essential AR Data'!B31</f>
        <v>Aubrey</v>
      </c>
      <c r="C27" s="47" t="str">
        <f>'Orion Essential AR Data'!A31</f>
        <v>Jackson</v>
      </c>
      <c r="D27" s="47">
        <f>'Orion Essential AR Data'!HA31</f>
        <v>558</v>
      </c>
      <c r="E27" s="47">
        <f>'Orion Essential AR Data'!HC31</f>
        <v>20</v>
      </c>
      <c r="F27" s="47">
        <f>'Orion Essential AR Data'!HY31</f>
        <v>95</v>
      </c>
      <c r="G27" s="47">
        <f>'Orion Essential AR Data'!IB31</f>
        <v>96</v>
      </c>
      <c r="H27" s="47">
        <f>'Orion Essential AR Data'!IE31</f>
        <v>91</v>
      </c>
      <c r="I27" s="47">
        <f>'Orion Essential AR Data'!IH31</f>
        <v>93</v>
      </c>
      <c r="J27" s="47">
        <f>'Orion Essential AR Data'!IK31</f>
        <v>94</v>
      </c>
      <c r="K27" s="47">
        <f>'Orion Essential AR Data'!IN31</f>
        <v>89</v>
      </c>
      <c r="L27" s="47">
        <v>26</v>
      </c>
    </row>
    <row r="28" spans="1:12" x14ac:dyDescent="0.3">
      <c r="A28" s="47">
        <f>'Orion Essential AR Data'!E63</f>
        <v>173</v>
      </c>
      <c r="B28" s="47" t="str">
        <f>'Orion Essential AR Data'!B63</f>
        <v>Katy</v>
      </c>
      <c r="C28" s="47" t="str">
        <f>'Orion Essential AR Data'!A63</f>
        <v>Morris</v>
      </c>
      <c r="D28" s="47">
        <f>'Orion Essential AR Data'!HA63</f>
        <v>556</v>
      </c>
      <c r="E28" s="47">
        <f>'Orion Essential AR Data'!HC63</f>
        <v>20</v>
      </c>
      <c r="F28" s="47">
        <f>'Orion Essential AR Data'!HY63</f>
        <v>91</v>
      </c>
      <c r="G28" s="47">
        <f>'Orion Essential AR Data'!IB63</f>
        <v>93</v>
      </c>
      <c r="H28" s="47">
        <f>'Orion Essential AR Data'!IE63</f>
        <v>90</v>
      </c>
      <c r="I28" s="47">
        <f>'Orion Essential AR Data'!IH63</f>
        <v>98</v>
      </c>
      <c r="J28" s="47">
        <f>'Orion Essential AR Data'!IK63</f>
        <v>93</v>
      </c>
      <c r="K28" s="47">
        <f>'Orion Essential AR Data'!IN63</f>
        <v>91</v>
      </c>
      <c r="L28" s="47">
        <v>27</v>
      </c>
    </row>
    <row r="29" spans="1:12" x14ac:dyDescent="0.3">
      <c r="A29" s="47">
        <f>'Orion Essential AR Data'!E7</f>
        <v>108</v>
      </c>
      <c r="B29" s="47" t="str">
        <f>'Orion Essential AR Data'!B7</f>
        <v>Mark</v>
      </c>
      <c r="C29" s="47" t="str">
        <f>'Orion Essential AR Data'!A7</f>
        <v>Garmo</v>
      </c>
      <c r="D29" s="47">
        <f>'Orion Essential AR Data'!HA7</f>
        <v>555</v>
      </c>
      <c r="E29" s="47">
        <f>'Orion Essential AR Data'!HC7</f>
        <v>15</v>
      </c>
      <c r="F29" s="47">
        <f>'Orion Essential AR Data'!HY7</f>
        <v>94</v>
      </c>
      <c r="G29" s="47">
        <f>'Orion Essential AR Data'!IB7</f>
        <v>92</v>
      </c>
      <c r="H29" s="47">
        <f>'Orion Essential AR Data'!IE7</f>
        <v>94</v>
      </c>
      <c r="I29" s="47">
        <f>'Orion Essential AR Data'!IH7</f>
        <v>91</v>
      </c>
      <c r="J29" s="47">
        <f>'Orion Essential AR Data'!IK7</f>
        <v>90</v>
      </c>
      <c r="K29" s="47">
        <f>'Orion Essential AR Data'!IN7</f>
        <v>94</v>
      </c>
      <c r="L29" s="47">
        <v>28</v>
      </c>
    </row>
    <row r="30" spans="1:12" x14ac:dyDescent="0.3">
      <c r="A30" s="47">
        <f>'Orion Essential AR Data'!E21</f>
        <v>130</v>
      </c>
      <c r="B30" s="47" t="str">
        <f>'Orion Essential AR Data'!B21</f>
        <v>Joseph</v>
      </c>
      <c r="C30" s="47" t="str">
        <f>'Orion Essential AR Data'!A21</f>
        <v>Lentine</v>
      </c>
      <c r="D30" s="47">
        <f>'Orion Essential AR Data'!HA21</f>
        <v>555</v>
      </c>
      <c r="E30" s="47">
        <f>'Orion Essential AR Data'!HC21</f>
        <v>18</v>
      </c>
      <c r="F30" s="47">
        <f>'Orion Essential AR Data'!HY21</f>
        <v>92</v>
      </c>
      <c r="G30" s="47">
        <f>'Orion Essential AR Data'!IB21</f>
        <v>93</v>
      </c>
      <c r="H30" s="47">
        <f>'Orion Essential AR Data'!IE21</f>
        <v>93</v>
      </c>
      <c r="I30" s="47">
        <f>'Orion Essential AR Data'!IH21</f>
        <v>94</v>
      </c>
      <c r="J30" s="47">
        <f>'Orion Essential AR Data'!IK21</f>
        <v>95</v>
      </c>
      <c r="K30" s="47">
        <f>'Orion Essential AR Data'!IN21</f>
        <v>88</v>
      </c>
      <c r="L30" s="47">
        <v>29</v>
      </c>
    </row>
    <row r="31" spans="1:12" x14ac:dyDescent="0.3">
      <c r="A31" s="47">
        <f>'Orion Essential AR Data'!E12</f>
        <v>105</v>
      </c>
      <c r="B31" s="47" t="str">
        <f>'Orion Essential AR Data'!B12</f>
        <v>Sydney</v>
      </c>
      <c r="C31" s="47" t="str">
        <f>'Orion Essential AR Data'!A12</f>
        <v>Smith</v>
      </c>
      <c r="D31" s="47">
        <f>'Orion Essential AR Data'!HA12</f>
        <v>553</v>
      </c>
      <c r="E31" s="47">
        <f>'Orion Essential AR Data'!HC12</f>
        <v>22</v>
      </c>
      <c r="F31" s="47">
        <f>'Orion Essential AR Data'!HY12</f>
        <v>96</v>
      </c>
      <c r="G31" s="47">
        <f>'Orion Essential AR Data'!IB12</f>
        <v>90</v>
      </c>
      <c r="H31" s="47">
        <f>'Orion Essential AR Data'!IE12</f>
        <v>92</v>
      </c>
      <c r="I31" s="47">
        <f>'Orion Essential AR Data'!IH12</f>
        <v>90</v>
      </c>
      <c r="J31" s="47">
        <f>'Orion Essential AR Data'!IK12</f>
        <v>94</v>
      </c>
      <c r="K31" s="47">
        <f>'Orion Essential AR Data'!IN12</f>
        <v>91</v>
      </c>
      <c r="L31" s="47">
        <v>30</v>
      </c>
    </row>
    <row r="32" spans="1:12" x14ac:dyDescent="0.3">
      <c r="A32" s="47">
        <f>'Orion Essential AR Data'!E17</f>
        <v>126</v>
      </c>
      <c r="B32" s="47" t="str">
        <f>'Orion Essential AR Data'!B17</f>
        <v>Ryan</v>
      </c>
      <c r="C32" s="47" t="str">
        <f>'Orion Essential AR Data'!A17</f>
        <v>Alexander</v>
      </c>
      <c r="D32" s="47">
        <f>'Orion Essential AR Data'!HA17</f>
        <v>551</v>
      </c>
      <c r="E32" s="47">
        <f>'Orion Essential AR Data'!HC17</f>
        <v>13</v>
      </c>
      <c r="F32" s="47">
        <f>'Orion Essential AR Data'!HY17</f>
        <v>87</v>
      </c>
      <c r="G32" s="47">
        <f>'Orion Essential AR Data'!IB17</f>
        <v>94</v>
      </c>
      <c r="H32" s="47">
        <f>'Orion Essential AR Data'!IE17</f>
        <v>90</v>
      </c>
      <c r="I32" s="47">
        <f>'Orion Essential AR Data'!IH17</f>
        <v>95</v>
      </c>
      <c r="J32" s="47">
        <f>'Orion Essential AR Data'!IK17</f>
        <v>93</v>
      </c>
      <c r="K32" s="47">
        <f>'Orion Essential AR Data'!IN17</f>
        <v>92</v>
      </c>
      <c r="L32" s="47">
        <v>31</v>
      </c>
    </row>
    <row r="33" spans="1:12" x14ac:dyDescent="0.3">
      <c r="A33" s="47">
        <f>'Orion Essential AR Data'!E15</f>
        <v>103</v>
      </c>
      <c r="B33" s="47" t="str">
        <f>'Orion Essential AR Data'!B15</f>
        <v>Joyce</v>
      </c>
      <c r="C33" s="47" t="str">
        <f>'Orion Essential AR Data'!A15</f>
        <v>Yu</v>
      </c>
      <c r="D33" s="47">
        <f>'Orion Essential AR Data'!HA15</f>
        <v>546</v>
      </c>
      <c r="E33" s="47">
        <f>'Orion Essential AR Data'!HC15</f>
        <v>15</v>
      </c>
      <c r="F33" s="47">
        <f>'Orion Essential AR Data'!HY15</f>
        <v>93</v>
      </c>
      <c r="G33" s="47">
        <f>'Orion Essential AR Data'!IB15</f>
        <v>93</v>
      </c>
      <c r="H33" s="47">
        <f>'Orion Essential AR Data'!IE15</f>
        <v>90</v>
      </c>
      <c r="I33" s="47">
        <f>'Orion Essential AR Data'!IH15</f>
        <v>88</v>
      </c>
      <c r="J33" s="47">
        <f>'Orion Essential AR Data'!IK15</f>
        <v>92</v>
      </c>
      <c r="K33" s="47">
        <f>'Orion Essential AR Data'!IN15</f>
        <v>90</v>
      </c>
      <c r="L33" s="47">
        <v>32</v>
      </c>
    </row>
    <row r="34" spans="1:12" x14ac:dyDescent="0.3">
      <c r="A34" s="47">
        <f>'Orion Essential AR Data'!E5</f>
        <v>114</v>
      </c>
      <c r="B34" s="47" t="str">
        <f>'Orion Essential AR Data'!B5</f>
        <v>Carley</v>
      </c>
      <c r="C34" s="47" t="str">
        <f>'Orion Essential AR Data'!A5</f>
        <v>Allison</v>
      </c>
      <c r="D34" s="47">
        <f>'Orion Essential AR Data'!HA5</f>
        <v>545</v>
      </c>
      <c r="E34" s="47">
        <f>'Orion Essential AR Data'!HC5</f>
        <v>11</v>
      </c>
      <c r="F34" s="47">
        <f>'Orion Essential AR Data'!HY5</f>
        <v>89</v>
      </c>
      <c r="G34" s="47">
        <f>'Orion Essential AR Data'!IB5</f>
        <v>88</v>
      </c>
      <c r="H34" s="47">
        <f>'Orion Essential AR Data'!IE5</f>
        <v>93</v>
      </c>
      <c r="I34" s="47">
        <f>'Orion Essential AR Data'!IH5</f>
        <v>88</v>
      </c>
      <c r="J34" s="47">
        <f>'Orion Essential AR Data'!IK5</f>
        <v>96</v>
      </c>
      <c r="K34" s="47">
        <f>'Orion Essential AR Data'!IN5</f>
        <v>91</v>
      </c>
      <c r="L34" s="47">
        <v>33</v>
      </c>
    </row>
    <row r="35" spans="1:12" x14ac:dyDescent="0.3">
      <c r="A35" s="47">
        <f>'Orion Essential AR Data'!E58</f>
        <v>168</v>
      </c>
      <c r="B35" s="47" t="str">
        <f>'Orion Essential AR Data'!B58</f>
        <v>John</v>
      </c>
      <c r="C35" s="47" t="str">
        <f>'Orion Essential AR Data'!A58</f>
        <v>Plunkett</v>
      </c>
      <c r="D35" s="47">
        <f>'Orion Essential AR Data'!HA58</f>
        <v>544</v>
      </c>
      <c r="E35" s="47">
        <f>'Orion Essential AR Data'!HC58</f>
        <v>13</v>
      </c>
      <c r="F35" s="47">
        <f>'Orion Essential AR Data'!HY58</f>
        <v>92</v>
      </c>
      <c r="G35" s="47">
        <f>'Orion Essential AR Data'!IB58</f>
        <v>89</v>
      </c>
      <c r="H35" s="47">
        <f>'Orion Essential AR Data'!IE58</f>
        <v>89</v>
      </c>
      <c r="I35" s="47">
        <f>'Orion Essential AR Data'!IH58</f>
        <v>92</v>
      </c>
      <c r="J35" s="47">
        <f>'Orion Essential AR Data'!IK58</f>
        <v>89</v>
      </c>
      <c r="K35" s="47">
        <f>'Orion Essential AR Data'!IN58</f>
        <v>93</v>
      </c>
      <c r="L35" s="47">
        <v>34</v>
      </c>
    </row>
    <row r="36" spans="1:12" x14ac:dyDescent="0.3">
      <c r="A36" s="47">
        <f>'Orion Essential AR Data'!E6</f>
        <v>101</v>
      </c>
      <c r="B36" s="47" t="str">
        <f>'Orion Essential AR Data'!B6</f>
        <v>Zachary</v>
      </c>
      <c r="C36" s="47" t="str">
        <f>'Orion Essential AR Data'!A6</f>
        <v>Beller</v>
      </c>
      <c r="D36" s="47">
        <f>'Orion Essential AR Data'!HA6</f>
        <v>544</v>
      </c>
      <c r="E36" s="47">
        <f>'Orion Essential AR Data'!HC6</f>
        <v>15</v>
      </c>
      <c r="F36" s="47">
        <f>'Orion Essential AR Data'!HY6</f>
        <v>93</v>
      </c>
      <c r="G36" s="47">
        <f>'Orion Essential AR Data'!IB6</f>
        <v>90</v>
      </c>
      <c r="H36" s="47">
        <f>'Orion Essential AR Data'!IE6</f>
        <v>87</v>
      </c>
      <c r="I36" s="47">
        <f>'Orion Essential AR Data'!IH6</f>
        <v>92</v>
      </c>
      <c r="J36" s="47">
        <f>'Orion Essential AR Data'!IK6</f>
        <v>92</v>
      </c>
      <c r="K36" s="47">
        <f>'Orion Essential AR Data'!IN6</f>
        <v>90</v>
      </c>
      <c r="L36" s="47">
        <v>35</v>
      </c>
    </row>
    <row r="37" spans="1:12" x14ac:dyDescent="0.3">
      <c r="A37" s="47">
        <f>'Orion Essential AR Data'!E9</f>
        <v>104</v>
      </c>
      <c r="B37" s="47" t="str">
        <f>'Orion Essential AR Data'!B9</f>
        <v>Matthew</v>
      </c>
      <c r="C37" s="47" t="str">
        <f>'Orion Essential AR Data'!A9</f>
        <v>Iamarino</v>
      </c>
      <c r="D37" s="47">
        <f>'Orion Essential AR Data'!HA9</f>
        <v>543</v>
      </c>
      <c r="E37" s="47">
        <f>'Orion Essential AR Data'!HC9</f>
        <v>14</v>
      </c>
      <c r="F37" s="47">
        <f>'Orion Essential AR Data'!HY9</f>
        <v>90</v>
      </c>
      <c r="G37" s="47">
        <f>'Orion Essential AR Data'!IB9</f>
        <v>92</v>
      </c>
      <c r="H37" s="47">
        <f>'Orion Essential AR Data'!IE9</f>
        <v>94</v>
      </c>
      <c r="I37" s="47">
        <f>'Orion Essential AR Data'!IH9</f>
        <v>92</v>
      </c>
      <c r="J37" s="47">
        <f>'Orion Essential AR Data'!IK9</f>
        <v>88</v>
      </c>
      <c r="K37" s="47">
        <f>'Orion Essential AR Data'!IN9</f>
        <v>87</v>
      </c>
      <c r="L37" s="47">
        <v>36</v>
      </c>
    </row>
    <row r="38" spans="1:12" x14ac:dyDescent="0.3">
      <c r="A38" s="47">
        <f>'Orion Essential AR Data'!E59</f>
        <v>169</v>
      </c>
      <c r="B38" s="47" t="str">
        <f>'Orion Essential AR Data'!B59</f>
        <v>Rachel</v>
      </c>
      <c r="C38" s="47" t="str">
        <f>'Orion Essential AR Data'!A59</f>
        <v>Voigt</v>
      </c>
      <c r="D38" s="47">
        <f>'Orion Essential AR Data'!HA59</f>
        <v>542</v>
      </c>
      <c r="E38" s="47">
        <f>'Orion Essential AR Data'!HC59</f>
        <v>10</v>
      </c>
      <c r="F38" s="47">
        <f>'Orion Essential AR Data'!HY59</f>
        <v>89</v>
      </c>
      <c r="G38" s="47">
        <f>'Orion Essential AR Data'!IB59</f>
        <v>89</v>
      </c>
      <c r="H38" s="47">
        <f>'Orion Essential AR Data'!IE59</f>
        <v>90</v>
      </c>
      <c r="I38" s="47">
        <f>'Orion Essential AR Data'!IH59</f>
        <v>90</v>
      </c>
      <c r="J38" s="47">
        <f>'Orion Essential AR Data'!IK59</f>
        <v>92</v>
      </c>
      <c r="K38" s="47">
        <f>'Orion Essential AR Data'!IN59</f>
        <v>92</v>
      </c>
      <c r="L38" s="47">
        <v>37</v>
      </c>
    </row>
    <row r="39" spans="1:12" x14ac:dyDescent="0.3">
      <c r="A39" s="47">
        <f>'Orion Essential AR Data'!E19</f>
        <v>128</v>
      </c>
      <c r="B39" s="47" t="str">
        <f>'Orion Essential AR Data'!B19</f>
        <v>Collin</v>
      </c>
      <c r="C39" s="47" t="str">
        <f>'Orion Essential AR Data'!A19</f>
        <v>Fox</v>
      </c>
      <c r="D39" s="47">
        <f>'Orion Essential AR Data'!HA19</f>
        <v>534</v>
      </c>
      <c r="E39" s="47">
        <f>'Orion Essential AR Data'!HC19</f>
        <v>7</v>
      </c>
      <c r="F39" s="47">
        <f>'Orion Essential AR Data'!HY19</f>
        <v>89</v>
      </c>
      <c r="G39" s="47">
        <f>'Orion Essential AR Data'!IB19</f>
        <v>88</v>
      </c>
      <c r="H39" s="47">
        <f>'Orion Essential AR Data'!IE19</f>
        <v>87</v>
      </c>
      <c r="I39" s="47">
        <f>'Orion Essential AR Data'!IH19</f>
        <v>90</v>
      </c>
      <c r="J39" s="47">
        <f>'Orion Essential AR Data'!IK19</f>
        <v>89</v>
      </c>
      <c r="K39" s="47">
        <f>'Orion Essential AR Data'!IN19</f>
        <v>91</v>
      </c>
      <c r="L39" s="47">
        <v>38</v>
      </c>
    </row>
    <row r="40" spans="1:12" x14ac:dyDescent="0.3">
      <c r="A40" s="47">
        <f>'Orion Essential AR Data'!E43</f>
        <v>153</v>
      </c>
      <c r="B40" s="47" t="str">
        <f>'Orion Essential AR Data'!B43</f>
        <v>Jane</v>
      </c>
      <c r="C40" s="47" t="str">
        <f>'Orion Essential AR Data'!A43</f>
        <v>Deane</v>
      </c>
      <c r="D40" s="47">
        <f>'Orion Essential AR Data'!HA43</f>
        <v>533</v>
      </c>
      <c r="E40" s="47">
        <f>'Orion Essential AR Data'!HC43</f>
        <v>11</v>
      </c>
      <c r="F40" s="47">
        <f>'Orion Essential AR Data'!HY43</f>
        <v>92</v>
      </c>
      <c r="G40" s="47">
        <f>'Orion Essential AR Data'!IB43</f>
        <v>89</v>
      </c>
      <c r="H40" s="47">
        <f>'Orion Essential AR Data'!IE43</f>
        <v>86</v>
      </c>
      <c r="I40" s="47">
        <f>'Orion Essential AR Data'!IH43</f>
        <v>91</v>
      </c>
      <c r="J40" s="47">
        <f>'Orion Essential AR Data'!IK43</f>
        <v>83</v>
      </c>
      <c r="K40" s="47">
        <f>'Orion Essential AR Data'!IN43</f>
        <v>92</v>
      </c>
      <c r="L40" s="47">
        <v>39</v>
      </c>
    </row>
    <row r="41" spans="1:12" x14ac:dyDescent="0.3">
      <c r="A41" s="47">
        <f>'Orion Essential AR Data'!E42</f>
        <v>152</v>
      </c>
      <c r="B41" s="47" t="str">
        <f>'Orion Essential AR Data'!B42</f>
        <v>Susie</v>
      </c>
      <c r="C41" s="47" t="str">
        <f>'Orion Essential AR Data'!A42</f>
        <v>Morcom</v>
      </c>
      <c r="D41" s="47">
        <f>'Orion Essential AR Data'!HA42</f>
        <v>533</v>
      </c>
      <c r="E41" s="47">
        <f>'Orion Essential AR Data'!HC42</f>
        <v>11</v>
      </c>
      <c r="F41" s="47">
        <f>'Orion Essential AR Data'!HY42</f>
        <v>90</v>
      </c>
      <c r="G41" s="47">
        <f>'Orion Essential AR Data'!IB42</f>
        <v>89</v>
      </c>
      <c r="H41" s="47">
        <f>'Orion Essential AR Data'!IE42</f>
        <v>89</v>
      </c>
      <c r="I41" s="47">
        <f>'Orion Essential AR Data'!IH42</f>
        <v>90</v>
      </c>
      <c r="J41" s="47">
        <f>'Orion Essential AR Data'!IK42</f>
        <v>84</v>
      </c>
      <c r="K41" s="47">
        <f>'Orion Essential AR Data'!IN42</f>
        <v>91</v>
      </c>
      <c r="L41" s="47">
        <v>40</v>
      </c>
    </row>
    <row r="42" spans="1:12" x14ac:dyDescent="0.3">
      <c r="A42" s="47">
        <f>'Orion Essential AR Data'!E64</f>
        <v>175</v>
      </c>
      <c r="B42" s="47" t="str">
        <f>'Orion Essential AR Data'!B64</f>
        <v>Ali</v>
      </c>
      <c r="C42" s="47" t="str">
        <f>'Orion Essential AR Data'!A64</f>
        <v>Tujillo</v>
      </c>
      <c r="D42" s="47">
        <f>'Orion Essential AR Data'!HA64</f>
        <v>533</v>
      </c>
      <c r="E42" s="47">
        <f>'Orion Essential AR Data'!HC64</f>
        <v>11</v>
      </c>
      <c r="F42" s="47">
        <f>'Orion Essential AR Data'!HY64</f>
        <v>87</v>
      </c>
      <c r="G42" s="47">
        <f>'Orion Essential AR Data'!IB64</f>
        <v>90</v>
      </c>
      <c r="H42" s="47">
        <f>'Orion Essential AR Data'!IE64</f>
        <v>89</v>
      </c>
      <c r="I42" s="47">
        <f>'Orion Essential AR Data'!IH64</f>
        <v>91</v>
      </c>
      <c r="J42" s="47">
        <f>'Orion Essential AR Data'!IK64</f>
        <v>90</v>
      </c>
      <c r="K42" s="47">
        <f>'Orion Essential AR Data'!IN64</f>
        <v>86</v>
      </c>
      <c r="L42" s="47">
        <v>41</v>
      </c>
    </row>
    <row r="43" spans="1:12" x14ac:dyDescent="0.3">
      <c r="A43" s="47">
        <f>'Orion Essential AR Data'!E23</f>
        <v>132</v>
      </c>
      <c r="B43" s="47" t="str">
        <f>'Orion Essential AR Data'!B23</f>
        <v>John</v>
      </c>
      <c r="C43" s="47" t="str">
        <f>'Orion Essential AR Data'!A23</f>
        <v>Martin</v>
      </c>
      <c r="D43" s="47">
        <f>'Orion Essential AR Data'!HA23</f>
        <v>530</v>
      </c>
      <c r="E43" s="47">
        <f>'Orion Essential AR Data'!HC23</f>
        <v>10</v>
      </c>
      <c r="F43" s="47">
        <f>'Orion Essential AR Data'!HY23</f>
        <v>85</v>
      </c>
      <c r="G43" s="47">
        <f>'Orion Essential AR Data'!IB23</f>
        <v>89</v>
      </c>
      <c r="H43" s="47">
        <f>'Orion Essential AR Data'!IE23</f>
        <v>88</v>
      </c>
      <c r="I43" s="47">
        <f>'Orion Essential AR Data'!IH23</f>
        <v>89</v>
      </c>
      <c r="J43" s="47">
        <f>'Orion Essential AR Data'!IK23</f>
        <v>90</v>
      </c>
      <c r="K43" s="47">
        <f>'Orion Essential AR Data'!IN23</f>
        <v>89</v>
      </c>
      <c r="L43" s="47">
        <v>42</v>
      </c>
    </row>
    <row r="44" spans="1:12" x14ac:dyDescent="0.3">
      <c r="A44" s="47">
        <f>'Orion Essential AR Data'!E60</f>
        <v>170</v>
      </c>
      <c r="B44" s="47" t="str">
        <f>'Orion Essential AR Data'!B60</f>
        <v>Elijah</v>
      </c>
      <c r="C44" s="47" t="str">
        <f>'Orion Essential AR Data'!A60</f>
        <v>Holter</v>
      </c>
      <c r="D44" s="47">
        <f>'Orion Essential AR Data'!HA60</f>
        <v>528</v>
      </c>
      <c r="E44" s="47">
        <f>'Orion Essential AR Data'!HC60</f>
        <v>9</v>
      </c>
      <c r="F44" s="47">
        <f>'Orion Essential AR Data'!HY60</f>
        <v>85</v>
      </c>
      <c r="G44" s="47">
        <f>'Orion Essential AR Data'!IB60</f>
        <v>91</v>
      </c>
      <c r="H44" s="47">
        <f>'Orion Essential AR Data'!IE60</f>
        <v>90</v>
      </c>
      <c r="I44" s="47">
        <f>'Orion Essential AR Data'!IH60</f>
        <v>85</v>
      </c>
      <c r="J44" s="47">
        <f>'Orion Essential AR Data'!IK60</f>
        <v>91</v>
      </c>
      <c r="K44" s="47">
        <f>'Orion Essential AR Data'!IN60</f>
        <v>86</v>
      </c>
      <c r="L44" s="47">
        <v>43</v>
      </c>
    </row>
    <row r="45" spans="1:12" x14ac:dyDescent="0.3">
      <c r="A45" s="47">
        <f>'Orion Essential AR Data'!E30</f>
        <v>139</v>
      </c>
      <c r="B45" s="47" t="str">
        <f>'Orion Essential AR Data'!B30</f>
        <v>Andrew</v>
      </c>
      <c r="C45" s="47" t="str">
        <f>'Orion Essential AR Data'!A30</f>
        <v>Brown</v>
      </c>
      <c r="D45" s="47">
        <f>'Orion Essential AR Data'!HA30</f>
        <v>525</v>
      </c>
      <c r="E45" s="47">
        <f>'Orion Essential AR Data'!HC30</f>
        <v>8</v>
      </c>
      <c r="F45" s="47">
        <f>'Orion Essential AR Data'!HY30</f>
        <v>84</v>
      </c>
      <c r="G45" s="47">
        <f>'Orion Essential AR Data'!IB30</f>
        <v>89</v>
      </c>
      <c r="H45" s="47">
        <f>'Orion Essential AR Data'!IE30</f>
        <v>86</v>
      </c>
      <c r="I45" s="47">
        <f>'Orion Essential AR Data'!IH30</f>
        <v>94</v>
      </c>
      <c r="J45" s="47">
        <f>'Orion Essential AR Data'!IK30</f>
        <v>88</v>
      </c>
      <c r="K45" s="47">
        <f>'Orion Essential AR Data'!IN30</f>
        <v>84</v>
      </c>
      <c r="L45" s="47">
        <v>44</v>
      </c>
    </row>
    <row r="46" spans="1:12" x14ac:dyDescent="0.3">
      <c r="A46" s="47">
        <f>'Orion Essential AR Data'!E67</f>
        <v>174</v>
      </c>
      <c r="B46" s="47" t="str">
        <f>'Orion Essential AR Data'!B67</f>
        <v>Gabrielle</v>
      </c>
      <c r="C46" s="47" t="str">
        <f>'Orion Essential AR Data'!A67</f>
        <v>Birch</v>
      </c>
      <c r="D46" s="47">
        <f>'Orion Essential AR Data'!HA67</f>
        <v>522</v>
      </c>
      <c r="E46" s="47">
        <f>'Orion Essential AR Data'!HC67</f>
        <v>12</v>
      </c>
      <c r="F46" s="47">
        <f>'Orion Essential AR Data'!HY67</f>
        <v>87</v>
      </c>
      <c r="G46" s="47">
        <f>'Orion Essential AR Data'!IB67</f>
        <v>89</v>
      </c>
      <c r="H46" s="47">
        <f>'Orion Essential AR Data'!IE67</f>
        <v>83</v>
      </c>
      <c r="I46" s="47">
        <f>'Orion Essential AR Data'!IH67</f>
        <v>85</v>
      </c>
      <c r="J46" s="47">
        <f>'Orion Essential AR Data'!IK67</f>
        <v>92</v>
      </c>
      <c r="K46" s="47">
        <f>'Orion Essential AR Data'!IN67</f>
        <v>86</v>
      </c>
      <c r="L46" s="47">
        <v>45</v>
      </c>
    </row>
    <row r="47" spans="1:12" x14ac:dyDescent="0.3">
      <c r="A47" s="47">
        <f>'Orion Essential AR Data'!E45</f>
        <v>155</v>
      </c>
      <c r="B47" s="47" t="str">
        <f>'Orion Essential AR Data'!B45</f>
        <v>Katherine</v>
      </c>
      <c r="C47" s="47" t="str">
        <f>'Orion Essential AR Data'!A45</f>
        <v>Gray</v>
      </c>
      <c r="D47" s="47">
        <f>'Orion Essential AR Data'!HA45</f>
        <v>519</v>
      </c>
      <c r="E47" s="47">
        <f>'Orion Essential AR Data'!HC45</f>
        <v>6</v>
      </c>
      <c r="F47" s="47">
        <f>'Orion Essential AR Data'!HY45</f>
        <v>80</v>
      </c>
      <c r="G47" s="47">
        <f>'Orion Essential AR Data'!IB45</f>
        <v>87</v>
      </c>
      <c r="H47" s="47">
        <f>'Orion Essential AR Data'!IE45</f>
        <v>85</v>
      </c>
      <c r="I47" s="47">
        <f>'Orion Essential AR Data'!IH45</f>
        <v>90</v>
      </c>
      <c r="J47" s="47">
        <f>'Orion Essential AR Data'!IK45</f>
        <v>90</v>
      </c>
      <c r="K47" s="47">
        <f>'Orion Essential AR Data'!IN45</f>
        <v>87</v>
      </c>
      <c r="L47" s="47">
        <v>46</v>
      </c>
    </row>
    <row r="48" spans="1:12" x14ac:dyDescent="0.3">
      <c r="A48" s="47">
        <f>'Orion Essential AR Data'!E27</f>
        <v>136</v>
      </c>
      <c r="B48" s="47" t="str">
        <f>'Orion Essential AR Data'!B27</f>
        <v>Mike</v>
      </c>
      <c r="C48" s="47" t="str">
        <f>'Orion Essential AR Data'!A27</f>
        <v>Teidt</v>
      </c>
      <c r="D48" s="47">
        <f>'Orion Essential AR Data'!HA27</f>
        <v>517</v>
      </c>
      <c r="E48" s="47">
        <f>'Orion Essential AR Data'!HC27</f>
        <v>7</v>
      </c>
      <c r="F48" s="47">
        <f>'Orion Essential AR Data'!HY27</f>
        <v>90</v>
      </c>
      <c r="G48" s="47">
        <f>'Orion Essential AR Data'!IB27</f>
        <v>87</v>
      </c>
      <c r="H48" s="47">
        <f>'Orion Essential AR Data'!IE27</f>
        <v>82</v>
      </c>
      <c r="I48" s="47">
        <f>'Orion Essential AR Data'!IH27</f>
        <v>84</v>
      </c>
      <c r="J48" s="47">
        <f>'Orion Essential AR Data'!IK27</f>
        <v>85</v>
      </c>
      <c r="K48" s="47">
        <f>'Orion Essential AR Data'!IN27</f>
        <v>89</v>
      </c>
      <c r="L48" s="47">
        <v>47</v>
      </c>
    </row>
    <row r="49" spans="1:12" x14ac:dyDescent="0.3">
      <c r="A49" s="47">
        <f>'Orion Essential AR Data'!E3</f>
        <v>123</v>
      </c>
      <c r="B49" s="47" t="str">
        <f>'Orion Essential AR Data'!B3</f>
        <v>Nick</v>
      </c>
      <c r="C49" s="47" t="str">
        <f>'Orion Essential AR Data'!A3</f>
        <v>Scovil</v>
      </c>
      <c r="D49" s="47">
        <f>'Orion Essential AR Data'!HA3</f>
        <v>515</v>
      </c>
      <c r="E49" s="47">
        <f>'Orion Essential AR Data'!HC3</f>
        <v>11</v>
      </c>
      <c r="F49" s="47">
        <f>'Orion Essential AR Data'!HY3</f>
        <v>85</v>
      </c>
      <c r="G49" s="47">
        <f>'Orion Essential AR Data'!IB3</f>
        <v>94</v>
      </c>
      <c r="H49" s="47">
        <f>'Orion Essential AR Data'!IE3</f>
        <v>81</v>
      </c>
      <c r="I49" s="47">
        <f>'Orion Essential AR Data'!IH3</f>
        <v>85</v>
      </c>
      <c r="J49" s="47">
        <f>'Orion Essential AR Data'!IK3</f>
        <v>91</v>
      </c>
      <c r="K49" s="47">
        <f>'Orion Essential AR Data'!IN3</f>
        <v>79</v>
      </c>
      <c r="L49" s="47">
        <v>48</v>
      </c>
    </row>
    <row r="50" spans="1:12" x14ac:dyDescent="0.3">
      <c r="A50" s="47">
        <f>'Orion Essential AR Data'!E32</f>
        <v>141</v>
      </c>
      <c r="B50" s="47" t="str">
        <f>'Orion Essential AR Data'!B32</f>
        <v>Dalton</v>
      </c>
      <c r="C50" s="47" t="str">
        <f>'Orion Essential AR Data'!A32</f>
        <v>Hibbits</v>
      </c>
      <c r="D50" s="47">
        <f>'Orion Essential AR Data'!HA32</f>
        <v>512</v>
      </c>
      <c r="E50" s="47">
        <f>'Orion Essential AR Data'!HC32</f>
        <v>7</v>
      </c>
      <c r="F50" s="47">
        <f>'Orion Essential AR Data'!HY32</f>
        <v>81</v>
      </c>
      <c r="G50" s="47">
        <f>'Orion Essential AR Data'!IB32</f>
        <v>85</v>
      </c>
      <c r="H50" s="47">
        <f>'Orion Essential AR Data'!IE32</f>
        <v>82</v>
      </c>
      <c r="I50" s="47">
        <f>'Orion Essential AR Data'!IH32</f>
        <v>90</v>
      </c>
      <c r="J50" s="47">
        <f>'Orion Essential AR Data'!IK32</f>
        <v>89</v>
      </c>
      <c r="K50" s="47">
        <f>'Orion Essential AR Data'!IN32</f>
        <v>85</v>
      </c>
      <c r="L50" s="47">
        <v>49</v>
      </c>
    </row>
    <row r="51" spans="1:12" x14ac:dyDescent="0.3">
      <c r="A51" s="47">
        <f>'Orion Essential AR Data'!E28</f>
        <v>137</v>
      </c>
      <c r="B51" s="47" t="str">
        <f>'Orion Essential AR Data'!B28</f>
        <v>Jacob</v>
      </c>
      <c r="C51" s="47" t="str">
        <f>'Orion Essential AR Data'!A28</f>
        <v>Weesies</v>
      </c>
      <c r="D51" s="47">
        <f>'Orion Essential AR Data'!HA28</f>
        <v>510</v>
      </c>
      <c r="E51" s="47">
        <f>'Orion Essential AR Data'!HC28</f>
        <v>11</v>
      </c>
      <c r="F51" s="47">
        <f>'Orion Essential AR Data'!HY28</f>
        <v>87</v>
      </c>
      <c r="G51" s="47">
        <f>'Orion Essential AR Data'!IB28</f>
        <v>82</v>
      </c>
      <c r="H51" s="47">
        <f>'Orion Essential AR Data'!IE28</f>
        <v>80</v>
      </c>
      <c r="I51" s="47">
        <f>'Orion Essential AR Data'!IH28</f>
        <v>83</v>
      </c>
      <c r="J51" s="47">
        <f>'Orion Essential AR Data'!IK28</f>
        <v>92</v>
      </c>
      <c r="K51" s="47">
        <f>'Orion Essential AR Data'!IN28</f>
        <v>86</v>
      </c>
      <c r="L51" s="47">
        <v>50</v>
      </c>
    </row>
    <row r="52" spans="1:12" x14ac:dyDescent="0.3">
      <c r="A52" s="47">
        <f>'Orion Essential AR Data'!E13</f>
        <v>107</v>
      </c>
      <c r="B52" s="47" t="str">
        <f>'Orion Essential AR Data'!B13</f>
        <v>Beck</v>
      </c>
      <c r="C52" s="47" t="str">
        <f>'Orion Essential AR Data'!A13</f>
        <v>Utigard</v>
      </c>
      <c r="D52" s="47">
        <f>'Orion Essential AR Data'!HA13</f>
        <v>509</v>
      </c>
      <c r="E52" s="47">
        <f>'Orion Essential AR Data'!HC13</f>
        <v>16</v>
      </c>
      <c r="F52" s="47">
        <f>'Orion Essential AR Data'!HY13</f>
        <v>88</v>
      </c>
      <c r="G52" s="47">
        <f>'Orion Essential AR Data'!IB13</f>
        <v>85</v>
      </c>
      <c r="H52" s="47">
        <f>'Orion Essential AR Data'!IE13</f>
        <v>83</v>
      </c>
      <c r="I52" s="47">
        <f>'Orion Essential AR Data'!IH13</f>
        <v>89</v>
      </c>
      <c r="J52" s="47">
        <f>'Orion Essential AR Data'!IK13</f>
        <v>76</v>
      </c>
      <c r="K52" s="47">
        <f>'Orion Essential AR Data'!IN13</f>
        <v>88</v>
      </c>
      <c r="L52" s="47">
        <v>51</v>
      </c>
    </row>
    <row r="53" spans="1:12" x14ac:dyDescent="0.3">
      <c r="A53" s="47">
        <f>'Orion Essential AR Data'!E50</f>
        <v>160</v>
      </c>
      <c r="B53" s="47" t="str">
        <f>'Orion Essential AR Data'!B50</f>
        <v>Miranda</v>
      </c>
      <c r="C53" s="47" t="str">
        <f>'Orion Essential AR Data'!A50</f>
        <v>Glennon</v>
      </c>
      <c r="D53" s="47">
        <f>'Orion Essential AR Data'!HA50</f>
        <v>501</v>
      </c>
      <c r="E53" s="47">
        <f>'Orion Essential AR Data'!HC50</f>
        <v>10</v>
      </c>
      <c r="F53" s="47">
        <f>'Orion Essential AR Data'!HY50</f>
        <v>84</v>
      </c>
      <c r="G53" s="47">
        <f>'Orion Essential AR Data'!IB50</f>
        <v>85</v>
      </c>
      <c r="H53" s="47">
        <f>'Orion Essential AR Data'!IE50</f>
        <v>77</v>
      </c>
      <c r="I53" s="47">
        <f>'Orion Essential AR Data'!IH50</f>
        <v>89</v>
      </c>
      <c r="J53" s="47">
        <f>'Orion Essential AR Data'!IK50</f>
        <v>79</v>
      </c>
      <c r="K53" s="47">
        <f>'Orion Essential AR Data'!IN50</f>
        <v>87</v>
      </c>
      <c r="L53" s="47">
        <v>52</v>
      </c>
    </row>
    <row r="54" spans="1:12" x14ac:dyDescent="0.3">
      <c r="A54" s="47">
        <f>'Orion Essential AR Data'!E24</f>
        <v>133</v>
      </c>
      <c r="B54" s="47" t="str">
        <f>'Orion Essential AR Data'!B24</f>
        <v>Evan</v>
      </c>
      <c r="C54" s="47" t="str">
        <f>'Orion Essential AR Data'!A24</f>
        <v>McMahon</v>
      </c>
      <c r="D54" s="47">
        <f>'Orion Essential AR Data'!HA24</f>
        <v>497</v>
      </c>
      <c r="E54" s="47">
        <f>'Orion Essential AR Data'!HC24</f>
        <v>8</v>
      </c>
      <c r="F54" s="47">
        <f>'Orion Essential AR Data'!HY24</f>
        <v>81</v>
      </c>
      <c r="G54" s="47">
        <f>'Orion Essential AR Data'!IB24</f>
        <v>87</v>
      </c>
      <c r="H54" s="47">
        <f>'Orion Essential AR Data'!IE24</f>
        <v>84</v>
      </c>
      <c r="I54" s="47">
        <f>'Orion Essential AR Data'!IH24</f>
        <v>84</v>
      </c>
      <c r="J54" s="47">
        <f>'Orion Essential AR Data'!IK24</f>
        <v>80</v>
      </c>
      <c r="K54" s="47">
        <f>'Orion Essential AR Data'!IN24</f>
        <v>81</v>
      </c>
      <c r="L54" s="47">
        <v>53</v>
      </c>
    </row>
    <row r="55" spans="1:12" x14ac:dyDescent="0.3">
      <c r="A55" s="47">
        <f>'Orion Essential AR Data'!E47</f>
        <v>157</v>
      </c>
      <c r="B55" s="47" t="str">
        <f>'Orion Essential AR Data'!B47</f>
        <v>William</v>
      </c>
      <c r="C55" s="47" t="str">
        <f>'Orion Essential AR Data'!A47</f>
        <v>Bowser</v>
      </c>
      <c r="D55" s="47">
        <f>'Orion Essential AR Data'!HA47</f>
        <v>494</v>
      </c>
      <c r="E55" s="47">
        <f>'Orion Essential AR Data'!HC47</f>
        <v>7</v>
      </c>
      <c r="F55" s="47">
        <f>'Orion Essential AR Data'!HY47</f>
        <v>82</v>
      </c>
      <c r="G55" s="47">
        <f>'Orion Essential AR Data'!IB47</f>
        <v>81</v>
      </c>
      <c r="H55" s="47">
        <f>'Orion Essential AR Data'!IE47</f>
        <v>84</v>
      </c>
      <c r="I55" s="47">
        <f>'Orion Essential AR Data'!IH47</f>
        <v>82</v>
      </c>
      <c r="J55" s="47">
        <f>'Orion Essential AR Data'!IK47</f>
        <v>85</v>
      </c>
      <c r="K55" s="47">
        <f>'Orion Essential AR Data'!IN47</f>
        <v>80</v>
      </c>
      <c r="L55" s="47">
        <v>54</v>
      </c>
    </row>
    <row r="56" spans="1:12" x14ac:dyDescent="0.3">
      <c r="A56" s="47">
        <f>'Orion Essential AR Data'!E51</f>
        <v>161</v>
      </c>
      <c r="B56" s="47" t="str">
        <f>'Orion Essential AR Data'!B51</f>
        <v>Foster</v>
      </c>
      <c r="C56" s="47" t="str">
        <f>'Orion Essential AR Data'!A51</f>
        <v>Binkowski</v>
      </c>
      <c r="D56" s="47">
        <f>'Orion Essential AR Data'!HA51</f>
        <v>493</v>
      </c>
      <c r="E56" s="47">
        <f>'Orion Essential AR Data'!HC51</f>
        <v>1</v>
      </c>
      <c r="F56" s="47">
        <f>'Orion Essential AR Data'!HY51</f>
        <v>82</v>
      </c>
      <c r="G56" s="47">
        <f>'Orion Essential AR Data'!IB51</f>
        <v>85</v>
      </c>
      <c r="H56" s="47">
        <f>'Orion Essential AR Data'!IE51</f>
        <v>84</v>
      </c>
      <c r="I56" s="47">
        <f>'Orion Essential AR Data'!IH51</f>
        <v>85</v>
      </c>
      <c r="J56" s="47">
        <f>'Orion Essential AR Data'!IK51</f>
        <v>81</v>
      </c>
      <c r="K56" s="47">
        <f>'Orion Essential AR Data'!IN51</f>
        <v>76</v>
      </c>
      <c r="L56" s="47">
        <v>55</v>
      </c>
    </row>
    <row r="57" spans="1:12" x14ac:dyDescent="0.3">
      <c r="A57" s="47">
        <f>'Orion Essential AR Data'!E4</f>
        <v>109</v>
      </c>
      <c r="B57" s="47" t="str">
        <f>'Orion Essential AR Data'!B4</f>
        <v>Paul</v>
      </c>
      <c r="C57" s="47" t="str">
        <f>'Orion Essential AR Data'!A4</f>
        <v>Tyler</v>
      </c>
      <c r="D57" s="47">
        <f>'Orion Essential AR Data'!HA4</f>
        <v>486</v>
      </c>
      <c r="E57" s="47">
        <f>'Orion Essential AR Data'!HC4</f>
        <v>4</v>
      </c>
      <c r="F57" s="47">
        <f>'Orion Essential AR Data'!HY4</f>
        <v>81</v>
      </c>
      <c r="G57" s="47">
        <f>'Orion Essential AR Data'!IB4</f>
        <v>76</v>
      </c>
      <c r="H57" s="47">
        <f>'Orion Essential AR Data'!IE4</f>
        <v>78</v>
      </c>
      <c r="I57" s="47">
        <f>'Orion Essential AR Data'!IH4</f>
        <v>82</v>
      </c>
      <c r="J57" s="47">
        <f>'Orion Essential AR Data'!IK4</f>
        <v>84</v>
      </c>
      <c r="K57" s="47">
        <f>'Orion Essential AR Data'!IN4</f>
        <v>85</v>
      </c>
      <c r="L57" s="47">
        <v>56</v>
      </c>
    </row>
    <row r="58" spans="1:12" x14ac:dyDescent="0.3">
      <c r="A58" s="47">
        <f>'Orion Essential AR Data'!E16</f>
        <v>179</v>
      </c>
      <c r="B58" s="47" t="str">
        <f>'Orion Essential AR Data'!B16</f>
        <v>Collin</v>
      </c>
      <c r="C58" s="47" t="str">
        <f>'Orion Essential AR Data'!A16</f>
        <v>Wilson</v>
      </c>
      <c r="D58" s="47">
        <f>'Orion Essential AR Data'!HA16</f>
        <v>477</v>
      </c>
      <c r="E58" s="47">
        <f>'Orion Essential AR Data'!HC16</f>
        <v>4</v>
      </c>
      <c r="F58" s="47">
        <f>'Orion Essential AR Data'!HY16</f>
        <v>82</v>
      </c>
      <c r="G58" s="47">
        <f>'Orion Essential AR Data'!IB16</f>
        <v>78</v>
      </c>
      <c r="H58" s="47">
        <f>'Orion Essential AR Data'!IE16</f>
        <v>81</v>
      </c>
      <c r="I58" s="47">
        <f>'Orion Essential AR Data'!IH16</f>
        <v>80</v>
      </c>
      <c r="J58" s="47">
        <f>'Orion Essential AR Data'!IK16</f>
        <v>83</v>
      </c>
      <c r="K58" s="47">
        <f>'Orion Essential AR Data'!IN16</f>
        <v>73</v>
      </c>
      <c r="L58" s="47">
        <v>57</v>
      </c>
    </row>
    <row r="59" spans="1:12" x14ac:dyDescent="0.3">
      <c r="A59" s="47">
        <f>'Orion Essential AR Data'!E53</f>
        <v>163</v>
      </c>
      <c r="B59" s="47" t="str">
        <f>'Orion Essential AR Data'!B53</f>
        <v>Sean</v>
      </c>
      <c r="C59" s="47" t="str">
        <f>'Orion Essential AR Data'!A53</f>
        <v>Jones</v>
      </c>
      <c r="D59" s="47">
        <f>'Orion Essential AR Data'!HA53</f>
        <v>466</v>
      </c>
      <c r="E59" s="47">
        <f>'Orion Essential AR Data'!HC53</f>
        <v>2</v>
      </c>
      <c r="F59" s="47">
        <f>'Orion Essential AR Data'!HY53</f>
        <v>74</v>
      </c>
      <c r="G59" s="47">
        <f>'Orion Essential AR Data'!IB53</f>
        <v>86</v>
      </c>
      <c r="H59" s="47">
        <f>'Orion Essential AR Data'!IE53</f>
        <v>73</v>
      </c>
      <c r="I59" s="47">
        <f>'Orion Essential AR Data'!IH53</f>
        <v>77</v>
      </c>
      <c r="J59" s="47">
        <f>'Orion Essential AR Data'!IK53</f>
        <v>77</v>
      </c>
      <c r="K59" s="47">
        <f>'Orion Essential AR Data'!IN53</f>
        <v>79</v>
      </c>
      <c r="L59" s="47">
        <v>58</v>
      </c>
    </row>
    <row r="60" spans="1:12" x14ac:dyDescent="0.3">
      <c r="A60" s="47">
        <f>'Orion Essential AR Data'!E54</f>
        <v>164</v>
      </c>
      <c r="B60" s="47" t="str">
        <f>'Orion Essential AR Data'!B54</f>
        <v>Alexander</v>
      </c>
      <c r="C60" s="47" t="str">
        <f>'Orion Essential AR Data'!A54</f>
        <v>Basaj</v>
      </c>
      <c r="D60" s="47">
        <f>'Orion Essential AR Data'!HA54</f>
        <v>454</v>
      </c>
      <c r="E60" s="47">
        <f>'Orion Essential AR Data'!HC54</f>
        <v>4</v>
      </c>
      <c r="F60" s="47">
        <f>'Orion Essential AR Data'!HY54</f>
        <v>70</v>
      </c>
      <c r="G60" s="47">
        <f>'Orion Essential AR Data'!IB54</f>
        <v>81</v>
      </c>
      <c r="H60" s="47">
        <f>'Orion Essential AR Data'!IE54</f>
        <v>69</v>
      </c>
      <c r="I60" s="47">
        <f>'Orion Essential AR Data'!IH54</f>
        <v>75</v>
      </c>
      <c r="J60" s="47">
        <f>'Orion Essential AR Data'!IK54</f>
        <v>77</v>
      </c>
      <c r="K60" s="47">
        <f>'Orion Essential AR Data'!IN54</f>
        <v>82</v>
      </c>
      <c r="L60" s="47">
        <v>59</v>
      </c>
    </row>
    <row r="61" spans="1:12" x14ac:dyDescent="0.3">
      <c r="A61" s="47">
        <f>'Orion Essential AR Data'!E52</f>
        <v>162</v>
      </c>
      <c r="B61" s="47" t="str">
        <f>'Orion Essential AR Data'!B52</f>
        <v>Andrew</v>
      </c>
      <c r="C61" s="47" t="str">
        <f>'Orion Essential AR Data'!A52</f>
        <v>Tiedt</v>
      </c>
      <c r="D61" s="47">
        <f>'Orion Essential AR Data'!HA52</f>
        <v>453</v>
      </c>
      <c r="E61" s="47">
        <f>'Orion Essential AR Data'!HC52</f>
        <v>5</v>
      </c>
      <c r="F61" s="47">
        <f>'Orion Essential AR Data'!HY52</f>
        <v>82</v>
      </c>
      <c r="G61" s="47">
        <f>'Orion Essential AR Data'!IB52</f>
        <v>70</v>
      </c>
      <c r="H61" s="47">
        <f>'Orion Essential AR Data'!IE52</f>
        <v>69</v>
      </c>
      <c r="I61" s="47">
        <f>'Orion Essential AR Data'!IH52</f>
        <v>78</v>
      </c>
      <c r="J61" s="47">
        <f>'Orion Essential AR Data'!IK52</f>
        <v>69</v>
      </c>
      <c r="K61" s="47">
        <f>'Orion Essential AR Data'!IN52</f>
        <v>85</v>
      </c>
      <c r="L61" s="47">
        <v>60</v>
      </c>
    </row>
    <row r="62" spans="1:12" x14ac:dyDescent="0.3">
      <c r="A62" s="47">
        <f>'Orion Essential AR Data'!E68</f>
        <v>178</v>
      </c>
      <c r="B62" s="47" t="str">
        <f>'Orion Essential AR Data'!B68</f>
        <v>Andre</v>
      </c>
      <c r="C62" s="47" t="str">
        <f>'Orion Essential AR Data'!A68</f>
        <v>Fiahlo</v>
      </c>
      <c r="D62" s="47">
        <f>'Orion Essential AR Data'!HA68</f>
        <v>435</v>
      </c>
      <c r="E62" s="47">
        <f>'Orion Essential AR Data'!HC68</f>
        <v>6</v>
      </c>
      <c r="F62" s="47">
        <f>'Orion Essential AR Data'!HY68</f>
        <v>68</v>
      </c>
      <c r="G62" s="47">
        <f>'Orion Essential AR Data'!IB68</f>
        <v>68</v>
      </c>
      <c r="H62" s="47">
        <f>'Orion Essential AR Data'!IE68</f>
        <v>73</v>
      </c>
      <c r="I62" s="47">
        <f>'Orion Essential AR Data'!IH68</f>
        <v>71</v>
      </c>
      <c r="J62" s="47">
        <f>'Orion Essential AR Data'!IK68</f>
        <v>79</v>
      </c>
      <c r="K62" s="47">
        <f>'Orion Essential AR Data'!IN68</f>
        <v>76</v>
      </c>
      <c r="L62" s="47">
        <v>61</v>
      </c>
    </row>
    <row r="63" spans="1:12" x14ac:dyDescent="0.3">
      <c r="A63" s="47">
        <f>'Orion Essential AR Data'!E10</f>
        <v>111</v>
      </c>
      <c r="B63" s="47" t="str">
        <f>'Orion Essential AR Data'!B10</f>
        <v>Nicholas</v>
      </c>
      <c r="C63" s="47" t="str">
        <f>'Orion Essential AR Data'!A10</f>
        <v>Mangopoulos</v>
      </c>
      <c r="D63" s="47">
        <f>'Orion Essential AR Data'!HA10</f>
        <v>409</v>
      </c>
      <c r="E63" s="47">
        <f>'Orion Essential AR Data'!HC10</f>
        <v>4</v>
      </c>
      <c r="F63" s="47">
        <f>'Orion Essential AR Data'!HY10</f>
        <v>70</v>
      </c>
      <c r="G63" s="47">
        <f>'Orion Essential AR Data'!IB10</f>
        <v>72</v>
      </c>
      <c r="H63" s="47">
        <f>'Orion Essential AR Data'!IE10</f>
        <v>70</v>
      </c>
      <c r="I63" s="47">
        <f>'Orion Essential AR Data'!IH10</f>
        <v>73</v>
      </c>
      <c r="J63" s="47">
        <f>'Orion Essential AR Data'!IK10</f>
        <v>64</v>
      </c>
      <c r="K63" s="47">
        <f>'Orion Essential AR Data'!IN10</f>
        <v>60</v>
      </c>
      <c r="L63" s="47">
        <v>62</v>
      </c>
    </row>
  </sheetData>
  <sortState xmlns:xlrd2="http://schemas.microsoft.com/office/spreadsheetml/2017/richdata2" ref="A2:L63">
    <sortCondition ref="L2:L63"/>
  </sortState>
  <pageMargins left="0.7" right="0.7" top="0.75" bottom="0.75" header="0.3" footer="0.3"/>
  <pageSetup scale="7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M63"/>
  <sheetViews>
    <sheetView topLeftCell="A34" workbookViewId="0">
      <selection activeCell="E24" sqref="E24"/>
    </sheetView>
  </sheetViews>
  <sheetFormatPr defaultRowHeight="14.4" x14ac:dyDescent="0.3"/>
  <sheetData>
    <row r="1" spans="1:247" x14ac:dyDescent="0.3">
      <c r="A1" s="47" t="s">
        <v>183</v>
      </c>
      <c r="B1" s="47" t="s">
        <v>184</v>
      </c>
      <c r="C1" s="47" t="s">
        <v>185</v>
      </c>
      <c r="D1" s="47" t="s">
        <v>186</v>
      </c>
      <c r="E1" s="47" t="s">
        <v>187</v>
      </c>
      <c r="F1" s="47" t="s">
        <v>188</v>
      </c>
      <c r="G1" s="47" t="s">
        <v>189</v>
      </c>
      <c r="H1" s="47" t="s">
        <v>190</v>
      </c>
      <c r="I1" s="47" t="s">
        <v>191</v>
      </c>
      <c r="J1" s="47" t="s">
        <v>192</v>
      </c>
      <c r="K1" s="47" t="s">
        <v>193</v>
      </c>
      <c r="L1" s="47" t="s">
        <v>194</v>
      </c>
      <c r="M1" s="47" t="s">
        <v>195</v>
      </c>
      <c r="N1" s="47" t="s">
        <v>196</v>
      </c>
      <c r="O1" s="47" t="s">
        <v>197</v>
      </c>
      <c r="P1" s="47" t="s">
        <v>198</v>
      </c>
      <c r="Q1" s="47" t="s">
        <v>199</v>
      </c>
      <c r="R1" s="47" t="s">
        <v>200</v>
      </c>
      <c r="S1" s="47" t="s">
        <v>201</v>
      </c>
      <c r="T1" s="47" t="s">
        <v>202</v>
      </c>
      <c r="U1" s="47" t="s">
        <v>203</v>
      </c>
      <c r="V1" s="47" t="s">
        <v>204</v>
      </c>
      <c r="W1" s="47" t="s">
        <v>205</v>
      </c>
      <c r="X1" s="47" t="s">
        <v>206</v>
      </c>
      <c r="Y1" s="47" t="s">
        <v>207</v>
      </c>
      <c r="Z1" s="47" t="s">
        <v>208</v>
      </c>
      <c r="AA1" s="47" t="s">
        <v>209</v>
      </c>
      <c r="AB1" s="47" t="s">
        <v>210</v>
      </c>
      <c r="AC1" s="47" t="s">
        <v>211</v>
      </c>
      <c r="AD1" s="47" t="s">
        <v>212</v>
      </c>
      <c r="AE1" s="47" t="s">
        <v>213</v>
      </c>
      <c r="AF1" s="47" t="s">
        <v>214</v>
      </c>
      <c r="AG1" s="47" t="s">
        <v>215</v>
      </c>
      <c r="AH1" s="47" t="s">
        <v>216</v>
      </c>
      <c r="AI1" s="47" t="s">
        <v>217</v>
      </c>
      <c r="AJ1" s="47" t="s">
        <v>218</v>
      </c>
      <c r="AK1" s="47" t="s">
        <v>219</v>
      </c>
      <c r="AL1" s="47" t="s">
        <v>220</v>
      </c>
      <c r="AM1" s="47" t="s">
        <v>221</v>
      </c>
      <c r="AN1" s="47" t="s">
        <v>222</v>
      </c>
      <c r="AO1" s="47" t="s">
        <v>223</v>
      </c>
      <c r="AP1" s="47" t="s">
        <v>224</v>
      </c>
      <c r="AQ1" s="47" t="s">
        <v>225</v>
      </c>
      <c r="AR1" s="47" t="s">
        <v>226</v>
      </c>
      <c r="AS1" s="47" t="s">
        <v>227</v>
      </c>
      <c r="AT1" s="47" t="s">
        <v>228</v>
      </c>
      <c r="AU1" s="47" t="s">
        <v>229</v>
      </c>
      <c r="AV1" s="47" t="s">
        <v>230</v>
      </c>
      <c r="AW1" s="47" t="s">
        <v>231</v>
      </c>
      <c r="AX1" s="47" t="s">
        <v>232</v>
      </c>
      <c r="AY1" s="47" t="s">
        <v>233</v>
      </c>
      <c r="AZ1" s="47" t="s">
        <v>234</v>
      </c>
      <c r="BA1" s="47" t="s">
        <v>235</v>
      </c>
      <c r="BB1" s="47" t="s">
        <v>236</v>
      </c>
      <c r="BC1" s="47" t="s">
        <v>237</v>
      </c>
      <c r="BD1" s="47" t="s">
        <v>238</v>
      </c>
      <c r="BE1" s="47" t="s">
        <v>239</v>
      </c>
      <c r="BF1" s="47" t="s">
        <v>240</v>
      </c>
      <c r="BG1" s="47" t="s">
        <v>241</v>
      </c>
      <c r="BH1" s="47" t="s">
        <v>242</v>
      </c>
      <c r="BI1" s="47" t="s">
        <v>243</v>
      </c>
      <c r="BJ1" s="47" t="s">
        <v>244</v>
      </c>
      <c r="BK1" s="47" t="s">
        <v>245</v>
      </c>
      <c r="BL1" s="47" t="s">
        <v>246</v>
      </c>
      <c r="BM1" s="47" t="s">
        <v>247</v>
      </c>
      <c r="BN1" s="47" t="s">
        <v>248</v>
      </c>
      <c r="BO1" s="47" t="s">
        <v>249</v>
      </c>
      <c r="BP1" s="47" t="s">
        <v>250</v>
      </c>
      <c r="BQ1" s="47" t="s">
        <v>251</v>
      </c>
      <c r="BR1" s="47" t="s">
        <v>252</v>
      </c>
      <c r="BS1" s="47" t="s">
        <v>253</v>
      </c>
      <c r="BT1" s="47" t="s">
        <v>254</v>
      </c>
      <c r="BU1" s="47" t="s">
        <v>255</v>
      </c>
      <c r="BV1" s="47" t="s">
        <v>256</v>
      </c>
      <c r="BW1" s="47" t="s">
        <v>257</v>
      </c>
      <c r="BX1" s="47" t="s">
        <v>258</v>
      </c>
      <c r="BY1" s="47" t="s">
        <v>259</v>
      </c>
      <c r="BZ1" s="47" t="s">
        <v>260</v>
      </c>
      <c r="CA1" s="47" t="s">
        <v>261</v>
      </c>
      <c r="CB1" s="47" t="s">
        <v>262</v>
      </c>
      <c r="CC1" s="47" t="s">
        <v>263</v>
      </c>
      <c r="CD1" s="47" t="s">
        <v>264</v>
      </c>
      <c r="CE1" s="47" t="s">
        <v>265</v>
      </c>
      <c r="CF1" s="47" t="s">
        <v>266</v>
      </c>
      <c r="CG1" s="47" t="s">
        <v>267</v>
      </c>
      <c r="CH1" s="47" t="s">
        <v>268</v>
      </c>
      <c r="CI1" s="47" t="s">
        <v>269</v>
      </c>
      <c r="CJ1" s="47" t="s">
        <v>270</v>
      </c>
      <c r="CK1" s="47" t="s">
        <v>271</v>
      </c>
      <c r="CL1" s="47" t="s">
        <v>272</v>
      </c>
      <c r="CM1" s="47" t="s">
        <v>273</v>
      </c>
      <c r="CN1" s="47" t="s">
        <v>274</v>
      </c>
      <c r="CO1" s="47" t="s">
        <v>275</v>
      </c>
      <c r="CP1" s="47" t="s">
        <v>276</v>
      </c>
      <c r="CQ1" s="47" t="s">
        <v>277</v>
      </c>
      <c r="CR1" s="47" t="s">
        <v>278</v>
      </c>
      <c r="CS1" s="47" t="s">
        <v>279</v>
      </c>
      <c r="CT1" s="47" t="s">
        <v>280</v>
      </c>
      <c r="CU1" s="47" t="s">
        <v>281</v>
      </c>
      <c r="CV1" s="47" t="s">
        <v>282</v>
      </c>
      <c r="CW1" s="47" t="s">
        <v>283</v>
      </c>
      <c r="CX1" s="47" t="s">
        <v>284</v>
      </c>
      <c r="CY1" s="47" t="s">
        <v>285</v>
      </c>
      <c r="CZ1" s="47" t="s">
        <v>286</v>
      </c>
      <c r="DA1" s="47" t="s">
        <v>287</v>
      </c>
      <c r="DB1" s="47" t="s">
        <v>288</v>
      </c>
      <c r="DC1" s="47" t="s">
        <v>289</v>
      </c>
      <c r="DD1" s="47" t="s">
        <v>290</v>
      </c>
      <c r="DE1" s="47" t="s">
        <v>291</v>
      </c>
      <c r="DF1" s="47" t="s">
        <v>292</v>
      </c>
      <c r="DG1" s="47" t="s">
        <v>293</v>
      </c>
      <c r="DH1" s="47" t="s">
        <v>294</v>
      </c>
      <c r="DI1" s="47" t="s">
        <v>295</v>
      </c>
      <c r="DJ1" s="47" t="s">
        <v>296</v>
      </c>
      <c r="DK1" s="47" t="s">
        <v>297</v>
      </c>
      <c r="DL1" s="47" t="s">
        <v>298</v>
      </c>
      <c r="DM1" s="47" t="s">
        <v>299</v>
      </c>
      <c r="DN1" s="47" t="s">
        <v>300</v>
      </c>
      <c r="DO1" s="47" t="s">
        <v>301</v>
      </c>
      <c r="DP1" s="47" t="s">
        <v>302</v>
      </c>
      <c r="DQ1" s="47" t="s">
        <v>303</v>
      </c>
      <c r="DR1" s="47" t="s">
        <v>304</v>
      </c>
      <c r="DS1" s="47" t="s">
        <v>305</v>
      </c>
      <c r="DT1" s="47" t="s">
        <v>306</v>
      </c>
      <c r="DU1" s="47" t="s">
        <v>307</v>
      </c>
      <c r="DV1" s="47" t="s">
        <v>308</v>
      </c>
      <c r="DW1" s="47" t="s">
        <v>309</v>
      </c>
      <c r="DX1" s="47" t="s">
        <v>310</v>
      </c>
      <c r="DY1" s="47" t="s">
        <v>311</v>
      </c>
      <c r="DZ1" s="47" t="s">
        <v>312</v>
      </c>
      <c r="EA1" s="47" t="s">
        <v>313</v>
      </c>
      <c r="EB1" s="47" t="s">
        <v>314</v>
      </c>
      <c r="EC1" s="47" t="s">
        <v>315</v>
      </c>
      <c r="ED1" s="47" t="s">
        <v>316</v>
      </c>
      <c r="EE1" s="47" t="s">
        <v>317</v>
      </c>
      <c r="EF1" s="47" t="s">
        <v>318</v>
      </c>
      <c r="EG1" s="47" t="s">
        <v>319</v>
      </c>
      <c r="EH1" s="47" t="s">
        <v>320</v>
      </c>
      <c r="EI1" s="47" t="s">
        <v>321</v>
      </c>
      <c r="EJ1" s="47" t="s">
        <v>322</v>
      </c>
      <c r="EK1" s="47" t="s">
        <v>323</v>
      </c>
      <c r="EL1" s="47" t="s">
        <v>324</v>
      </c>
      <c r="EM1" s="47" t="s">
        <v>325</v>
      </c>
      <c r="EN1" s="47" t="s">
        <v>326</v>
      </c>
      <c r="EO1" s="47" t="s">
        <v>327</v>
      </c>
      <c r="EP1" s="47" t="s">
        <v>328</v>
      </c>
      <c r="EQ1" s="47" t="s">
        <v>329</v>
      </c>
      <c r="ER1" s="47" t="s">
        <v>330</v>
      </c>
      <c r="ES1" s="47" t="s">
        <v>331</v>
      </c>
      <c r="ET1" s="47" t="s">
        <v>332</v>
      </c>
      <c r="EU1" s="47" t="s">
        <v>333</v>
      </c>
      <c r="EV1" s="47" t="s">
        <v>334</v>
      </c>
      <c r="EW1" s="47" t="s">
        <v>335</v>
      </c>
      <c r="EX1" s="47" t="s">
        <v>336</v>
      </c>
      <c r="EY1" s="47" t="s">
        <v>337</v>
      </c>
      <c r="EZ1" s="47" t="s">
        <v>338</v>
      </c>
      <c r="FA1" s="47" t="s">
        <v>339</v>
      </c>
      <c r="FB1" s="47" t="s">
        <v>340</v>
      </c>
      <c r="FC1" s="47" t="s">
        <v>341</v>
      </c>
      <c r="FD1" s="47" t="s">
        <v>342</v>
      </c>
      <c r="FE1" s="47" t="s">
        <v>343</v>
      </c>
      <c r="FF1" s="47" t="s">
        <v>344</v>
      </c>
      <c r="FG1" s="47" t="s">
        <v>345</v>
      </c>
      <c r="FH1" s="47" t="s">
        <v>346</v>
      </c>
      <c r="FI1" s="47" t="s">
        <v>347</v>
      </c>
      <c r="FJ1" s="47" t="s">
        <v>348</v>
      </c>
      <c r="FK1" s="47" t="s">
        <v>349</v>
      </c>
      <c r="FL1" s="47" t="s">
        <v>350</v>
      </c>
      <c r="FM1" s="47" t="s">
        <v>351</v>
      </c>
      <c r="FN1" s="47" t="s">
        <v>352</v>
      </c>
      <c r="FO1" s="47" t="s">
        <v>353</v>
      </c>
      <c r="FP1" s="47" t="s">
        <v>354</v>
      </c>
      <c r="FQ1" s="47" t="s">
        <v>355</v>
      </c>
      <c r="FR1" s="47" t="s">
        <v>356</v>
      </c>
      <c r="FS1" s="47" t="s">
        <v>357</v>
      </c>
      <c r="FT1" s="47" t="s">
        <v>358</v>
      </c>
      <c r="FU1" s="47" t="s">
        <v>359</v>
      </c>
      <c r="FV1" s="47" t="s">
        <v>360</v>
      </c>
      <c r="FW1" s="47" t="s">
        <v>361</v>
      </c>
      <c r="FX1" s="47" t="s">
        <v>362</v>
      </c>
      <c r="FY1" s="47" t="s">
        <v>363</v>
      </c>
      <c r="FZ1" s="47" t="s">
        <v>364</v>
      </c>
      <c r="GA1" s="47" t="s">
        <v>365</v>
      </c>
      <c r="GB1" s="47" t="s">
        <v>366</v>
      </c>
      <c r="GC1" s="47" t="s">
        <v>367</v>
      </c>
      <c r="GD1" s="47" t="s">
        <v>368</v>
      </c>
      <c r="GE1" s="47" t="s">
        <v>369</v>
      </c>
      <c r="GF1" s="47" t="s">
        <v>370</v>
      </c>
      <c r="GG1" s="47" t="s">
        <v>371</v>
      </c>
      <c r="GH1" s="47" t="s">
        <v>372</v>
      </c>
      <c r="GI1" s="47" t="s">
        <v>373</v>
      </c>
      <c r="GJ1" s="47" t="s">
        <v>374</v>
      </c>
      <c r="GK1" s="47" t="s">
        <v>375</v>
      </c>
      <c r="GL1" s="47" t="s">
        <v>376</v>
      </c>
      <c r="GM1" s="47" t="s">
        <v>377</v>
      </c>
      <c r="GN1" s="47" t="s">
        <v>378</v>
      </c>
      <c r="GO1" s="47" t="s">
        <v>379</v>
      </c>
      <c r="GP1" s="47" t="s">
        <v>380</v>
      </c>
      <c r="GQ1" s="47" t="s">
        <v>381</v>
      </c>
      <c r="GR1" s="47" t="s">
        <v>382</v>
      </c>
      <c r="GS1" s="47" t="s">
        <v>383</v>
      </c>
      <c r="GT1" s="47" t="s">
        <v>384</v>
      </c>
      <c r="GU1" s="47" t="s">
        <v>385</v>
      </c>
      <c r="GV1" s="47" t="s">
        <v>386</v>
      </c>
      <c r="GW1" s="47" t="s">
        <v>387</v>
      </c>
      <c r="GX1" s="47" t="s">
        <v>388</v>
      </c>
      <c r="GY1" s="47" t="s">
        <v>389</v>
      </c>
      <c r="GZ1" s="47" t="s">
        <v>390</v>
      </c>
      <c r="HA1" s="47" t="s">
        <v>391</v>
      </c>
      <c r="HB1" s="47" t="s">
        <v>392</v>
      </c>
      <c r="HC1" s="47" t="s">
        <v>393</v>
      </c>
      <c r="HD1" s="47" t="s">
        <v>394</v>
      </c>
      <c r="HE1" s="47" t="s">
        <v>395</v>
      </c>
      <c r="HF1" s="47" t="s">
        <v>396</v>
      </c>
      <c r="HG1" s="47" t="s">
        <v>397</v>
      </c>
      <c r="HH1" s="47" t="s">
        <v>398</v>
      </c>
      <c r="HI1" s="47" t="s">
        <v>399</v>
      </c>
      <c r="HJ1" s="47" t="s">
        <v>400</v>
      </c>
      <c r="HK1" s="47" t="s">
        <v>401</v>
      </c>
      <c r="HL1" s="47" t="s">
        <v>402</v>
      </c>
      <c r="HM1" s="47" t="s">
        <v>403</v>
      </c>
      <c r="HN1" s="47" t="s">
        <v>404</v>
      </c>
      <c r="HO1" s="47" t="s">
        <v>405</v>
      </c>
      <c r="HP1" s="47" t="s">
        <v>406</v>
      </c>
      <c r="HQ1" s="47" t="s">
        <v>407</v>
      </c>
      <c r="HR1" s="47" t="s">
        <v>408</v>
      </c>
      <c r="HS1" s="47" t="s">
        <v>409</v>
      </c>
      <c r="HT1" s="47" t="s">
        <v>410</v>
      </c>
      <c r="HU1" s="47" t="s">
        <v>411</v>
      </c>
      <c r="HV1" s="47" t="s">
        <v>412</v>
      </c>
      <c r="HW1" s="47" t="s">
        <v>413</v>
      </c>
      <c r="HX1" s="47" t="s">
        <v>414</v>
      </c>
      <c r="HY1" s="47" t="s">
        <v>415</v>
      </c>
      <c r="HZ1" s="47" t="s">
        <v>416</v>
      </c>
      <c r="IA1" s="47" t="s">
        <v>417</v>
      </c>
      <c r="IB1" s="47" t="s">
        <v>418</v>
      </c>
      <c r="IC1" s="47" t="s">
        <v>419</v>
      </c>
      <c r="ID1" s="47" t="s">
        <v>420</v>
      </c>
      <c r="IE1" s="47" t="s">
        <v>421</v>
      </c>
      <c r="IF1" s="47" t="s">
        <v>422</v>
      </c>
      <c r="IG1" s="47" t="s">
        <v>423</v>
      </c>
      <c r="IH1" s="47" t="s">
        <v>424</v>
      </c>
      <c r="II1" s="47" t="s">
        <v>425</v>
      </c>
      <c r="IJ1" s="47" t="s">
        <v>426</v>
      </c>
      <c r="IK1" s="47" t="s">
        <v>427</v>
      </c>
      <c r="IL1" s="47" t="s">
        <v>428</v>
      </c>
      <c r="IM1" s="47" t="s">
        <v>429</v>
      </c>
    </row>
    <row r="2" spans="1:247" s="47" customFormat="1" x14ac:dyDescent="0.3">
      <c r="A2" s="47" t="s">
        <v>618</v>
      </c>
      <c r="B2" s="47" t="s">
        <v>619</v>
      </c>
      <c r="D2" s="47" t="s">
        <v>620</v>
      </c>
      <c r="E2" s="47">
        <v>109</v>
      </c>
      <c r="H2" s="80"/>
      <c r="I2" s="47" t="s">
        <v>621</v>
      </c>
      <c r="J2" s="47">
        <v>1</v>
      </c>
      <c r="K2" s="47">
        <v>7</v>
      </c>
      <c r="S2" s="47" t="s">
        <v>116</v>
      </c>
      <c r="AC2" s="47">
        <v>8</v>
      </c>
      <c r="AD2" s="47">
        <v>8.6999999999999993</v>
      </c>
      <c r="AE2" s="47">
        <v>0</v>
      </c>
      <c r="AF2" s="47">
        <v>7</v>
      </c>
      <c r="AG2" s="47">
        <v>7.5</v>
      </c>
      <c r="AH2" s="47">
        <v>0</v>
      </c>
      <c r="AI2" s="47">
        <v>9</v>
      </c>
      <c r="AJ2" s="47">
        <v>9.8000000000000007</v>
      </c>
      <c r="AK2" s="47">
        <v>0</v>
      </c>
      <c r="AL2" s="47">
        <v>6</v>
      </c>
      <c r="AM2" s="47">
        <v>6.7</v>
      </c>
      <c r="AN2" s="47">
        <v>0</v>
      </c>
      <c r="AO2" s="47">
        <v>8</v>
      </c>
      <c r="AP2" s="47">
        <v>8.6</v>
      </c>
      <c r="AQ2" s="47">
        <v>0</v>
      </c>
      <c r="AR2" s="47">
        <v>9</v>
      </c>
      <c r="AS2" s="47">
        <v>9.1999999999999993</v>
      </c>
      <c r="AT2" s="47">
        <v>0</v>
      </c>
      <c r="AU2" s="47">
        <v>8</v>
      </c>
      <c r="AV2" s="47">
        <v>8.1999999999999993</v>
      </c>
      <c r="AW2" s="47">
        <v>0</v>
      </c>
      <c r="AX2" s="47">
        <v>7</v>
      </c>
      <c r="AY2" s="47">
        <v>7.4</v>
      </c>
      <c r="AZ2" s="47">
        <v>0</v>
      </c>
      <c r="BA2" s="47">
        <v>6</v>
      </c>
      <c r="BB2" s="47">
        <v>6.9</v>
      </c>
      <c r="BC2" s="47">
        <v>0</v>
      </c>
      <c r="BD2" s="47">
        <v>8</v>
      </c>
      <c r="BE2" s="47">
        <v>8.3000000000000007</v>
      </c>
      <c r="BF2" s="47">
        <v>0</v>
      </c>
      <c r="BG2" s="47">
        <v>7</v>
      </c>
      <c r="BH2" s="47">
        <v>7.8</v>
      </c>
      <c r="BI2" s="47">
        <v>0</v>
      </c>
      <c r="BJ2" s="47">
        <v>9</v>
      </c>
      <c r="BK2" s="47">
        <v>9.1999999999999993</v>
      </c>
      <c r="BL2" s="47">
        <v>0</v>
      </c>
      <c r="BM2" s="47">
        <v>10</v>
      </c>
      <c r="BN2" s="47">
        <v>10.9</v>
      </c>
      <c r="BO2" s="47">
        <v>1</v>
      </c>
      <c r="BP2" s="47">
        <v>9</v>
      </c>
      <c r="BQ2" s="47">
        <v>9</v>
      </c>
      <c r="BR2" s="47">
        <v>0</v>
      </c>
      <c r="BS2" s="47">
        <v>8</v>
      </c>
      <c r="BT2" s="47">
        <v>8</v>
      </c>
      <c r="BU2" s="47">
        <v>0</v>
      </c>
      <c r="BV2" s="47">
        <v>8</v>
      </c>
      <c r="BW2" s="47">
        <v>8.6</v>
      </c>
      <c r="BX2" s="47">
        <v>0</v>
      </c>
      <c r="BY2" s="47">
        <v>9</v>
      </c>
      <c r="BZ2" s="47">
        <v>9.9</v>
      </c>
      <c r="CA2" s="47">
        <v>0</v>
      </c>
      <c r="CB2" s="47">
        <v>10</v>
      </c>
      <c r="CC2" s="47">
        <v>10.6</v>
      </c>
      <c r="CD2" s="47">
        <v>1</v>
      </c>
      <c r="CE2" s="47">
        <v>8</v>
      </c>
      <c r="CF2" s="47">
        <v>8.5</v>
      </c>
      <c r="CG2" s="47">
        <v>0</v>
      </c>
      <c r="CH2" s="47">
        <v>8</v>
      </c>
      <c r="CI2" s="47">
        <v>8.1</v>
      </c>
      <c r="CJ2" s="47">
        <v>0</v>
      </c>
      <c r="CK2" s="47">
        <v>7</v>
      </c>
      <c r="CL2" s="47">
        <v>7.2</v>
      </c>
      <c r="CM2" s="47">
        <v>0</v>
      </c>
      <c r="CN2" s="47">
        <v>7</v>
      </c>
      <c r="CO2" s="47">
        <v>7.7</v>
      </c>
      <c r="CP2" s="47">
        <v>0</v>
      </c>
      <c r="CQ2" s="47">
        <v>8</v>
      </c>
      <c r="CR2" s="47">
        <v>8.5</v>
      </c>
      <c r="CS2" s="47">
        <v>0</v>
      </c>
      <c r="CT2" s="47">
        <v>7</v>
      </c>
      <c r="CU2" s="47">
        <v>7</v>
      </c>
      <c r="CV2" s="47">
        <v>0</v>
      </c>
      <c r="CW2" s="47">
        <v>10</v>
      </c>
      <c r="CX2" s="47">
        <v>10.3</v>
      </c>
      <c r="CY2" s="47">
        <v>1</v>
      </c>
      <c r="CZ2" s="47">
        <v>9</v>
      </c>
      <c r="DA2" s="47">
        <v>9.8000000000000007</v>
      </c>
      <c r="DB2" s="47">
        <v>0</v>
      </c>
      <c r="DC2" s="47">
        <v>6</v>
      </c>
      <c r="DD2" s="47">
        <v>6.7</v>
      </c>
      <c r="DE2" s="47">
        <v>0</v>
      </c>
      <c r="DF2" s="47">
        <v>8</v>
      </c>
      <c r="DG2" s="47">
        <v>8.1999999999999993</v>
      </c>
      <c r="DH2" s="47">
        <v>0</v>
      </c>
      <c r="DI2" s="47">
        <v>8</v>
      </c>
      <c r="DJ2" s="47">
        <v>8.9</v>
      </c>
      <c r="DK2" s="47">
        <v>0</v>
      </c>
      <c r="DL2" s="47">
        <v>8</v>
      </c>
      <c r="DM2" s="47">
        <v>8.4</v>
      </c>
      <c r="DN2" s="47">
        <v>0</v>
      </c>
      <c r="DO2" s="47">
        <v>8</v>
      </c>
      <c r="DP2" s="47">
        <v>8.5</v>
      </c>
      <c r="DQ2" s="47">
        <v>0</v>
      </c>
      <c r="DR2" s="47">
        <v>10</v>
      </c>
      <c r="DS2" s="47">
        <v>10.5</v>
      </c>
      <c r="DT2" s="47">
        <v>1</v>
      </c>
      <c r="DU2" s="47">
        <v>9</v>
      </c>
      <c r="DV2" s="47">
        <v>9.9</v>
      </c>
      <c r="DW2" s="47">
        <v>0</v>
      </c>
      <c r="DX2" s="47">
        <v>10</v>
      </c>
      <c r="DY2" s="47">
        <v>10</v>
      </c>
      <c r="DZ2" s="47">
        <v>0</v>
      </c>
      <c r="EA2" s="47">
        <v>9</v>
      </c>
      <c r="EB2" s="47">
        <v>9.6</v>
      </c>
      <c r="EC2" s="47">
        <v>0</v>
      </c>
      <c r="ED2" s="47">
        <v>7</v>
      </c>
      <c r="EE2" s="47">
        <v>7.7</v>
      </c>
      <c r="EF2" s="47">
        <v>0</v>
      </c>
      <c r="EG2" s="47">
        <v>8</v>
      </c>
      <c r="EH2" s="47">
        <v>8.1</v>
      </c>
      <c r="EI2" s="47">
        <v>0</v>
      </c>
      <c r="EJ2" s="47">
        <v>4</v>
      </c>
      <c r="EK2" s="47">
        <v>4.8</v>
      </c>
      <c r="EL2" s="47">
        <v>0</v>
      </c>
      <c r="EM2" s="47">
        <v>8</v>
      </c>
      <c r="EN2" s="47">
        <v>8.6999999999999993</v>
      </c>
      <c r="EO2" s="47">
        <v>0</v>
      </c>
      <c r="EP2" s="47">
        <v>0</v>
      </c>
      <c r="EQ2" s="47">
        <v>0</v>
      </c>
      <c r="ER2" s="47">
        <v>0</v>
      </c>
      <c r="ES2" s="47">
        <v>10</v>
      </c>
      <c r="ET2" s="47">
        <v>10.199999999999999</v>
      </c>
      <c r="EU2" s="47">
        <v>0</v>
      </c>
      <c r="EV2" s="47">
        <v>7</v>
      </c>
      <c r="EW2" s="47">
        <v>7.9</v>
      </c>
      <c r="EX2" s="47">
        <v>0</v>
      </c>
      <c r="EY2" s="47">
        <v>8</v>
      </c>
      <c r="EZ2" s="47">
        <v>8.9</v>
      </c>
      <c r="FA2" s="47">
        <v>0</v>
      </c>
      <c r="FB2" s="47">
        <v>9</v>
      </c>
      <c r="FC2" s="47">
        <v>9.1</v>
      </c>
      <c r="FD2" s="47">
        <v>0</v>
      </c>
      <c r="FE2" s="47">
        <v>10</v>
      </c>
      <c r="FF2" s="47">
        <v>10</v>
      </c>
      <c r="FG2" s="47">
        <v>0</v>
      </c>
      <c r="FH2" s="47">
        <v>8</v>
      </c>
      <c r="FI2" s="47">
        <v>8.5</v>
      </c>
      <c r="FJ2" s="47">
        <v>0</v>
      </c>
      <c r="FK2" s="47">
        <v>8</v>
      </c>
      <c r="FL2" s="47">
        <v>8.9</v>
      </c>
      <c r="FM2" s="47">
        <v>0</v>
      </c>
      <c r="FN2" s="47">
        <v>9</v>
      </c>
      <c r="FO2" s="47">
        <v>9.3000000000000007</v>
      </c>
      <c r="FP2" s="47">
        <v>0</v>
      </c>
      <c r="FQ2" s="47">
        <v>8</v>
      </c>
      <c r="FR2" s="47">
        <v>8.1999999999999993</v>
      </c>
      <c r="FS2" s="47">
        <v>0</v>
      </c>
      <c r="FT2" s="47">
        <v>8</v>
      </c>
      <c r="FU2" s="47">
        <v>8.1999999999999993</v>
      </c>
      <c r="FV2" s="47">
        <v>0</v>
      </c>
      <c r="FW2" s="47">
        <v>9</v>
      </c>
      <c r="FX2" s="47">
        <v>9</v>
      </c>
      <c r="FY2" s="47">
        <v>0</v>
      </c>
      <c r="FZ2" s="47">
        <v>8</v>
      </c>
      <c r="GA2" s="47">
        <v>8.1</v>
      </c>
      <c r="GB2" s="47">
        <v>0</v>
      </c>
      <c r="GC2" s="47">
        <v>8</v>
      </c>
      <c r="GD2" s="47">
        <v>8.6</v>
      </c>
      <c r="GE2" s="47">
        <v>0</v>
      </c>
      <c r="GF2" s="47">
        <v>9</v>
      </c>
      <c r="GG2" s="47">
        <v>9.6999999999999993</v>
      </c>
      <c r="GH2" s="47">
        <v>0</v>
      </c>
      <c r="GI2" s="47">
        <v>7</v>
      </c>
      <c r="GJ2" s="47">
        <v>7.1</v>
      </c>
      <c r="GK2" s="47">
        <v>0</v>
      </c>
      <c r="GL2" s="47">
        <v>9</v>
      </c>
      <c r="GM2" s="47">
        <v>9.9</v>
      </c>
      <c r="GN2" s="47">
        <v>0</v>
      </c>
      <c r="GO2" s="47">
        <v>5</v>
      </c>
      <c r="GP2" s="47">
        <v>5.9</v>
      </c>
      <c r="GQ2" s="47">
        <v>0</v>
      </c>
      <c r="GR2" s="47">
        <v>6</v>
      </c>
      <c r="GS2" s="47">
        <v>6.1</v>
      </c>
      <c r="GT2" s="47">
        <v>0</v>
      </c>
      <c r="GU2" s="47">
        <v>6</v>
      </c>
      <c r="GV2" s="47">
        <v>6.5</v>
      </c>
      <c r="GW2" s="47">
        <v>0</v>
      </c>
      <c r="GX2" s="47">
        <v>9</v>
      </c>
      <c r="GY2" s="47">
        <v>9</v>
      </c>
      <c r="GZ2" s="47">
        <v>0</v>
      </c>
      <c r="HA2" s="47">
        <v>474</v>
      </c>
      <c r="HB2" s="47">
        <v>501.5</v>
      </c>
      <c r="HC2" s="47">
        <v>4</v>
      </c>
      <c r="HD2" s="47">
        <v>474</v>
      </c>
      <c r="HE2" s="47">
        <v>501.5</v>
      </c>
      <c r="HF2" s="47">
        <v>4</v>
      </c>
      <c r="HG2" s="47">
        <v>474</v>
      </c>
      <c r="HH2" s="47">
        <v>501.5</v>
      </c>
      <c r="HI2" s="47">
        <v>4</v>
      </c>
      <c r="HJ2" s="47">
        <v>162</v>
      </c>
      <c r="HK2" s="47">
        <v>171.9</v>
      </c>
      <c r="HL2" s="47">
        <v>2</v>
      </c>
      <c r="HM2" s="47">
        <v>151</v>
      </c>
      <c r="HN2" s="47">
        <v>160.5</v>
      </c>
      <c r="HO2" s="47">
        <v>2</v>
      </c>
      <c r="HP2" s="47">
        <v>0</v>
      </c>
      <c r="HQ2" s="47">
        <v>0</v>
      </c>
      <c r="HR2" s="47">
        <v>0</v>
      </c>
      <c r="HS2" s="47">
        <v>161</v>
      </c>
      <c r="HT2" s="47">
        <v>169.1</v>
      </c>
      <c r="HU2" s="47">
        <v>0</v>
      </c>
      <c r="HV2" s="47">
        <v>76</v>
      </c>
      <c r="HW2" s="47">
        <v>81.3</v>
      </c>
      <c r="HX2" s="47">
        <v>0</v>
      </c>
      <c r="HY2" s="47">
        <v>86</v>
      </c>
      <c r="HZ2" s="47">
        <v>90.6</v>
      </c>
      <c r="IA2" s="47">
        <v>2</v>
      </c>
      <c r="IB2" s="47">
        <v>78</v>
      </c>
      <c r="IC2" s="47">
        <v>82.7</v>
      </c>
      <c r="ID2" s="47">
        <v>1</v>
      </c>
      <c r="IE2" s="47">
        <v>73</v>
      </c>
      <c r="IF2" s="47">
        <v>77.8</v>
      </c>
      <c r="IG2" s="47">
        <v>1</v>
      </c>
      <c r="IH2" s="47">
        <v>85</v>
      </c>
      <c r="II2" s="47">
        <v>89.2</v>
      </c>
      <c r="IJ2" s="47">
        <v>0</v>
      </c>
      <c r="IK2" s="47">
        <v>76</v>
      </c>
      <c r="IL2" s="47">
        <v>79.900000000000006</v>
      </c>
      <c r="IM2" s="47">
        <v>0</v>
      </c>
    </row>
    <row r="3" spans="1:247" s="47" customFormat="1" x14ac:dyDescent="0.3">
      <c r="A3" s="47" t="s">
        <v>622</v>
      </c>
      <c r="B3" s="47" t="s">
        <v>623</v>
      </c>
      <c r="D3" s="47" t="s">
        <v>624</v>
      </c>
      <c r="E3" s="47">
        <v>114</v>
      </c>
      <c r="H3" s="80"/>
      <c r="I3" s="47" t="s">
        <v>625</v>
      </c>
      <c r="J3" s="47">
        <v>11</v>
      </c>
      <c r="K3" s="47">
        <v>12</v>
      </c>
      <c r="S3" s="47" t="s">
        <v>120</v>
      </c>
      <c r="AC3" s="47">
        <v>9</v>
      </c>
      <c r="AD3" s="47">
        <v>9.6999999999999993</v>
      </c>
      <c r="AE3" s="47">
        <v>0</v>
      </c>
      <c r="AF3" s="47">
        <v>9</v>
      </c>
      <c r="AG3" s="47">
        <v>9.1</v>
      </c>
      <c r="AH3" s="47">
        <v>0</v>
      </c>
      <c r="AI3" s="47">
        <v>8</v>
      </c>
      <c r="AJ3" s="47">
        <v>8.6</v>
      </c>
      <c r="AK3" s="47">
        <v>0</v>
      </c>
      <c r="AL3" s="47">
        <v>9</v>
      </c>
      <c r="AM3" s="47">
        <v>9.8000000000000007</v>
      </c>
      <c r="AN3" s="47">
        <v>0</v>
      </c>
      <c r="AO3" s="47">
        <v>9</v>
      </c>
      <c r="AP3" s="47">
        <v>9.1</v>
      </c>
      <c r="AQ3" s="47">
        <v>0</v>
      </c>
      <c r="AR3" s="47">
        <v>8</v>
      </c>
      <c r="AS3" s="47">
        <v>8.8000000000000007</v>
      </c>
      <c r="AT3" s="47">
        <v>0</v>
      </c>
      <c r="AU3" s="47">
        <v>9</v>
      </c>
      <c r="AV3" s="47">
        <v>9.6999999999999993</v>
      </c>
      <c r="AW3" s="47">
        <v>0</v>
      </c>
      <c r="AX3" s="47">
        <v>10</v>
      </c>
      <c r="AY3" s="47">
        <v>10</v>
      </c>
      <c r="AZ3" s="47">
        <v>0</v>
      </c>
      <c r="BA3" s="47">
        <v>9</v>
      </c>
      <c r="BB3" s="47">
        <v>9.1999999999999993</v>
      </c>
      <c r="BC3" s="47">
        <v>0</v>
      </c>
      <c r="BD3" s="47">
        <v>10</v>
      </c>
      <c r="BE3" s="47">
        <v>10.199999999999999</v>
      </c>
      <c r="BF3" s="47">
        <v>0</v>
      </c>
      <c r="BG3" s="47">
        <v>10</v>
      </c>
      <c r="BH3" s="47">
        <v>10.6</v>
      </c>
      <c r="BI3" s="47">
        <v>1</v>
      </c>
      <c r="BJ3" s="47">
        <v>8</v>
      </c>
      <c r="BK3" s="47">
        <v>8.3000000000000007</v>
      </c>
      <c r="BL3" s="47">
        <v>0</v>
      </c>
      <c r="BM3" s="47">
        <v>10</v>
      </c>
      <c r="BN3" s="47">
        <v>10.199999999999999</v>
      </c>
      <c r="BO3" s="47">
        <v>0</v>
      </c>
      <c r="BP3" s="47">
        <v>9</v>
      </c>
      <c r="BQ3" s="47">
        <v>9.1999999999999993</v>
      </c>
      <c r="BR3" s="47">
        <v>0</v>
      </c>
      <c r="BS3" s="47">
        <v>7</v>
      </c>
      <c r="BT3" s="47">
        <v>7.4</v>
      </c>
      <c r="BU3" s="47">
        <v>0</v>
      </c>
      <c r="BV3" s="47">
        <v>10</v>
      </c>
      <c r="BW3" s="47">
        <v>10.4</v>
      </c>
      <c r="BX3" s="47">
        <v>1</v>
      </c>
      <c r="BY3" s="47">
        <v>9</v>
      </c>
      <c r="BZ3" s="47">
        <v>9.6999999999999993</v>
      </c>
      <c r="CA3" s="47">
        <v>0</v>
      </c>
      <c r="CB3" s="47">
        <v>10</v>
      </c>
      <c r="CC3" s="47">
        <v>10</v>
      </c>
      <c r="CD3" s="47">
        <v>0</v>
      </c>
      <c r="CE3" s="47">
        <v>8</v>
      </c>
      <c r="CF3" s="47">
        <v>8.8000000000000007</v>
      </c>
      <c r="CG3" s="47">
        <v>0</v>
      </c>
      <c r="CH3" s="47">
        <v>9</v>
      </c>
      <c r="CI3" s="47">
        <v>9.1999999999999993</v>
      </c>
      <c r="CJ3" s="47">
        <v>0</v>
      </c>
      <c r="CK3" s="47">
        <v>10</v>
      </c>
      <c r="CL3" s="47">
        <v>10.1</v>
      </c>
      <c r="CM3" s="47">
        <v>0</v>
      </c>
      <c r="CN3" s="47">
        <v>7</v>
      </c>
      <c r="CO3" s="47">
        <v>7.7</v>
      </c>
      <c r="CP3" s="47">
        <v>0</v>
      </c>
      <c r="CQ3" s="47">
        <v>5</v>
      </c>
      <c r="CR3" s="47">
        <v>5.9</v>
      </c>
      <c r="CS3" s="47">
        <v>0</v>
      </c>
      <c r="CT3" s="47">
        <v>9</v>
      </c>
      <c r="CU3" s="47">
        <v>9.6</v>
      </c>
      <c r="CV3" s="47">
        <v>0</v>
      </c>
      <c r="CW3" s="47">
        <v>10</v>
      </c>
      <c r="CX3" s="47">
        <v>10</v>
      </c>
      <c r="CY3" s="47">
        <v>0</v>
      </c>
      <c r="CZ3" s="47">
        <v>9</v>
      </c>
      <c r="DA3" s="47">
        <v>9.6</v>
      </c>
      <c r="DB3" s="47">
        <v>0</v>
      </c>
      <c r="DC3" s="47">
        <v>8</v>
      </c>
      <c r="DD3" s="47">
        <v>8.5</v>
      </c>
      <c r="DE3" s="47">
        <v>0</v>
      </c>
      <c r="DF3" s="47">
        <v>9</v>
      </c>
      <c r="DG3" s="47">
        <v>9.9</v>
      </c>
      <c r="DH3" s="47">
        <v>0</v>
      </c>
      <c r="DI3" s="47">
        <v>8</v>
      </c>
      <c r="DJ3" s="47">
        <v>8.1999999999999993</v>
      </c>
      <c r="DK3" s="47">
        <v>0</v>
      </c>
      <c r="DL3" s="47">
        <v>7</v>
      </c>
      <c r="DM3" s="47">
        <v>7.7</v>
      </c>
      <c r="DN3" s="47">
        <v>0</v>
      </c>
      <c r="DO3" s="47">
        <v>8</v>
      </c>
      <c r="DP3" s="47">
        <v>8.8000000000000007</v>
      </c>
      <c r="DQ3" s="47">
        <v>0</v>
      </c>
      <c r="DR3" s="47">
        <v>8</v>
      </c>
      <c r="DS3" s="47">
        <v>8.1</v>
      </c>
      <c r="DT3" s="47">
        <v>0</v>
      </c>
      <c r="DU3" s="47">
        <v>6</v>
      </c>
      <c r="DV3" s="47">
        <v>6.8</v>
      </c>
      <c r="DW3" s="47">
        <v>0</v>
      </c>
      <c r="DX3" s="47">
        <v>8</v>
      </c>
      <c r="DY3" s="47">
        <v>8.3000000000000007</v>
      </c>
      <c r="DZ3" s="47">
        <v>0</v>
      </c>
      <c r="EA3" s="47">
        <v>10</v>
      </c>
      <c r="EB3" s="47">
        <v>10.5</v>
      </c>
      <c r="EC3" s="47">
        <v>1</v>
      </c>
      <c r="ED3" s="47">
        <v>8</v>
      </c>
      <c r="EE3" s="47">
        <v>8.8000000000000007</v>
      </c>
      <c r="EF3" s="47">
        <v>0</v>
      </c>
      <c r="EG3" s="47">
        <v>9</v>
      </c>
      <c r="EH3" s="47">
        <v>9.4</v>
      </c>
      <c r="EI3" s="47">
        <v>0</v>
      </c>
      <c r="EJ3" s="47">
        <v>7</v>
      </c>
      <c r="EK3" s="47">
        <v>7.7</v>
      </c>
      <c r="EL3" s="47">
        <v>0</v>
      </c>
      <c r="EM3" s="47">
        <v>7</v>
      </c>
      <c r="EN3" s="47">
        <v>7.7</v>
      </c>
      <c r="EO3" s="47">
        <v>0</v>
      </c>
      <c r="EP3" s="47">
        <v>10</v>
      </c>
      <c r="EQ3" s="47">
        <v>10.199999999999999</v>
      </c>
      <c r="ER3" s="47">
        <v>0</v>
      </c>
      <c r="ES3" s="47">
        <v>9</v>
      </c>
      <c r="ET3" s="47">
        <v>9.6</v>
      </c>
      <c r="EU3" s="47">
        <v>0</v>
      </c>
      <c r="EV3" s="47">
        <v>10</v>
      </c>
      <c r="EW3" s="47">
        <v>10</v>
      </c>
      <c r="EX3" s="47">
        <v>0</v>
      </c>
      <c r="EY3" s="47">
        <v>9</v>
      </c>
      <c r="EZ3" s="47">
        <v>9.6</v>
      </c>
      <c r="FA3" s="47">
        <v>0</v>
      </c>
      <c r="FB3" s="47">
        <v>8</v>
      </c>
      <c r="FC3" s="47">
        <v>8.6</v>
      </c>
      <c r="FD3" s="47">
        <v>0</v>
      </c>
      <c r="FE3" s="47">
        <v>10</v>
      </c>
      <c r="FF3" s="47">
        <v>10.3</v>
      </c>
      <c r="FG3" s="47">
        <v>1</v>
      </c>
      <c r="FH3" s="47">
        <v>10</v>
      </c>
      <c r="FI3" s="47">
        <v>10.3</v>
      </c>
      <c r="FJ3" s="47">
        <v>1</v>
      </c>
      <c r="FK3" s="47">
        <v>8</v>
      </c>
      <c r="FL3" s="47">
        <v>8.5</v>
      </c>
      <c r="FM3" s="47">
        <v>0</v>
      </c>
      <c r="FN3" s="47">
        <v>9</v>
      </c>
      <c r="FO3" s="47">
        <v>9.1</v>
      </c>
      <c r="FP3" s="47">
        <v>0</v>
      </c>
      <c r="FQ3" s="47">
        <v>9</v>
      </c>
      <c r="FR3" s="47">
        <v>9.3000000000000007</v>
      </c>
      <c r="FS3" s="47">
        <v>0</v>
      </c>
      <c r="FT3" s="47">
        <v>9</v>
      </c>
      <c r="FU3" s="47">
        <v>9.6999999999999993</v>
      </c>
      <c r="FV3" s="47">
        <v>0</v>
      </c>
      <c r="FW3" s="47">
        <v>9</v>
      </c>
      <c r="FX3" s="47">
        <v>9.4</v>
      </c>
      <c r="FY3" s="47">
        <v>0</v>
      </c>
      <c r="FZ3" s="47">
        <v>10</v>
      </c>
      <c r="GA3" s="47">
        <v>10</v>
      </c>
      <c r="GB3" s="47">
        <v>0</v>
      </c>
      <c r="GC3" s="47">
        <v>7</v>
      </c>
      <c r="GD3" s="47">
        <v>7.5</v>
      </c>
      <c r="GE3" s="47">
        <v>0</v>
      </c>
      <c r="GF3" s="47">
        <v>9</v>
      </c>
      <c r="GG3" s="47">
        <v>9.6</v>
      </c>
      <c r="GH3" s="47">
        <v>0</v>
      </c>
      <c r="GI3" s="47">
        <v>10</v>
      </c>
      <c r="GJ3" s="47">
        <v>10.199999999999999</v>
      </c>
      <c r="GK3" s="47">
        <v>0</v>
      </c>
      <c r="GL3" s="47">
        <v>9</v>
      </c>
      <c r="GM3" s="47">
        <v>9.3000000000000007</v>
      </c>
      <c r="GN3" s="47">
        <v>0</v>
      </c>
      <c r="GO3" s="47">
        <v>8</v>
      </c>
      <c r="GP3" s="47">
        <v>8.8000000000000007</v>
      </c>
      <c r="GQ3" s="47">
        <v>0</v>
      </c>
      <c r="GR3" s="47">
        <v>10</v>
      </c>
      <c r="GS3" s="47">
        <v>10.1</v>
      </c>
      <c r="GT3" s="47">
        <v>0</v>
      </c>
      <c r="GU3" s="47">
        <v>8</v>
      </c>
      <c r="GV3" s="47">
        <v>8</v>
      </c>
      <c r="GW3" s="47">
        <v>0</v>
      </c>
      <c r="GX3" s="47">
        <v>10</v>
      </c>
      <c r="GY3" s="47">
        <v>10</v>
      </c>
      <c r="GZ3" s="47">
        <v>0</v>
      </c>
      <c r="HA3" s="47">
        <v>524</v>
      </c>
      <c r="HB3" s="47">
        <v>549.4</v>
      </c>
      <c r="HC3" s="47">
        <v>5</v>
      </c>
      <c r="HD3" s="47">
        <v>524</v>
      </c>
      <c r="HE3" s="47">
        <v>549.4</v>
      </c>
      <c r="HF3" s="47">
        <v>5</v>
      </c>
      <c r="HG3" s="47">
        <v>524</v>
      </c>
      <c r="HH3" s="47">
        <v>549.4</v>
      </c>
      <c r="HI3" s="47">
        <v>5</v>
      </c>
      <c r="HJ3" s="47">
        <v>180</v>
      </c>
      <c r="HK3" s="47">
        <v>188</v>
      </c>
      <c r="HL3" s="47">
        <v>2</v>
      </c>
      <c r="HM3" s="47">
        <v>163</v>
      </c>
      <c r="HN3" s="47">
        <v>173.5</v>
      </c>
      <c r="HO3" s="47">
        <v>1</v>
      </c>
      <c r="HP3" s="47">
        <v>0</v>
      </c>
      <c r="HQ3" s="47">
        <v>0</v>
      </c>
      <c r="HR3" s="47">
        <v>0</v>
      </c>
      <c r="HS3" s="47">
        <v>181</v>
      </c>
      <c r="HT3" s="47">
        <v>187.9</v>
      </c>
      <c r="HU3" s="47">
        <v>2</v>
      </c>
      <c r="HV3" s="47">
        <v>90</v>
      </c>
      <c r="HW3" s="47">
        <v>94.2</v>
      </c>
      <c r="HX3" s="47">
        <v>0</v>
      </c>
      <c r="HY3" s="47">
        <v>90</v>
      </c>
      <c r="HZ3" s="47">
        <v>93.8</v>
      </c>
      <c r="IA3" s="47">
        <v>2</v>
      </c>
      <c r="IB3" s="47">
        <v>82</v>
      </c>
      <c r="IC3" s="47">
        <v>87.2</v>
      </c>
      <c r="ID3" s="47">
        <v>0</v>
      </c>
      <c r="IE3" s="47">
        <v>81</v>
      </c>
      <c r="IF3" s="47">
        <v>86.3</v>
      </c>
      <c r="IG3" s="47">
        <v>1</v>
      </c>
      <c r="IH3" s="47">
        <v>91</v>
      </c>
      <c r="II3" s="47">
        <v>95</v>
      </c>
      <c r="IJ3" s="47">
        <v>2</v>
      </c>
      <c r="IK3" s="47">
        <v>90</v>
      </c>
      <c r="IL3" s="47">
        <v>92.9</v>
      </c>
      <c r="IM3" s="47">
        <v>0</v>
      </c>
    </row>
    <row r="4" spans="1:247" s="47" customFormat="1" x14ac:dyDescent="0.3">
      <c r="A4" s="47" t="s">
        <v>626</v>
      </c>
      <c r="B4" s="47" t="s">
        <v>627</v>
      </c>
      <c r="D4" s="47" t="s">
        <v>628</v>
      </c>
      <c r="E4" s="47">
        <v>101</v>
      </c>
      <c r="H4" s="80"/>
      <c r="I4" s="47" t="s">
        <v>621</v>
      </c>
      <c r="J4" s="47">
        <v>11</v>
      </c>
      <c r="K4" s="47">
        <v>5</v>
      </c>
      <c r="S4" s="47" t="s">
        <v>116</v>
      </c>
      <c r="AC4" s="47">
        <v>9</v>
      </c>
      <c r="AD4" s="47">
        <v>9.6999999999999993</v>
      </c>
      <c r="AE4" s="47">
        <v>0</v>
      </c>
      <c r="AF4" s="47">
        <v>9</v>
      </c>
      <c r="AG4" s="47">
        <v>9.1</v>
      </c>
      <c r="AH4" s="47">
        <v>0</v>
      </c>
      <c r="AI4" s="47">
        <v>8</v>
      </c>
      <c r="AJ4" s="47">
        <v>8.4</v>
      </c>
      <c r="AK4" s="47">
        <v>0</v>
      </c>
      <c r="AL4" s="47">
        <v>9</v>
      </c>
      <c r="AM4" s="47">
        <v>9.9</v>
      </c>
      <c r="AN4" s="47">
        <v>0</v>
      </c>
      <c r="AO4" s="47">
        <v>9</v>
      </c>
      <c r="AP4" s="47">
        <v>9.5</v>
      </c>
      <c r="AQ4" s="47">
        <v>0</v>
      </c>
      <c r="AR4" s="47">
        <v>9</v>
      </c>
      <c r="AS4" s="47">
        <v>9.1</v>
      </c>
      <c r="AT4" s="47">
        <v>0</v>
      </c>
      <c r="AU4" s="47">
        <v>10</v>
      </c>
      <c r="AV4" s="47">
        <v>10.6</v>
      </c>
      <c r="AW4" s="47">
        <v>1</v>
      </c>
      <c r="AX4" s="47">
        <v>10</v>
      </c>
      <c r="AY4" s="47">
        <v>10</v>
      </c>
      <c r="AZ4" s="47">
        <v>0</v>
      </c>
      <c r="BA4" s="47">
        <v>10</v>
      </c>
      <c r="BB4" s="47">
        <v>10.6</v>
      </c>
      <c r="BC4" s="47">
        <v>1</v>
      </c>
      <c r="BD4" s="47">
        <v>9</v>
      </c>
      <c r="BE4" s="47">
        <v>9.9</v>
      </c>
      <c r="BF4" s="47">
        <v>0</v>
      </c>
      <c r="BG4" s="47">
        <v>9</v>
      </c>
      <c r="BH4" s="47">
        <v>9.9</v>
      </c>
      <c r="BI4" s="47">
        <v>0</v>
      </c>
      <c r="BJ4" s="47">
        <v>10</v>
      </c>
      <c r="BK4" s="47">
        <v>10</v>
      </c>
      <c r="BL4" s="47">
        <v>0</v>
      </c>
      <c r="BM4" s="47">
        <v>9</v>
      </c>
      <c r="BN4" s="47">
        <v>9.3000000000000007</v>
      </c>
      <c r="BO4" s="47">
        <v>0</v>
      </c>
      <c r="BP4" s="47">
        <v>10</v>
      </c>
      <c r="BQ4" s="47">
        <v>10.3</v>
      </c>
      <c r="BR4" s="47">
        <v>1</v>
      </c>
      <c r="BS4" s="47">
        <v>9</v>
      </c>
      <c r="BT4" s="47">
        <v>9.3000000000000007</v>
      </c>
      <c r="BU4" s="47">
        <v>0</v>
      </c>
      <c r="BV4" s="47">
        <v>8</v>
      </c>
      <c r="BW4" s="47">
        <v>8.5</v>
      </c>
      <c r="BX4" s="47">
        <v>0</v>
      </c>
      <c r="BY4" s="47">
        <v>10</v>
      </c>
      <c r="BZ4" s="47">
        <v>10.199999999999999</v>
      </c>
      <c r="CA4" s="47">
        <v>0</v>
      </c>
      <c r="CB4" s="47">
        <v>10</v>
      </c>
      <c r="CC4" s="47">
        <v>10.3</v>
      </c>
      <c r="CD4" s="47">
        <v>1</v>
      </c>
      <c r="CE4" s="47">
        <v>9</v>
      </c>
      <c r="CF4" s="47">
        <v>9.9</v>
      </c>
      <c r="CG4" s="47">
        <v>0</v>
      </c>
      <c r="CH4" s="47">
        <v>9</v>
      </c>
      <c r="CI4" s="47">
        <v>9.4</v>
      </c>
      <c r="CJ4" s="47">
        <v>0</v>
      </c>
      <c r="CK4" s="47">
        <v>6</v>
      </c>
      <c r="CL4" s="47">
        <v>6.6</v>
      </c>
      <c r="CM4" s="47">
        <v>0</v>
      </c>
      <c r="CN4" s="47">
        <v>7</v>
      </c>
      <c r="CO4" s="47">
        <v>7.1</v>
      </c>
      <c r="CP4" s="47">
        <v>0</v>
      </c>
      <c r="CQ4" s="47">
        <v>9</v>
      </c>
      <c r="CR4" s="47">
        <v>9.5</v>
      </c>
      <c r="CS4" s="47">
        <v>0</v>
      </c>
      <c r="CT4" s="47">
        <v>10</v>
      </c>
      <c r="CU4" s="47">
        <v>10.1</v>
      </c>
      <c r="CV4" s="47">
        <v>0</v>
      </c>
      <c r="CW4" s="47">
        <v>8</v>
      </c>
      <c r="CX4" s="47">
        <v>8.9</v>
      </c>
      <c r="CY4" s="47">
        <v>0</v>
      </c>
      <c r="CZ4" s="47">
        <v>9</v>
      </c>
      <c r="DA4" s="47">
        <v>9.1999999999999993</v>
      </c>
      <c r="DB4" s="47">
        <v>0</v>
      </c>
      <c r="DC4" s="47">
        <v>7</v>
      </c>
      <c r="DD4" s="47">
        <v>7.2</v>
      </c>
      <c r="DE4" s="47">
        <v>0</v>
      </c>
      <c r="DF4" s="47">
        <v>10</v>
      </c>
      <c r="DG4" s="47">
        <v>10</v>
      </c>
      <c r="DH4" s="47">
        <v>0</v>
      </c>
      <c r="DI4" s="47">
        <v>9</v>
      </c>
      <c r="DJ4" s="47">
        <v>9.1999999999999993</v>
      </c>
      <c r="DK4" s="47">
        <v>0</v>
      </c>
      <c r="DL4" s="47">
        <v>9</v>
      </c>
      <c r="DM4" s="47">
        <v>9.8000000000000007</v>
      </c>
      <c r="DN4" s="47">
        <v>0</v>
      </c>
      <c r="DO4" s="47">
        <v>9</v>
      </c>
      <c r="DP4" s="47">
        <v>9.4</v>
      </c>
      <c r="DQ4" s="47">
        <v>0</v>
      </c>
      <c r="DR4" s="47">
        <v>7</v>
      </c>
      <c r="DS4" s="47">
        <v>7.2</v>
      </c>
      <c r="DT4" s="47">
        <v>0</v>
      </c>
      <c r="DU4" s="47">
        <v>8</v>
      </c>
      <c r="DV4" s="47">
        <v>8.9</v>
      </c>
      <c r="DW4" s="47">
        <v>0</v>
      </c>
      <c r="DX4" s="47">
        <v>7</v>
      </c>
      <c r="DY4" s="47">
        <v>7.4</v>
      </c>
      <c r="DZ4" s="47">
        <v>0</v>
      </c>
      <c r="EA4" s="47">
        <v>8</v>
      </c>
      <c r="EB4" s="47">
        <v>8</v>
      </c>
      <c r="EC4" s="47">
        <v>0</v>
      </c>
      <c r="ED4" s="47">
        <v>9</v>
      </c>
      <c r="EE4" s="47">
        <v>9.4</v>
      </c>
      <c r="EF4" s="47">
        <v>0</v>
      </c>
      <c r="EG4" s="47">
        <v>9</v>
      </c>
      <c r="EH4" s="47">
        <v>9.6999999999999993</v>
      </c>
      <c r="EI4" s="47">
        <v>0</v>
      </c>
      <c r="EJ4" s="47">
        <v>9</v>
      </c>
      <c r="EK4" s="47">
        <v>9.8000000000000007</v>
      </c>
      <c r="EL4" s="47">
        <v>0</v>
      </c>
      <c r="EM4" s="47">
        <v>6</v>
      </c>
      <c r="EN4" s="47">
        <v>6.8</v>
      </c>
      <c r="EO4" s="47">
        <v>0</v>
      </c>
      <c r="EP4" s="47">
        <v>9</v>
      </c>
      <c r="EQ4" s="47">
        <v>9.9</v>
      </c>
      <c r="ER4" s="47">
        <v>0</v>
      </c>
      <c r="ES4" s="47">
        <v>10</v>
      </c>
      <c r="ET4" s="47">
        <v>10.7</v>
      </c>
      <c r="EU4" s="47">
        <v>1</v>
      </c>
      <c r="EV4" s="47">
        <v>9</v>
      </c>
      <c r="EW4" s="47">
        <v>9.8000000000000007</v>
      </c>
      <c r="EX4" s="47">
        <v>0</v>
      </c>
      <c r="EY4" s="47">
        <v>8</v>
      </c>
      <c r="EZ4" s="47">
        <v>8.4</v>
      </c>
      <c r="FA4" s="47">
        <v>0</v>
      </c>
      <c r="FB4" s="47">
        <v>9</v>
      </c>
      <c r="FC4" s="47">
        <v>9.3000000000000007</v>
      </c>
      <c r="FD4" s="47">
        <v>0</v>
      </c>
      <c r="FE4" s="47">
        <v>8</v>
      </c>
      <c r="FF4" s="47">
        <v>8.1</v>
      </c>
      <c r="FG4" s="47">
        <v>0</v>
      </c>
      <c r="FH4" s="47">
        <v>8</v>
      </c>
      <c r="FI4" s="47">
        <v>8.8000000000000007</v>
      </c>
      <c r="FJ4" s="47">
        <v>0</v>
      </c>
      <c r="FK4" s="47">
        <v>9</v>
      </c>
      <c r="FL4" s="47">
        <v>9.4</v>
      </c>
      <c r="FM4" s="47">
        <v>0</v>
      </c>
      <c r="FN4" s="47">
        <v>9</v>
      </c>
      <c r="FO4" s="47">
        <v>9.6999999999999993</v>
      </c>
      <c r="FP4" s="47">
        <v>0</v>
      </c>
      <c r="FQ4" s="47">
        <v>9</v>
      </c>
      <c r="FR4" s="47">
        <v>9.5</v>
      </c>
      <c r="FS4" s="47">
        <v>0</v>
      </c>
      <c r="FT4" s="47">
        <v>9</v>
      </c>
      <c r="FU4" s="47">
        <v>9.8000000000000007</v>
      </c>
      <c r="FV4" s="47">
        <v>0</v>
      </c>
      <c r="FW4" s="47">
        <v>9</v>
      </c>
      <c r="FX4" s="47">
        <v>9.4</v>
      </c>
      <c r="FY4" s="47">
        <v>0</v>
      </c>
      <c r="FZ4" s="47">
        <v>9</v>
      </c>
      <c r="GA4" s="47">
        <v>9.1</v>
      </c>
      <c r="GB4" s="47">
        <v>0</v>
      </c>
      <c r="GC4" s="47">
        <v>8</v>
      </c>
      <c r="GD4" s="47">
        <v>8.6</v>
      </c>
      <c r="GE4" s="47">
        <v>0</v>
      </c>
      <c r="GF4" s="47">
        <v>9</v>
      </c>
      <c r="GG4" s="47">
        <v>9.5</v>
      </c>
      <c r="GH4" s="47">
        <v>0</v>
      </c>
      <c r="GI4" s="47">
        <v>8</v>
      </c>
      <c r="GJ4" s="47">
        <v>8.1</v>
      </c>
      <c r="GK4" s="47">
        <v>0</v>
      </c>
      <c r="GL4" s="47">
        <v>9</v>
      </c>
      <c r="GM4" s="47">
        <v>9.8000000000000007</v>
      </c>
      <c r="GN4" s="47">
        <v>0</v>
      </c>
      <c r="GO4" s="47">
        <v>8</v>
      </c>
      <c r="GP4" s="47">
        <v>8.5</v>
      </c>
      <c r="GQ4" s="47">
        <v>0</v>
      </c>
      <c r="GR4" s="47">
        <v>10</v>
      </c>
      <c r="GS4" s="47">
        <v>10.199999999999999</v>
      </c>
      <c r="GT4" s="47">
        <v>0</v>
      </c>
      <c r="GU4" s="47">
        <v>9</v>
      </c>
      <c r="GV4" s="47">
        <v>9.9</v>
      </c>
      <c r="GW4" s="47">
        <v>0</v>
      </c>
      <c r="GX4" s="47">
        <v>9</v>
      </c>
      <c r="GY4" s="47">
        <v>9.8000000000000007</v>
      </c>
      <c r="GZ4" s="47">
        <v>0</v>
      </c>
      <c r="HA4" s="47">
        <v>526</v>
      </c>
      <c r="HB4" s="47">
        <v>554.4</v>
      </c>
      <c r="HC4" s="47">
        <v>5</v>
      </c>
      <c r="HD4" s="47">
        <v>526</v>
      </c>
      <c r="HE4" s="47">
        <v>554.4</v>
      </c>
      <c r="HF4" s="47">
        <v>5</v>
      </c>
      <c r="HG4" s="47">
        <v>526</v>
      </c>
      <c r="HH4" s="47">
        <v>554.4</v>
      </c>
      <c r="HI4" s="47">
        <v>5</v>
      </c>
      <c r="HJ4" s="47">
        <v>185</v>
      </c>
      <c r="HK4" s="47">
        <v>193.9</v>
      </c>
      <c r="HL4" s="47">
        <v>4</v>
      </c>
      <c r="HM4" s="47">
        <v>165</v>
      </c>
      <c r="HN4" s="47">
        <v>174.1</v>
      </c>
      <c r="HO4" s="47">
        <v>0</v>
      </c>
      <c r="HP4" s="47">
        <v>0</v>
      </c>
      <c r="HQ4" s="47">
        <v>0</v>
      </c>
      <c r="HR4" s="47">
        <v>0</v>
      </c>
      <c r="HS4" s="47">
        <v>176</v>
      </c>
      <c r="HT4" s="47">
        <v>186.4</v>
      </c>
      <c r="HU4" s="47">
        <v>1</v>
      </c>
      <c r="HV4" s="47">
        <v>92</v>
      </c>
      <c r="HW4" s="47">
        <v>96.8</v>
      </c>
      <c r="HX4" s="47">
        <v>2</v>
      </c>
      <c r="HY4" s="47">
        <v>93</v>
      </c>
      <c r="HZ4" s="47">
        <v>97.1</v>
      </c>
      <c r="IA4" s="47">
        <v>2</v>
      </c>
      <c r="IB4" s="47">
        <v>84</v>
      </c>
      <c r="IC4" s="47">
        <v>87.6</v>
      </c>
      <c r="ID4" s="47">
        <v>0</v>
      </c>
      <c r="IE4" s="47">
        <v>81</v>
      </c>
      <c r="IF4" s="47">
        <v>86.5</v>
      </c>
      <c r="IG4" s="47">
        <v>0</v>
      </c>
      <c r="IH4" s="47">
        <v>88</v>
      </c>
      <c r="II4" s="47">
        <v>93.5</v>
      </c>
      <c r="IJ4" s="47">
        <v>1</v>
      </c>
      <c r="IK4" s="47">
        <v>88</v>
      </c>
      <c r="IL4" s="47">
        <v>92.9</v>
      </c>
      <c r="IM4" s="47">
        <v>0</v>
      </c>
    </row>
    <row r="5" spans="1:247" s="47" customFormat="1" x14ac:dyDescent="0.3">
      <c r="A5" s="47" t="s">
        <v>629</v>
      </c>
      <c r="B5" s="47" t="s">
        <v>630</v>
      </c>
      <c r="D5" s="47" t="s">
        <v>631</v>
      </c>
      <c r="E5" s="47">
        <v>108</v>
      </c>
      <c r="H5" s="80"/>
      <c r="I5" s="47" t="s">
        <v>621</v>
      </c>
      <c r="J5" s="47">
        <v>1</v>
      </c>
      <c r="K5" s="47">
        <v>9</v>
      </c>
      <c r="S5" s="47" t="s">
        <v>116</v>
      </c>
      <c r="AC5" s="47">
        <v>8</v>
      </c>
      <c r="AD5" s="47">
        <v>8.6</v>
      </c>
      <c r="AE5" s="47">
        <v>0</v>
      </c>
      <c r="AF5" s="47">
        <v>10</v>
      </c>
      <c r="AG5" s="47">
        <v>10.6</v>
      </c>
      <c r="AH5" s="47">
        <v>1</v>
      </c>
      <c r="AI5" s="47">
        <v>8</v>
      </c>
      <c r="AJ5" s="47">
        <v>8.6999999999999993</v>
      </c>
      <c r="AK5" s="47">
        <v>0</v>
      </c>
      <c r="AL5" s="47">
        <v>10</v>
      </c>
      <c r="AM5" s="47">
        <v>10.199999999999999</v>
      </c>
      <c r="AN5" s="47">
        <v>0</v>
      </c>
      <c r="AO5" s="47">
        <v>9</v>
      </c>
      <c r="AP5" s="47">
        <v>9.6999999999999993</v>
      </c>
      <c r="AQ5" s="47">
        <v>0</v>
      </c>
      <c r="AR5" s="47">
        <v>10</v>
      </c>
      <c r="AS5" s="47">
        <v>10</v>
      </c>
      <c r="AT5" s="47">
        <v>0</v>
      </c>
      <c r="AU5" s="47">
        <v>9</v>
      </c>
      <c r="AV5" s="47">
        <v>9.6999999999999993</v>
      </c>
      <c r="AW5" s="47">
        <v>0</v>
      </c>
      <c r="AX5" s="47">
        <v>9</v>
      </c>
      <c r="AY5" s="47">
        <v>9</v>
      </c>
      <c r="AZ5" s="47">
        <v>0</v>
      </c>
      <c r="BA5" s="47">
        <v>9</v>
      </c>
      <c r="BB5" s="47">
        <v>9.4</v>
      </c>
      <c r="BC5" s="47">
        <v>0</v>
      </c>
      <c r="BD5" s="47">
        <v>9</v>
      </c>
      <c r="BE5" s="47">
        <v>9.6</v>
      </c>
      <c r="BF5" s="47">
        <v>0</v>
      </c>
      <c r="BG5" s="47">
        <v>9</v>
      </c>
      <c r="BH5" s="47">
        <v>9.5</v>
      </c>
      <c r="BI5" s="47">
        <v>0</v>
      </c>
      <c r="BJ5" s="47">
        <v>8</v>
      </c>
      <c r="BK5" s="47">
        <v>8.8000000000000007</v>
      </c>
      <c r="BL5" s="47">
        <v>0</v>
      </c>
      <c r="BM5" s="47">
        <v>9</v>
      </c>
      <c r="BN5" s="47">
        <v>9.4</v>
      </c>
      <c r="BO5" s="47">
        <v>0</v>
      </c>
      <c r="BP5" s="47">
        <v>8</v>
      </c>
      <c r="BQ5" s="47">
        <v>8.6</v>
      </c>
      <c r="BR5" s="47">
        <v>0</v>
      </c>
      <c r="BS5" s="47">
        <v>10</v>
      </c>
      <c r="BT5" s="47">
        <v>10.4</v>
      </c>
      <c r="BU5" s="47">
        <v>1</v>
      </c>
      <c r="BV5" s="47">
        <v>8</v>
      </c>
      <c r="BW5" s="47">
        <v>8.8000000000000007</v>
      </c>
      <c r="BX5" s="47">
        <v>0</v>
      </c>
      <c r="BY5" s="47">
        <v>10</v>
      </c>
      <c r="BZ5" s="47">
        <v>10.4</v>
      </c>
      <c r="CA5" s="47">
        <v>1</v>
      </c>
      <c r="CB5" s="47">
        <v>9</v>
      </c>
      <c r="CC5" s="47">
        <v>9.3000000000000007</v>
      </c>
      <c r="CD5" s="47">
        <v>0</v>
      </c>
      <c r="CE5" s="47">
        <v>10</v>
      </c>
      <c r="CF5" s="47">
        <v>10.3</v>
      </c>
      <c r="CG5" s="47">
        <v>1</v>
      </c>
      <c r="CH5" s="47">
        <v>9</v>
      </c>
      <c r="CI5" s="47">
        <v>9.5</v>
      </c>
      <c r="CJ5" s="47">
        <v>0</v>
      </c>
      <c r="CK5" s="47">
        <v>9</v>
      </c>
      <c r="CL5" s="47">
        <v>9.4</v>
      </c>
      <c r="CM5" s="47">
        <v>0</v>
      </c>
      <c r="CN5" s="47">
        <v>10</v>
      </c>
      <c r="CO5" s="47">
        <v>10.5</v>
      </c>
      <c r="CP5" s="47">
        <v>1</v>
      </c>
      <c r="CQ5" s="47">
        <v>9</v>
      </c>
      <c r="CR5" s="47">
        <v>9.3000000000000007</v>
      </c>
      <c r="CS5" s="47">
        <v>0</v>
      </c>
      <c r="CT5" s="47">
        <v>8</v>
      </c>
      <c r="CU5" s="47">
        <v>8.1</v>
      </c>
      <c r="CV5" s="47">
        <v>0</v>
      </c>
      <c r="CW5" s="47">
        <v>8</v>
      </c>
      <c r="CX5" s="47">
        <v>8.1999999999999993</v>
      </c>
      <c r="CY5" s="47">
        <v>0</v>
      </c>
      <c r="CZ5" s="47">
        <v>9</v>
      </c>
      <c r="DA5" s="47">
        <v>9.8000000000000007</v>
      </c>
      <c r="DB5" s="47">
        <v>0</v>
      </c>
      <c r="DC5" s="47">
        <v>9</v>
      </c>
      <c r="DD5" s="47">
        <v>9.3000000000000007</v>
      </c>
      <c r="DE5" s="47">
        <v>0</v>
      </c>
      <c r="DF5" s="47">
        <v>8</v>
      </c>
      <c r="DG5" s="47">
        <v>8.5</v>
      </c>
      <c r="DH5" s="47">
        <v>0</v>
      </c>
      <c r="DI5" s="47">
        <v>9</v>
      </c>
      <c r="DJ5" s="47">
        <v>9</v>
      </c>
      <c r="DK5" s="47">
        <v>0</v>
      </c>
      <c r="DL5" s="47">
        <v>6</v>
      </c>
      <c r="DM5" s="47">
        <v>6.5</v>
      </c>
      <c r="DN5" s="47">
        <v>0</v>
      </c>
      <c r="DO5" s="47">
        <v>9</v>
      </c>
      <c r="DP5" s="47">
        <v>9.8000000000000007</v>
      </c>
      <c r="DQ5" s="47">
        <v>0</v>
      </c>
      <c r="DR5" s="47">
        <v>9</v>
      </c>
      <c r="DS5" s="47">
        <v>9.1</v>
      </c>
      <c r="DT5" s="47">
        <v>0</v>
      </c>
      <c r="DU5" s="47">
        <v>9</v>
      </c>
      <c r="DV5" s="47">
        <v>9.1</v>
      </c>
      <c r="DW5" s="47">
        <v>0</v>
      </c>
      <c r="DX5" s="47">
        <v>8</v>
      </c>
      <c r="DY5" s="47">
        <v>8.6999999999999993</v>
      </c>
      <c r="DZ5" s="47">
        <v>0</v>
      </c>
      <c r="EA5" s="47">
        <v>7</v>
      </c>
      <c r="EB5" s="47">
        <v>7.8</v>
      </c>
      <c r="EC5" s="47">
        <v>0</v>
      </c>
      <c r="ED5" s="47">
        <v>9</v>
      </c>
      <c r="EE5" s="47">
        <v>9.5</v>
      </c>
      <c r="EF5" s="47">
        <v>0</v>
      </c>
      <c r="EG5" s="47">
        <v>8</v>
      </c>
      <c r="EH5" s="47">
        <v>8.9</v>
      </c>
      <c r="EI5" s="47">
        <v>0</v>
      </c>
      <c r="EJ5" s="47">
        <v>9</v>
      </c>
      <c r="EK5" s="47">
        <v>9.6999999999999993</v>
      </c>
      <c r="EL5" s="47">
        <v>0</v>
      </c>
      <c r="EM5" s="47">
        <v>9</v>
      </c>
      <c r="EN5" s="47">
        <v>9</v>
      </c>
      <c r="EO5" s="47">
        <v>0</v>
      </c>
      <c r="EP5" s="47">
        <v>9</v>
      </c>
      <c r="EQ5" s="47">
        <v>9</v>
      </c>
      <c r="ER5" s="47">
        <v>0</v>
      </c>
      <c r="ES5" s="47">
        <v>10</v>
      </c>
      <c r="ET5" s="47">
        <v>10.1</v>
      </c>
      <c r="EU5" s="47">
        <v>0</v>
      </c>
      <c r="EV5" s="47">
        <v>10</v>
      </c>
      <c r="EW5" s="47">
        <v>10.199999999999999</v>
      </c>
      <c r="EX5" s="47">
        <v>0</v>
      </c>
      <c r="EY5" s="47">
        <v>10</v>
      </c>
      <c r="EZ5" s="47">
        <v>10.199999999999999</v>
      </c>
      <c r="FA5" s="47">
        <v>0</v>
      </c>
      <c r="FB5" s="47">
        <v>7</v>
      </c>
      <c r="FC5" s="47">
        <v>7</v>
      </c>
      <c r="FD5" s="47">
        <v>0</v>
      </c>
      <c r="FE5" s="47">
        <v>9</v>
      </c>
      <c r="FF5" s="47">
        <v>9.6999999999999993</v>
      </c>
      <c r="FG5" s="47">
        <v>0</v>
      </c>
      <c r="FH5" s="47">
        <v>9</v>
      </c>
      <c r="FI5" s="47">
        <v>9.5</v>
      </c>
      <c r="FJ5" s="47">
        <v>0</v>
      </c>
      <c r="FK5" s="47">
        <v>9</v>
      </c>
      <c r="FL5" s="47">
        <v>9.3000000000000007</v>
      </c>
      <c r="FM5" s="47">
        <v>0</v>
      </c>
      <c r="FN5" s="47">
        <v>9</v>
      </c>
      <c r="FO5" s="47">
        <v>9.1999999999999993</v>
      </c>
      <c r="FP5" s="47">
        <v>0</v>
      </c>
      <c r="FQ5" s="47">
        <v>10</v>
      </c>
      <c r="FR5" s="47">
        <v>10.8</v>
      </c>
      <c r="FS5" s="47">
        <v>1</v>
      </c>
      <c r="FT5" s="47">
        <v>9</v>
      </c>
      <c r="FU5" s="47">
        <v>9.9</v>
      </c>
      <c r="FV5" s="47">
        <v>0</v>
      </c>
      <c r="FW5" s="47">
        <v>10</v>
      </c>
      <c r="FX5" s="47">
        <v>10.3</v>
      </c>
      <c r="FY5" s="47">
        <v>1</v>
      </c>
      <c r="FZ5" s="47">
        <v>8</v>
      </c>
      <c r="GA5" s="47">
        <v>8.5</v>
      </c>
      <c r="GB5" s="47">
        <v>0</v>
      </c>
      <c r="GC5" s="47">
        <v>8</v>
      </c>
      <c r="GD5" s="47">
        <v>8.8000000000000007</v>
      </c>
      <c r="GE5" s="47">
        <v>0</v>
      </c>
      <c r="GF5" s="47">
        <v>9</v>
      </c>
      <c r="GG5" s="47">
        <v>9.1999999999999993</v>
      </c>
      <c r="GH5" s="47">
        <v>0</v>
      </c>
      <c r="GI5" s="47">
        <v>9</v>
      </c>
      <c r="GJ5" s="47">
        <v>9.6999999999999993</v>
      </c>
      <c r="GK5" s="47">
        <v>0</v>
      </c>
      <c r="GL5" s="47">
        <v>10</v>
      </c>
      <c r="GM5" s="47">
        <v>10.1</v>
      </c>
      <c r="GN5" s="47">
        <v>0</v>
      </c>
      <c r="GO5" s="47">
        <v>8</v>
      </c>
      <c r="GP5" s="47">
        <v>8.5</v>
      </c>
      <c r="GQ5" s="47">
        <v>0</v>
      </c>
      <c r="GR5" s="47">
        <v>8</v>
      </c>
      <c r="GS5" s="47">
        <v>8.6999999999999993</v>
      </c>
      <c r="GT5" s="47">
        <v>0</v>
      </c>
      <c r="GU5" s="47">
        <v>9</v>
      </c>
      <c r="GV5" s="47">
        <v>9.9</v>
      </c>
      <c r="GW5" s="47">
        <v>0</v>
      </c>
      <c r="GX5" s="47">
        <v>9</v>
      </c>
      <c r="GY5" s="47">
        <v>9.3000000000000007</v>
      </c>
      <c r="GZ5" s="47">
        <v>0</v>
      </c>
      <c r="HA5" s="47">
        <v>532</v>
      </c>
      <c r="HB5" s="47">
        <v>558.6</v>
      </c>
      <c r="HC5" s="47">
        <v>7</v>
      </c>
      <c r="HD5" s="47">
        <v>532</v>
      </c>
      <c r="HE5" s="47">
        <v>558.6</v>
      </c>
      <c r="HF5" s="47">
        <v>7</v>
      </c>
      <c r="HG5" s="47">
        <v>532</v>
      </c>
      <c r="HH5" s="47">
        <v>558.6</v>
      </c>
      <c r="HI5" s="47">
        <v>7</v>
      </c>
      <c r="HJ5" s="47">
        <v>181</v>
      </c>
      <c r="HK5" s="47">
        <v>190.5</v>
      </c>
      <c r="HL5" s="47">
        <v>4</v>
      </c>
      <c r="HM5" s="47">
        <v>171</v>
      </c>
      <c r="HN5" s="47">
        <v>179.2</v>
      </c>
      <c r="HO5" s="47">
        <v>1</v>
      </c>
      <c r="HP5" s="47">
        <v>0</v>
      </c>
      <c r="HQ5" s="47">
        <v>0</v>
      </c>
      <c r="HR5" s="47">
        <v>0</v>
      </c>
      <c r="HS5" s="47">
        <v>180</v>
      </c>
      <c r="HT5" s="47">
        <v>188.9</v>
      </c>
      <c r="HU5" s="47">
        <v>2</v>
      </c>
      <c r="HV5" s="47">
        <v>91</v>
      </c>
      <c r="HW5" s="47">
        <v>95.5</v>
      </c>
      <c r="HX5" s="47">
        <v>1</v>
      </c>
      <c r="HY5" s="47">
        <v>90</v>
      </c>
      <c r="HZ5" s="47">
        <v>95</v>
      </c>
      <c r="IA5" s="47">
        <v>3</v>
      </c>
      <c r="IB5" s="47">
        <v>85</v>
      </c>
      <c r="IC5" s="47">
        <v>88.6</v>
      </c>
      <c r="ID5" s="47">
        <v>1</v>
      </c>
      <c r="IE5" s="47">
        <v>86</v>
      </c>
      <c r="IF5" s="47">
        <v>90.6</v>
      </c>
      <c r="IG5" s="47">
        <v>0</v>
      </c>
      <c r="IH5" s="47">
        <v>92</v>
      </c>
      <c r="II5" s="47">
        <v>95.9</v>
      </c>
      <c r="IJ5" s="47">
        <v>1</v>
      </c>
      <c r="IK5" s="47">
        <v>88</v>
      </c>
      <c r="IL5" s="47">
        <v>93</v>
      </c>
      <c r="IM5" s="47">
        <v>1</v>
      </c>
    </row>
    <row r="6" spans="1:247" s="47" customFormat="1" x14ac:dyDescent="0.3">
      <c r="A6" s="47" t="s">
        <v>634</v>
      </c>
      <c r="B6" s="47" t="s">
        <v>635</v>
      </c>
      <c r="D6" s="47" t="s">
        <v>636</v>
      </c>
      <c r="E6" s="47">
        <v>104</v>
      </c>
      <c r="H6" s="80"/>
      <c r="I6" s="47" t="s">
        <v>621</v>
      </c>
      <c r="J6" s="47">
        <v>1</v>
      </c>
      <c r="K6" s="47">
        <v>8</v>
      </c>
      <c r="S6" s="47" t="s">
        <v>116</v>
      </c>
      <c r="AC6" s="47">
        <v>8</v>
      </c>
      <c r="AD6" s="47">
        <v>8.3000000000000007</v>
      </c>
      <c r="AE6" s="47">
        <v>0</v>
      </c>
      <c r="AF6" s="47">
        <v>8</v>
      </c>
      <c r="AG6" s="47">
        <v>8.9</v>
      </c>
      <c r="AH6" s="47">
        <v>0</v>
      </c>
      <c r="AI6" s="47">
        <v>9</v>
      </c>
      <c r="AJ6" s="47">
        <v>9.3000000000000007</v>
      </c>
      <c r="AK6" s="47">
        <v>0</v>
      </c>
      <c r="AL6" s="47">
        <v>10</v>
      </c>
      <c r="AM6" s="47">
        <v>10.7</v>
      </c>
      <c r="AN6" s="47">
        <v>1</v>
      </c>
      <c r="AO6" s="47">
        <v>9</v>
      </c>
      <c r="AP6" s="47">
        <v>9.5</v>
      </c>
      <c r="AQ6" s="47">
        <v>0</v>
      </c>
      <c r="AR6" s="47">
        <v>8</v>
      </c>
      <c r="AS6" s="47">
        <v>8.8000000000000007</v>
      </c>
      <c r="AT6" s="47">
        <v>0</v>
      </c>
      <c r="AU6" s="47">
        <v>10</v>
      </c>
      <c r="AV6" s="47">
        <v>10.3</v>
      </c>
      <c r="AW6" s="47">
        <v>1</v>
      </c>
      <c r="AX6" s="47">
        <v>10</v>
      </c>
      <c r="AY6" s="47">
        <v>10.199999999999999</v>
      </c>
      <c r="AZ6" s="47">
        <v>0</v>
      </c>
      <c r="BA6" s="47">
        <v>9</v>
      </c>
      <c r="BB6" s="47">
        <v>9.5</v>
      </c>
      <c r="BC6" s="47">
        <v>0</v>
      </c>
      <c r="BD6" s="47">
        <v>9</v>
      </c>
      <c r="BE6" s="47">
        <v>9.9</v>
      </c>
      <c r="BF6" s="47">
        <v>0</v>
      </c>
      <c r="BG6" s="47">
        <v>10</v>
      </c>
      <c r="BH6" s="47">
        <v>10.7</v>
      </c>
      <c r="BI6" s="47">
        <v>1</v>
      </c>
      <c r="BJ6" s="47">
        <v>8</v>
      </c>
      <c r="BK6" s="47">
        <v>8.6999999999999993</v>
      </c>
      <c r="BL6" s="47">
        <v>0</v>
      </c>
      <c r="BM6" s="47">
        <v>10</v>
      </c>
      <c r="BN6" s="47">
        <v>10.4</v>
      </c>
      <c r="BO6" s="47">
        <v>1</v>
      </c>
      <c r="BP6" s="47">
        <v>10</v>
      </c>
      <c r="BQ6" s="47">
        <v>10.199999999999999</v>
      </c>
      <c r="BR6" s="47">
        <v>0</v>
      </c>
      <c r="BS6" s="47">
        <v>10</v>
      </c>
      <c r="BT6" s="47">
        <v>10.3</v>
      </c>
      <c r="BU6" s="47">
        <v>1</v>
      </c>
      <c r="BV6" s="47">
        <v>9</v>
      </c>
      <c r="BW6" s="47">
        <v>9.3000000000000007</v>
      </c>
      <c r="BX6" s="47">
        <v>0</v>
      </c>
      <c r="BY6" s="47">
        <v>10</v>
      </c>
      <c r="BZ6" s="47">
        <v>10.4</v>
      </c>
      <c r="CA6" s="47">
        <v>1</v>
      </c>
      <c r="CB6" s="47">
        <v>9</v>
      </c>
      <c r="CC6" s="47">
        <v>9.9</v>
      </c>
      <c r="CD6" s="47">
        <v>0</v>
      </c>
      <c r="CE6" s="47">
        <v>10</v>
      </c>
      <c r="CF6" s="47">
        <v>10.5</v>
      </c>
      <c r="CG6" s="47">
        <v>1</v>
      </c>
      <c r="CH6" s="47">
        <v>9</v>
      </c>
      <c r="CI6" s="47">
        <v>9.6999999999999993</v>
      </c>
      <c r="CJ6" s="47">
        <v>0</v>
      </c>
      <c r="CK6" s="47">
        <v>8</v>
      </c>
      <c r="CL6" s="47">
        <v>8.4</v>
      </c>
      <c r="CM6" s="47">
        <v>0</v>
      </c>
      <c r="CN6" s="47">
        <v>8</v>
      </c>
      <c r="CO6" s="47">
        <v>8.1999999999999993</v>
      </c>
      <c r="CP6" s="47">
        <v>0</v>
      </c>
      <c r="CQ6" s="47">
        <v>8</v>
      </c>
      <c r="CR6" s="47">
        <v>8.6999999999999993</v>
      </c>
      <c r="CS6" s="47">
        <v>0</v>
      </c>
      <c r="CT6" s="47">
        <v>7</v>
      </c>
      <c r="CU6" s="47">
        <v>7.2</v>
      </c>
      <c r="CV6" s="47">
        <v>0</v>
      </c>
      <c r="CW6" s="47">
        <v>8</v>
      </c>
      <c r="CX6" s="47">
        <v>8</v>
      </c>
      <c r="CY6" s="47">
        <v>0</v>
      </c>
      <c r="CZ6" s="47">
        <v>9</v>
      </c>
      <c r="DA6" s="47">
        <v>9.1</v>
      </c>
      <c r="DB6" s="47">
        <v>0</v>
      </c>
      <c r="DC6" s="47">
        <v>8</v>
      </c>
      <c r="DD6" s="47">
        <v>8.9</v>
      </c>
      <c r="DE6" s="47">
        <v>0</v>
      </c>
      <c r="DF6" s="47">
        <v>9</v>
      </c>
      <c r="DG6" s="47">
        <v>9</v>
      </c>
      <c r="DH6" s="47">
        <v>0</v>
      </c>
      <c r="DI6" s="47">
        <v>4</v>
      </c>
      <c r="DJ6" s="47">
        <v>4.3</v>
      </c>
      <c r="DK6" s="47">
        <v>0</v>
      </c>
      <c r="DL6" s="47">
        <v>7</v>
      </c>
      <c r="DM6" s="47">
        <v>7.1</v>
      </c>
      <c r="DN6" s="47">
        <v>0</v>
      </c>
      <c r="DO6" s="47">
        <v>8</v>
      </c>
      <c r="DP6" s="47">
        <v>8.8000000000000007</v>
      </c>
      <c r="DQ6" s="47">
        <v>0</v>
      </c>
      <c r="DR6" s="47">
        <v>8</v>
      </c>
      <c r="DS6" s="47">
        <v>8.5</v>
      </c>
      <c r="DT6" s="47">
        <v>0</v>
      </c>
      <c r="DU6" s="47">
        <v>6</v>
      </c>
      <c r="DV6" s="47">
        <v>6.2</v>
      </c>
      <c r="DW6" s="47">
        <v>0</v>
      </c>
      <c r="DX6" s="47">
        <v>9</v>
      </c>
      <c r="DY6" s="47">
        <v>9.5</v>
      </c>
      <c r="DZ6" s="47">
        <v>0</v>
      </c>
      <c r="EA6" s="47">
        <v>4</v>
      </c>
      <c r="EB6" s="47">
        <v>4.5999999999999996</v>
      </c>
      <c r="EC6" s="47">
        <v>0</v>
      </c>
      <c r="ED6" s="47">
        <v>10</v>
      </c>
      <c r="EE6" s="47">
        <v>10</v>
      </c>
      <c r="EF6" s="47">
        <v>0</v>
      </c>
      <c r="EG6" s="47">
        <v>7</v>
      </c>
      <c r="EH6" s="47">
        <v>7.1</v>
      </c>
      <c r="EI6" s="47">
        <v>0</v>
      </c>
      <c r="EJ6" s="47">
        <v>9</v>
      </c>
      <c r="EK6" s="47">
        <v>9.6999999999999993</v>
      </c>
      <c r="EL6" s="47">
        <v>0</v>
      </c>
      <c r="EM6" s="47">
        <v>9</v>
      </c>
      <c r="EN6" s="47">
        <v>9.3000000000000007</v>
      </c>
      <c r="EO6" s="47">
        <v>0</v>
      </c>
      <c r="EP6" s="47">
        <v>8</v>
      </c>
      <c r="EQ6" s="47">
        <v>8.1999999999999993</v>
      </c>
      <c r="ER6" s="47">
        <v>0</v>
      </c>
      <c r="ES6" s="47">
        <v>8</v>
      </c>
      <c r="ET6" s="47">
        <v>8.1999999999999993</v>
      </c>
      <c r="EU6" s="47">
        <v>0</v>
      </c>
      <c r="EV6" s="47">
        <v>9</v>
      </c>
      <c r="EW6" s="47">
        <v>9.3000000000000007</v>
      </c>
      <c r="EX6" s="47">
        <v>0</v>
      </c>
      <c r="EY6" s="47">
        <v>7</v>
      </c>
      <c r="EZ6" s="47">
        <v>7.6</v>
      </c>
      <c r="FA6" s="47">
        <v>0</v>
      </c>
      <c r="FB6" s="47">
        <v>9</v>
      </c>
      <c r="FC6" s="47">
        <v>9.3000000000000007</v>
      </c>
      <c r="FD6" s="47">
        <v>0</v>
      </c>
      <c r="FE6" s="47">
        <v>10</v>
      </c>
      <c r="FF6" s="47">
        <v>10.199999999999999</v>
      </c>
      <c r="FG6" s="47">
        <v>0</v>
      </c>
      <c r="FH6" s="47">
        <v>9</v>
      </c>
      <c r="FI6" s="47">
        <v>9.1999999999999993</v>
      </c>
      <c r="FJ6" s="47">
        <v>0</v>
      </c>
      <c r="FK6" s="47">
        <v>9</v>
      </c>
      <c r="FL6" s="47">
        <v>9.1</v>
      </c>
      <c r="FM6" s="47">
        <v>0</v>
      </c>
      <c r="FN6" s="47">
        <v>8</v>
      </c>
      <c r="FO6" s="47">
        <v>8.9</v>
      </c>
      <c r="FP6" s="47">
        <v>0</v>
      </c>
      <c r="FQ6" s="47">
        <v>9</v>
      </c>
      <c r="FR6" s="47">
        <v>9.6</v>
      </c>
      <c r="FS6" s="47">
        <v>0</v>
      </c>
      <c r="FT6" s="47">
        <v>8</v>
      </c>
      <c r="FU6" s="47">
        <v>8.4</v>
      </c>
      <c r="FV6" s="47">
        <v>0</v>
      </c>
      <c r="FW6" s="47">
        <v>9</v>
      </c>
      <c r="FX6" s="47">
        <v>9.4</v>
      </c>
      <c r="FY6" s="47">
        <v>0</v>
      </c>
      <c r="FZ6" s="47">
        <v>9</v>
      </c>
      <c r="GA6" s="47">
        <v>9.6</v>
      </c>
      <c r="GB6" s="47">
        <v>0</v>
      </c>
      <c r="GC6" s="47">
        <v>8</v>
      </c>
      <c r="GD6" s="47">
        <v>8</v>
      </c>
      <c r="GE6" s="47">
        <v>0</v>
      </c>
      <c r="GF6" s="47">
        <v>9</v>
      </c>
      <c r="GG6" s="47">
        <v>9</v>
      </c>
      <c r="GH6" s="47">
        <v>0</v>
      </c>
      <c r="GI6" s="47">
        <v>7</v>
      </c>
      <c r="GJ6" s="47">
        <v>7.9</v>
      </c>
      <c r="GK6" s="47">
        <v>0</v>
      </c>
      <c r="GL6" s="47">
        <v>9</v>
      </c>
      <c r="GM6" s="47">
        <v>9.5</v>
      </c>
      <c r="GN6" s="47">
        <v>0</v>
      </c>
      <c r="GO6" s="47">
        <v>8</v>
      </c>
      <c r="GP6" s="47">
        <v>8</v>
      </c>
      <c r="GQ6" s="47">
        <v>0</v>
      </c>
      <c r="GR6" s="47">
        <v>10</v>
      </c>
      <c r="GS6" s="47">
        <v>10.7</v>
      </c>
      <c r="GT6" s="47">
        <v>1</v>
      </c>
      <c r="GU6" s="47">
        <v>10</v>
      </c>
      <c r="GV6" s="47">
        <v>10.199999999999999</v>
      </c>
      <c r="GW6" s="47">
        <v>0</v>
      </c>
      <c r="GX6" s="47">
        <v>10</v>
      </c>
      <c r="GY6" s="47">
        <v>10.5</v>
      </c>
      <c r="GZ6" s="47">
        <v>1</v>
      </c>
      <c r="HA6" s="47">
        <v>514</v>
      </c>
      <c r="HB6" s="47">
        <v>538.9</v>
      </c>
      <c r="HC6" s="47">
        <v>9</v>
      </c>
      <c r="HD6" s="47">
        <v>514</v>
      </c>
      <c r="HE6" s="47">
        <v>538.9</v>
      </c>
      <c r="HF6" s="47">
        <v>9</v>
      </c>
      <c r="HG6" s="47">
        <v>514</v>
      </c>
      <c r="HH6" s="47">
        <v>538.9</v>
      </c>
      <c r="HI6" s="47">
        <v>9</v>
      </c>
      <c r="HJ6" s="47">
        <v>185</v>
      </c>
      <c r="HK6" s="47">
        <v>195.5</v>
      </c>
      <c r="HL6" s="47">
        <v>7</v>
      </c>
      <c r="HM6" s="47">
        <v>154</v>
      </c>
      <c r="HN6" s="47">
        <v>160.80000000000001</v>
      </c>
      <c r="HO6" s="47">
        <v>0</v>
      </c>
      <c r="HP6" s="47">
        <v>0</v>
      </c>
      <c r="HQ6" s="47">
        <v>0</v>
      </c>
      <c r="HR6" s="47">
        <v>0</v>
      </c>
      <c r="HS6" s="47">
        <v>175</v>
      </c>
      <c r="HT6" s="47">
        <v>182.6</v>
      </c>
      <c r="HU6" s="47">
        <v>2</v>
      </c>
      <c r="HV6" s="47">
        <v>90</v>
      </c>
      <c r="HW6" s="47">
        <v>95.4</v>
      </c>
      <c r="HX6" s="47">
        <v>2</v>
      </c>
      <c r="HY6" s="47">
        <v>95</v>
      </c>
      <c r="HZ6" s="47">
        <v>100.1</v>
      </c>
      <c r="IA6" s="47">
        <v>5</v>
      </c>
      <c r="IB6" s="47">
        <v>76</v>
      </c>
      <c r="IC6" s="47">
        <v>78.900000000000006</v>
      </c>
      <c r="ID6" s="47">
        <v>0</v>
      </c>
      <c r="IE6" s="47">
        <v>78</v>
      </c>
      <c r="IF6" s="47">
        <v>81.900000000000006</v>
      </c>
      <c r="IG6" s="47">
        <v>0</v>
      </c>
      <c r="IH6" s="47">
        <v>86</v>
      </c>
      <c r="II6" s="47">
        <v>89.8</v>
      </c>
      <c r="IJ6" s="47">
        <v>0</v>
      </c>
      <c r="IK6" s="47">
        <v>89</v>
      </c>
      <c r="IL6" s="47">
        <v>92.8</v>
      </c>
      <c r="IM6" s="47">
        <v>2</v>
      </c>
    </row>
    <row r="7" spans="1:247" s="47" customFormat="1" x14ac:dyDescent="0.3">
      <c r="A7" s="47" t="s">
        <v>637</v>
      </c>
      <c r="B7" s="47" t="s">
        <v>638</v>
      </c>
      <c r="D7" s="47" t="s">
        <v>639</v>
      </c>
      <c r="E7" s="47">
        <v>111</v>
      </c>
      <c r="H7" s="80"/>
      <c r="I7" s="47" t="s">
        <v>621</v>
      </c>
      <c r="J7" s="47">
        <v>1</v>
      </c>
      <c r="K7" s="47">
        <v>27</v>
      </c>
      <c r="S7" s="47" t="s">
        <v>116</v>
      </c>
      <c r="AC7" s="47">
        <v>8</v>
      </c>
      <c r="AD7" s="47">
        <v>8.3000000000000007</v>
      </c>
      <c r="AE7" s="47">
        <v>0</v>
      </c>
      <c r="AF7" s="47">
        <v>8</v>
      </c>
      <c r="AG7" s="47">
        <v>8.6999999999999993</v>
      </c>
      <c r="AH7" s="47">
        <v>0</v>
      </c>
      <c r="AI7" s="47">
        <v>8</v>
      </c>
      <c r="AJ7" s="47">
        <v>8.6999999999999993</v>
      </c>
      <c r="AK7" s="47">
        <v>0</v>
      </c>
      <c r="AL7" s="47">
        <v>7</v>
      </c>
      <c r="AM7" s="47">
        <v>7.8</v>
      </c>
      <c r="AN7" s="47">
        <v>0</v>
      </c>
      <c r="AO7" s="47">
        <v>9</v>
      </c>
      <c r="AP7" s="47">
        <v>9.1</v>
      </c>
      <c r="AQ7" s="47">
        <v>0</v>
      </c>
      <c r="AR7" s="47">
        <v>7</v>
      </c>
      <c r="AS7" s="47">
        <v>7.9</v>
      </c>
      <c r="AT7" s="47">
        <v>0</v>
      </c>
      <c r="AU7" s="47">
        <v>9</v>
      </c>
      <c r="AV7" s="47">
        <v>9.9</v>
      </c>
      <c r="AW7" s="47">
        <v>0</v>
      </c>
      <c r="AX7" s="47">
        <v>9</v>
      </c>
      <c r="AY7" s="47">
        <v>9.6999999999999993</v>
      </c>
      <c r="AZ7" s="47">
        <v>0</v>
      </c>
      <c r="BA7" s="47">
        <v>9</v>
      </c>
      <c r="BB7" s="47">
        <v>9.9</v>
      </c>
      <c r="BC7" s="47">
        <v>0</v>
      </c>
      <c r="BD7" s="47">
        <v>9</v>
      </c>
      <c r="BE7" s="47">
        <v>9.4</v>
      </c>
      <c r="BF7" s="47">
        <v>0</v>
      </c>
      <c r="BG7" s="47">
        <v>7</v>
      </c>
      <c r="BH7" s="47">
        <v>7.7</v>
      </c>
      <c r="BI7" s="47">
        <v>0</v>
      </c>
      <c r="BJ7" s="47">
        <v>9</v>
      </c>
      <c r="BK7" s="47">
        <v>9.1999999999999993</v>
      </c>
      <c r="BL7" s="47">
        <v>0</v>
      </c>
      <c r="BM7" s="47">
        <v>7</v>
      </c>
      <c r="BN7" s="47">
        <v>7</v>
      </c>
      <c r="BO7" s="47">
        <v>0</v>
      </c>
      <c r="BP7" s="47">
        <v>8</v>
      </c>
      <c r="BQ7" s="47">
        <v>8.9</v>
      </c>
      <c r="BR7" s="47">
        <v>0</v>
      </c>
      <c r="BS7" s="47">
        <v>8</v>
      </c>
      <c r="BT7" s="47">
        <v>8.3000000000000007</v>
      </c>
      <c r="BU7" s="47">
        <v>0</v>
      </c>
      <c r="BV7" s="47">
        <v>8</v>
      </c>
      <c r="BW7" s="47">
        <v>8.8000000000000007</v>
      </c>
      <c r="BX7" s="47">
        <v>0</v>
      </c>
      <c r="BY7" s="47">
        <v>10</v>
      </c>
      <c r="BZ7" s="47">
        <v>10</v>
      </c>
      <c r="CA7" s="47">
        <v>0</v>
      </c>
      <c r="CB7" s="47">
        <v>9</v>
      </c>
      <c r="CC7" s="47">
        <v>9.6999999999999993</v>
      </c>
      <c r="CD7" s="47">
        <v>0</v>
      </c>
      <c r="CE7" s="47">
        <v>10</v>
      </c>
      <c r="CF7" s="47">
        <v>10</v>
      </c>
      <c r="CG7" s="47">
        <v>0</v>
      </c>
      <c r="CH7" s="47">
        <v>10</v>
      </c>
      <c r="CI7" s="47">
        <v>10.9</v>
      </c>
      <c r="CJ7" s="47">
        <v>1</v>
      </c>
      <c r="CK7" s="47">
        <v>5</v>
      </c>
      <c r="CL7" s="47">
        <v>5.9</v>
      </c>
      <c r="CM7" s="47">
        <v>0</v>
      </c>
      <c r="CN7" s="47">
        <v>8</v>
      </c>
      <c r="CO7" s="47">
        <v>8.1</v>
      </c>
      <c r="CP7" s="47">
        <v>0</v>
      </c>
      <c r="CQ7" s="47">
        <v>4</v>
      </c>
      <c r="CR7" s="47">
        <v>4</v>
      </c>
      <c r="CS7" s="47">
        <v>0</v>
      </c>
      <c r="CT7" s="47">
        <v>0</v>
      </c>
      <c r="CU7" s="47">
        <v>0</v>
      </c>
      <c r="CV7" s="47">
        <v>0</v>
      </c>
      <c r="CW7" s="47">
        <v>8</v>
      </c>
      <c r="CX7" s="47">
        <v>8.8000000000000007</v>
      </c>
      <c r="CY7" s="47">
        <v>0</v>
      </c>
      <c r="CZ7" s="47">
        <v>8</v>
      </c>
      <c r="DA7" s="47">
        <v>8</v>
      </c>
      <c r="DB7" s="47">
        <v>0</v>
      </c>
      <c r="DC7" s="47">
        <v>6</v>
      </c>
      <c r="DD7" s="47">
        <v>6.7</v>
      </c>
      <c r="DE7" s="47">
        <v>0</v>
      </c>
      <c r="DF7" s="47">
        <v>6</v>
      </c>
      <c r="DG7" s="47">
        <v>6.4</v>
      </c>
      <c r="DH7" s="47">
        <v>0</v>
      </c>
      <c r="DI7" s="47">
        <v>0</v>
      </c>
      <c r="DJ7" s="47">
        <v>0</v>
      </c>
      <c r="DK7" s="47">
        <v>0</v>
      </c>
      <c r="DL7" s="47">
        <v>9</v>
      </c>
      <c r="DM7" s="47">
        <v>9.6</v>
      </c>
      <c r="DN7" s="47">
        <v>0</v>
      </c>
      <c r="DO7" s="47">
        <v>7</v>
      </c>
      <c r="DP7" s="47">
        <v>7.9</v>
      </c>
      <c r="DQ7" s="47">
        <v>0</v>
      </c>
      <c r="DR7" s="47">
        <v>3</v>
      </c>
      <c r="DS7" s="47">
        <v>3.1</v>
      </c>
      <c r="DT7" s="47">
        <v>0</v>
      </c>
      <c r="DU7" s="47">
        <v>0</v>
      </c>
      <c r="DV7" s="47">
        <v>0</v>
      </c>
      <c r="DW7" s="47">
        <v>0</v>
      </c>
      <c r="DX7" s="47">
        <v>9</v>
      </c>
      <c r="DY7" s="47">
        <v>9.5</v>
      </c>
      <c r="DZ7" s="47">
        <v>0</v>
      </c>
      <c r="EA7" s="47">
        <v>5</v>
      </c>
      <c r="EB7" s="47">
        <v>5.6</v>
      </c>
      <c r="EC7" s="47">
        <v>0</v>
      </c>
      <c r="ED7" s="47">
        <v>8</v>
      </c>
      <c r="EE7" s="47">
        <v>8.6</v>
      </c>
      <c r="EF7" s="47">
        <v>0</v>
      </c>
      <c r="EG7" s="47">
        <v>0</v>
      </c>
      <c r="EH7" s="47">
        <v>0</v>
      </c>
      <c r="EI7" s="47">
        <v>0</v>
      </c>
      <c r="EJ7" s="47">
        <v>3</v>
      </c>
      <c r="EK7" s="47">
        <v>3.5</v>
      </c>
      <c r="EL7" s="47">
        <v>0</v>
      </c>
      <c r="EM7" s="47">
        <v>10</v>
      </c>
      <c r="EN7" s="47">
        <v>10</v>
      </c>
      <c r="EO7" s="47">
        <v>0</v>
      </c>
      <c r="EP7" s="47">
        <v>0</v>
      </c>
      <c r="EQ7" s="47">
        <v>0</v>
      </c>
      <c r="ER7" s="47">
        <v>0</v>
      </c>
      <c r="ES7" s="47">
        <v>5</v>
      </c>
      <c r="ET7" s="47">
        <v>5.0999999999999996</v>
      </c>
      <c r="EU7" s="47">
        <v>0</v>
      </c>
      <c r="EV7" s="47">
        <v>10</v>
      </c>
      <c r="EW7" s="47">
        <v>10.6</v>
      </c>
      <c r="EX7" s="47">
        <v>1</v>
      </c>
      <c r="EY7" s="47">
        <v>9</v>
      </c>
      <c r="EZ7" s="47">
        <v>9.1</v>
      </c>
      <c r="FA7" s="47">
        <v>0</v>
      </c>
      <c r="FB7" s="47">
        <v>5</v>
      </c>
      <c r="FC7" s="47">
        <v>5.4</v>
      </c>
      <c r="FD7" s="47">
        <v>0</v>
      </c>
      <c r="FE7" s="47">
        <v>9</v>
      </c>
      <c r="FF7" s="47">
        <v>9.5</v>
      </c>
      <c r="FG7" s="47">
        <v>0</v>
      </c>
      <c r="FH7" s="47">
        <v>7</v>
      </c>
      <c r="FI7" s="47">
        <v>7.9</v>
      </c>
      <c r="FJ7" s="47">
        <v>0</v>
      </c>
      <c r="FK7" s="47">
        <v>7</v>
      </c>
      <c r="FL7" s="47">
        <v>7.8</v>
      </c>
      <c r="FM7" s="47">
        <v>0</v>
      </c>
      <c r="FN7" s="47">
        <v>9</v>
      </c>
      <c r="FO7" s="47">
        <v>9.1999999999999993</v>
      </c>
      <c r="FP7" s="47">
        <v>0</v>
      </c>
      <c r="FQ7" s="47">
        <v>8</v>
      </c>
      <c r="FR7" s="47">
        <v>8.3000000000000007</v>
      </c>
      <c r="FS7" s="47">
        <v>0</v>
      </c>
      <c r="FT7" s="47">
        <v>7</v>
      </c>
      <c r="FU7" s="47">
        <v>7.1</v>
      </c>
      <c r="FV7" s="47">
        <v>0</v>
      </c>
      <c r="FW7" s="47">
        <v>9</v>
      </c>
      <c r="FX7" s="47">
        <v>9.8000000000000007</v>
      </c>
      <c r="FY7" s="47">
        <v>0</v>
      </c>
      <c r="FZ7" s="47">
        <v>9</v>
      </c>
      <c r="GA7" s="47">
        <v>9.5</v>
      </c>
      <c r="GB7" s="47">
        <v>0</v>
      </c>
      <c r="GC7" s="47">
        <v>5</v>
      </c>
      <c r="GD7" s="47">
        <v>5.9</v>
      </c>
      <c r="GE7" s="47">
        <v>0</v>
      </c>
      <c r="GF7" s="47">
        <v>8</v>
      </c>
      <c r="GG7" s="47">
        <v>8.3000000000000007</v>
      </c>
      <c r="GH7" s="47">
        <v>0</v>
      </c>
      <c r="GI7" s="47">
        <v>10</v>
      </c>
      <c r="GJ7" s="47">
        <v>10.3</v>
      </c>
      <c r="GK7" s="47">
        <v>1</v>
      </c>
      <c r="GL7" s="47">
        <v>10</v>
      </c>
      <c r="GM7" s="47">
        <v>10.1</v>
      </c>
      <c r="GN7" s="47">
        <v>0</v>
      </c>
      <c r="GO7" s="47">
        <v>7</v>
      </c>
      <c r="GP7" s="47">
        <v>7.7</v>
      </c>
      <c r="GQ7" s="47">
        <v>0</v>
      </c>
      <c r="GR7" s="47">
        <v>7</v>
      </c>
      <c r="GS7" s="47">
        <v>7.3</v>
      </c>
      <c r="GT7" s="47">
        <v>0</v>
      </c>
      <c r="GU7" s="47">
        <v>6</v>
      </c>
      <c r="GV7" s="47">
        <v>6.1</v>
      </c>
      <c r="GW7" s="47">
        <v>0</v>
      </c>
      <c r="GX7" s="47">
        <v>7</v>
      </c>
      <c r="GY7" s="47">
        <v>7.2</v>
      </c>
      <c r="GZ7" s="47">
        <v>0</v>
      </c>
      <c r="HA7" s="47">
        <v>422</v>
      </c>
      <c r="HB7" s="47">
        <v>447.8</v>
      </c>
      <c r="HC7" s="47">
        <v>3</v>
      </c>
      <c r="HD7" s="47">
        <v>422</v>
      </c>
      <c r="HE7" s="47">
        <v>447.8</v>
      </c>
      <c r="HF7" s="47">
        <v>3</v>
      </c>
      <c r="HG7" s="47">
        <v>422</v>
      </c>
      <c r="HH7" s="47">
        <v>447.8</v>
      </c>
      <c r="HI7" s="47">
        <v>3</v>
      </c>
      <c r="HJ7" s="47">
        <v>169</v>
      </c>
      <c r="HK7" s="47">
        <v>179.9</v>
      </c>
      <c r="HL7" s="47">
        <v>1</v>
      </c>
      <c r="HM7" s="47">
        <v>99</v>
      </c>
      <c r="HN7" s="47">
        <v>105.7</v>
      </c>
      <c r="HO7" s="47">
        <v>0</v>
      </c>
      <c r="HP7" s="47">
        <v>0</v>
      </c>
      <c r="HQ7" s="47">
        <v>0</v>
      </c>
      <c r="HR7" s="47">
        <v>0</v>
      </c>
      <c r="HS7" s="47">
        <v>154</v>
      </c>
      <c r="HT7" s="47">
        <v>162.19999999999999</v>
      </c>
      <c r="HU7" s="47">
        <v>2</v>
      </c>
      <c r="HV7" s="47">
        <v>83</v>
      </c>
      <c r="HW7" s="47">
        <v>89.4</v>
      </c>
      <c r="HX7" s="47">
        <v>0</v>
      </c>
      <c r="HY7" s="47">
        <v>86</v>
      </c>
      <c r="HZ7" s="47">
        <v>90.5</v>
      </c>
      <c r="IA7" s="47">
        <v>1</v>
      </c>
      <c r="IB7" s="47">
        <v>54</v>
      </c>
      <c r="IC7" s="47">
        <v>57.5</v>
      </c>
      <c r="ID7" s="47">
        <v>0</v>
      </c>
      <c r="IE7" s="47">
        <v>45</v>
      </c>
      <c r="IF7" s="47">
        <v>48.2</v>
      </c>
      <c r="IG7" s="47">
        <v>0</v>
      </c>
      <c r="IH7" s="47">
        <v>76</v>
      </c>
      <c r="II7" s="47">
        <v>80</v>
      </c>
      <c r="IJ7" s="47">
        <v>1</v>
      </c>
      <c r="IK7" s="47">
        <v>78</v>
      </c>
      <c r="IL7" s="47">
        <v>82.2</v>
      </c>
      <c r="IM7" s="47">
        <v>1</v>
      </c>
    </row>
    <row r="8" spans="1:247" s="47" customFormat="1" x14ac:dyDescent="0.3">
      <c r="A8" s="47" t="s">
        <v>640</v>
      </c>
      <c r="B8" s="47" t="s">
        <v>641</v>
      </c>
      <c r="D8" s="47" t="s">
        <v>642</v>
      </c>
      <c r="E8" s="47">
        <v>102</v>
      </c>
      <c r="H8" s="80"/>
      <c r="I8" s="47" t="s">
        <v>625</v>
      </c>
      <c r="J8" s="47">
        <v>9</v>
      </c>
      <c r="K8" s="47">
        <v>1</v>
      </c>
      <c r="S8" s="47" t="s">
        <v>116</v>
      </c>
      <c r="AC8" s="47">
        <v>9</v>
      </c>
      <c r="AD8" s="47">
        <v>9.6</v>
      </c>
      <c r="AE8" s="47">
        <v>0</v>
      </c>
      <c r="AF8" s="47">
        <v>9</v>
      </c>
      <c r="AG8" s="47">
        <v>9.3000000000000007</v>
      </c>
      <c r="AH8" s="47">
        <v>0</v>
      </c>
      <c r="AI8" s="47">
        <v>10</v>
      </c>
      <c r="AJ8" s="47">
        <v>10.8</v>
      </c>
      <c r="AK8" s="47">
        <v>1</v>
      </c>
      <c r="AL8" s="47">
        <v>10</v>
      </c>
      <c r="AM8" s="47">
        <v>10.6</v>
      </c>
      <c r="AN8" s="47">
        <v>1</v>
      </c>
      <c r="AO8" s="47">
        <v>10</v>
      </c>
      <c r="AP8" s="47">
        <v>10.1</v>
      </c>
      <c r="AQ8" s="47">
        <v>0</v>
      </c>
      <c r="AR8" s="47">
        <v>10</v>
      </c>
      <c r="AS8" s="47">
        <v>10.199999999999999</v>
      </c>
      <c r="AT8" s="47">
        <v>0</v>
      </c>
      <c r="AU8" s="47">
        <v>8</v>
      </c>
      <c r="AV8" s="47">
        <v>8.3000000000000007</v>
      </c>
      <c r="AW8" s="47">
        <v>0</v>
      </c>
      <c r="AX8" s="47">
        <v>8</v>
      </c>
      <c r="AY8" s="47">
        <v>8.1999999999999993</v>
      </c>
      <c r="AZ8" s="47">
        <v>0</v>
      </c>
      <c r="BA8" s="47">
        <v>9</v>
      </c>
      <c r="BB8" s="47">
        <v>9.9</v>
      </c>
      <c r="BC8" s="47">
        <v>0</v>
      </c>
      <c r="BD8" s="47">
        <v>8</v>
      </c>
      <c r="BE8" s="47">
        <v>8.6999999999999993</v>
      </c>
      <c r="BF8" s="47">
        <v>0</v>
      </c>
      <c r="BG8" s="47">
        <v>10</v>
      </c>
      <c r="BH8" s="47">
        <v>10.5</v>
      </c>
      <c r="BI8" s="47">
        <v>1</v>
      </c>
      <c r="BJ8" s="47">
        <v>10</v>
      </c>
      <c r="BK8" s="47">
        <v>10.199999999999999</v>
      </c>
      <c r="BL8" s="47">
        <v>0</v>
      </c>
      <c r="BM8" s="47">
        <v>9</v>
      </c>
      <c r="BN8" s="47">
        <v>9.8000000000000007</v>
      </c>
      <c r="BO8" s="47">
        <v>0</v>
      </c>
      <c r="BP8" s="47">
        <v>10</v>
      </c>
      <c r="BQ8" s="47">
        <v>10.5</v>
      </c>
      <c r="BR8" s="47">
        <v>1</v>
      </c>
      <c r="BS8" s="47">
        <v>10</v>
      </c>
      <c r="BT8" s="47">
        <v>10.1</v>
      </c>
      <c r="BU8" s="47">
        <v>0</v>
      </c>
      <c r="BV8" s="47">
        <v>9</v>
      </c>
      <c r="BW8" s="47">
        <v>9.8000000000000007</v>
      </c>
      <c r="BX8" s="47">
        <v>0</v>
      </c>
      <c r="BY8" s="47">
        <v>9</v>
      </c>
      <c r="BZ8" s="47">
        <v>9.9</v>
      </c>
      <c r="CA8" s="47">
        <v>0</v>
      </c>
      <c r="CB8" s="47">
        <v>8</v>
      </c>
      <c r="CC8" s="47">
        <v>8.4</v>
      </c>
      <c r="CD8" s="47">
        <v>0</v>
      </c>
      <c r="CE8" s="47">
        <v>8</v>
      </c>
      <c r="CF8" s="47">
        <v>8.4</v>
      </c>
      <c r="CG8" s="47">
        <v>0</v>
      </c>
      <c r="CH8" s="47">
        <v>9</v>
      </c>
      <c r="CI8" s="47">
        <v>9.1999999999999993</v>
      </c>
      <c r="CJ8" s="47">
        <v>0</v>
      </c>
      <c r="CK8" s="47">
        <v>10</v>
      </c>
      <c r="CL8" s="47">
        <v>10.6</v>
      </c>
      <c r="CM8" s="47">
        <v>1</v>
      </c>
      <c r="CN8" s="47">
        <v>10</v>
      </c>
      <c r="CO8" s="47">
        <v>10.1</v>
      </c>
      <c r="CP8" s="47">
        <v>0</v>
      </c>
      <c r="CQ8" s="47">
        <v>8</v>
      </c>
      <c r="CR8" s="47">
        <v>8.1</v>
      </c>
      <c r="CS8" s="47">
        <v>0</v>
      </c>
      <c r="CT8" s="47">
        <v>9</v>
      </c>
      <c r="CU8" s="47">
        <v>9</v>
      </c>
      <c r="CV8" s="47">
        <v>0</v>
      </c>
      <c r="CW8" s="47">
        <v>8</v>
      </c>
      <c r="CX8" s="47">
        <v>8.1999999999999993</v>
      </c>
      <c r="CY8" s="47">
        <v>0</v>
      </c>
      <c r="CZ8" s="47">
        <v>9</v>
      </c>
      <c r="DA8" s="47">
        <v>9.6999999999999993</v>
      </c>
      <c r="DB8" s="47">
        <v>0</v>
      </c>
      <c r="DC8" s="47">
        <v>9</v>
      </c>
      <c r="DD8" s="47">
        <v>9.5</v>
      </c>
      <c r="DE8" s="47">
        <v>0</v>
      </c>
      <c r="DF8" s="47">
        <v>9</v>
      </c>
      <c r="DG8" s="47">
        <v>9.9</v>
      </c>
      <c r="DH8" s="47">
        <v>0</v>
      </c>
      <c r="DI8" s="47">
        <v>10</v>
      </c>
      <c r="DJ8" s="47">
        <v>10.3</v>
      </c>
      <c r="DK8" s="47">
        <v>1</v>
      </c>
      <c r="DL8" s="47">
        <v>8</v>
      </c>
      <c r="DM8" s="47">
        <v>8.6</v>
      </c>
      <c r="DN8" s="47">
        <v>0</v>
      </c>
      <c r="DO8" s="47">
        <v>7</v>
      </c>
      <c r="DP8" s="47">
        <v>7.9</v>
      </c>
      <c r="DQ8" s="47">
        <v>0</v>
      </c>
      <c r="DR8" s="47">
        <v>7</v>
      </c>
      <c r="DS8" s="47">
        <v>7.8</v>
      </c>
      <c r="DT8" s="47">
        <v>0</v>
      </c>
      <c r="DU8" s="47">
        <v>9</v>
      </c>
      <c r="DV8" s="47">
        <v>9.1</v>
      </c>
      <c r="DW8" s="47">
        <v>0</v>
      </c>
      <c r="DX8" s="47">
        <v>9</v>
      </c>
      <c r="DY8" s="47">
        <v>9</v>
      </c>
      <c r="DZ8" s="47">
        <v>0</v>
      </c>
      <c r="EA8" s="47">
        <v>7</v>
      </c>
      <c r="EB8" s="47">
        <v>7.1</v>
      </c>
      <c r="EC8" s="47">
        <v>0</v>
      </c>
      <c r="ED8" s="47">
        <v>10</v>
      </c>
      <c r="EE8" s="47">
        <v>10.8</v>
      </c>
      <c r="EF8" s="47">
        <v>1</v>
      </c>
      <c r="EG8" s="47">
        <v>7</v>
      </c>
      <c r="EH8" s="47">
        <v>7.3</v>
      </c>
      <c r="EI8" s="47">
        <v>0</v>
      </c>
      <c r="EJ8" s="47">
        <v>9</v>
      </c>
      <c r="EK8" s="47">
        <v>9.1</v>
      </c>
      <c r="EL8" s="47">
        <v>0</v>
      </c>
      <c r="EM8" s="47">
        <v>8</v>
      </c>
      <c r="EN8" s="47">
        <v>8.1999999999999993</v>
      </c>
      <c r="EO8" s="47">
        <v>0</v>
      </c>
      <c r="EP8" s="47">
        <v>8</v>
      </c>
      <c r="EQ8" s="47">
        <v>8.8000000000000007</v>
      </c>
      <c r="ER8" s="47">
        <v>0</v>
      </c>
      <c r="ES8" s="47">
        <v>10</v>
      </c>
      <c r="ET8" s="47">
        <v>10.1</v>
      </c>
      <c r="EU8" s="47">
        <v>0</v>
      </c>
      <c r="EV8" s="47">
        <v>9</v>
      </c>
      <c r="EW8" s="47">
        <v>9.6</v>
      </c>
      <c r="EX8" s="47">
        <v>0</v>
      </c>
      <c r="EY8" s="47">
        <v>8</v>
      </c>
      <c r="EZ8" s="47">
        <v>8.1999999999999993</v>
      </c>
      <c r="FA8" s="47">
        <v>0</v>
      </c>
      <c r="FB8" s="47">
        <v>8</v>
      </c>
      <c r="FC8" s="47">
        <v>8.3000000000000007</v>
      </c>
      <c r="FD8" s="47">
        <v>0</v>
      </c>
      <c r="FE8" s="47">
        <v>9</v>
      </c>
      <c r="FF8" s="47">
        <v>9.1999999999999993</v>
      </c>
      <c r="FG8" s="47">
        <v>0</v>
      </c>
      <c r="FH8" s="47">
        <v>9</v>
      </c>
      <c r="FI8" s="47">
        <v>9</v>
      </c>
      <c r="FJ8" s="47">
        <v>0</v>
      </c>
      <c r="FK8" s="47">
        <v>8</v>
      </c>
      <c r="FL8" s="47">
        <v>8.1</v>
      </c>
      <c r="FM8" s="47">
        <v>0</v>
      </c>
      <c r="FN8" s="47">
        <v>8</v>
      </c>
      <c r="FO8" s="47">
        <v>8.9</v>
      </c>
      <c r="FP8" s="47">
        <v>0</v>
      </c>
      <c r="FQ8" s="47">
        <v>9</v>
      </c>
      <c r="FR8" s="47">
        <v>9.6</v>
      </c>
      <c r="FS8" s="47">
        <v>0</v>
      </c>
      <c r="FT8" s="47">
        <v>8</v>
      </c>
      <c r="FU8" s="47">
        <v>8.5</v>
      </c>
      <c r="FV8" s="47">
        <v>0</v>
      </c>
      <c r="FW8" s="47">
        <v>10</v>
      </c>
      <c r="FX8" s="47">
        <v>10</v>
      </c>
      <c r="FY8" s="47">
        <v>0</v>
      </c>
      <c r="FZ8" s="47">
        <v>10</v>
      </c>
      <c r="GA8" s="47">
        <v>10.199999999999999</v>
      </c>
      <c r="GB8" s="47">
        <v>0</v>
      </c>
      <c r="GC8" s="47">
        <v>9</v>
      </c>
      <c r="GD8" s="47">
        <v>9.1</v>
      </c>
      <c r="GE8" s="47">
        <v>0</v>
      </c>
      <c r="GF8" s="47">
        <v>9</v>
      </c>
      <c r="GG8" s="47">
        <v>9.9</v>
      </c>
      <c r="GH8" s="47">
        <v>0</v>
      </c>
      <c r="GI8" s="47">
        <v>10</v>
      </c>
      <c r="GJ8" s="47">
        <v>10.199999999999999</v>
      </c>
      <c r="GK8" s="47">
        <v>0</v>
      </c>
      <c r="GL8" s="47">
        <v>9</v>
      </c>
      <c r="GM8" s="47">
        <v>9.1</v>
      </c>
      <c r="GN8" s="47">
        <v>0</v>
      </c>
      <c r="GO8" s="47">
        <v>9</v>
      </c>
      <c r="GP8" s="47">
        <v>9.3000000000000007</v>
      </c>
      <c r="GQ8" s="47">
        <v>0</v>
      </c>
      <c r="GR8" s="47">
        <v>10</v>
      </c>
      <c r="GS8" s="47">
        <v>10.3</v>
      </c>
      <c r="GT8" s="47">
        <v>1</v>
      </c>
      <c r="GU8" s="47">
        <v>8</v>
      </c>
      <c r="GV8" s="47">
        <v>8</v>
      </c>
      <c r="GW8" s="47">
        <v>0</v>
      </c>
      <c r="GX8" s="47">
        <v>8</v>
      </c>
      <c r="GY8" s="47">
        <v>8.3000000000000007</v>
      </c>
      <c r="GZ8" s="47">
        <v>0</v>
      </c>
      <c r="HA8" s="47">
        <v>532</v>
      </c>
      <c r="HB8" s="47">
        <v>555.5</v>
      </c>
      <c r="HC8" s="47">
        <v>8</v>
      </c>
      <c r="HD8" s="47">
        <v>532</v>
      </c>
      <c r="HE8" s="47">
        <v>555.5</v>
      </c>
      <c r="HF8" s="47">
        <v>8</v>
      </c>
      <c r="HG8" s="47">
        <v>532</v>
      </c>
      <c r="HH8" s="47">
        <v>555.5</v>
      </c>
      <c r="HI8" s="47">
        <v>8</v>
      </c>
      <c r="HJ8" s="47">
        <v>183</v>
      </c>
      <c r="HK8" s="47">
        <v>192.5</v>
      </c>
      <c r="HL8" s="47">
        <v>4</v>
      </c>
      <c r="HM8" s="47">
        <v>171</v>
      </c>
      <c r="HN8" s="47">
        <v>179.1</v>
      </c>
      <c r="HO8" s="47">
        <v>3</v>
      </c>
      <c r="HP8" s="47">
        <v>0</v>
      </c>
      <c r="HQ8" s="47">
        <v>0</v>
      </c>
      <c r="HR8" s="47">
        <v>0</v>
      </c>
      <c r="HS8" s="47">
        <v>178</v>
      </c>
      <c r="HT8" s="47">
        <v>183.9</v>
      </c>
      <c r="HU8" s="47">
        <v>1</v>
      </c>
      <c r="HV8" s="47">
        <v>91</v>
      </c>
      <c r="HW8" s="47">
        <v>95.7</v>
      </c>
      <c r="HX8" s="47">
        <v>2</v>
      </c>
      <c r="HY8" s="47">
        <v>92</v>
      </c>
      <c r="HZ8" s="47">
        <v>96.8</v>
      </c>
      <c r="IA8" s="47">
        <v>2</v>
      </c>
      <c r="IB8" s="47">
        <v>90</v>
      </c>
      <c r="IC8" s="47">
        <v>94</v>
      </c>
      <c r="ID8" s="47">
        <v>2</v>
      </c>
      <c r="IE8" s="47">
        <v>81</v>
      </c>
      <c r="IF8" s="47">
        <v>85.1</v>
      </c>
      <c r="IG8" s="47">
        <v>1</v>
      </c>
      <c r="IH8" s="47">
        <v>86</v>
      </c>
      <c r="II8" s="47">
        <v>89.5</v>
      </c>
      <c r="IJ8" s="47">
        <v>0</v>
      </c>
      <c r="IK8" s="47">
        <v>92</v>
      </c>
      <c r="IL8" s="47">
        <v>94.4</v>
      </c>
      <c r="IM8" s="47">
        <v>1</v>
      </c>
    </row>
    <row r="9" spans="1:247" s="47" customFormat="1" x14ac:dyDescent="0.3">
      <c r="A9" s="47" t="s">
        <v>179</v>
      </c>
      <c r="B9" s="47" t="s">
        <v>643</v>
      </c>
      <c r="D9" s="47" t="s">
        <v>644</v>
      </c>
      <c r="E9" s="47">
        <v>105</v>
      </c>
      <c r="H9" s="80"/>
      <c r="I9" s="47" t="s">
        <v>625</v>
      </c>
      <c r="J9" s="47">
        <v>7</v>
      </c>
      <c r="K9" s="47">
        <v>7</v>
      </c>
      <c r="S9" s="47" t="s">
        <v>116</v>
      </c>
      <c r="AC9" s="47">
        <v>10</v>
      </c>
      <c r="AD9" s="47">
        <v>10</v>
      </c>
      <c r="AE9" s="47">
        <v>0</v>
      </c>
      <c r="AF9" s="47">
        <v>9</v>
      </c>
      <c r="AG9" s="47">
        <v>9.6999999999999993</v>
      </c>
      <c r="AH9" s="47">
        <v>0</v>
      </c>
      <c r="AI9" s="47">
        <v>9</v>
      </c>
      <c r="AJ9" s="47">
        <v>9.6</v>
      </c>
      <c r="AK9" s="47">
        <v>0</v>
      </c>
      <c r="AL9" s="47">
        <v>10</v>
      </c>
      <c r="AM9" s="47">
        <v>10.5</v>
      </c>
      <c r="AN9" s="47">
        <v>1</v>
      </c>
      <c r="AO9" s="47">
        <v>10</v>
      </c>
      <c r="AP9" s="47">
        <v>10</v>
      </c>
      <c r="AQ9" s="47">
        <v>0</v>
      </c>
      <c r="AR9" s="47">
        <v>9</v>
      </c>
      <c r="AS9" s="47">
        <v>9.8000000000000007</v>
      </c>
      <c r="AT9" s="47">
        <v>0</v>
      </c>
      <c r="AU9" s="47">
        <v>10</v>
      </c>
      <c r="AV9" s="47">
        <v>10</v>
      </c>
      <c r="AW9" s="47">
        <v>0</v>
      </c>
      <c r="AX9" s="47">
        <v>10</v>
      </c>
      <c r="AY9" s="47">
        <v>10</v>
      </c>
      <c r="AZ9" s="47">
        <v>0</v>
      </c>
      <c r="BA9" s="47">
        <v>9</v>
      </c>
      <c r="BB9" s="47">
        <v>9.1999999999999993</v>
      </c>
      <c r="BC9" s="47">
        <v>0</v>
      </c>
      <c r="BD9" s="47">
        <v>10</v>
      </c>
      <c r="BE9" s="47">
        <v>10.1</v>
      </c>
      <c r="BF9" s="47">
        <v>0</v>
      </c>
      <c r="BG9" s="47">
        <v>9</v>
      </c>
      <c r="BH9" s="47">
        <v>9.6</v>
      </c>
      <c r="BI9" s="47">
        <v>0</v>
      </c>
      <c r="BJ9" s="47">
        <v>9</v>
      </c>
      <c r="BK9" s="47">
        <v>9.6999999999999993</v>
      </c>
      <c r="BL9" s="47">
        <v>0</v>
      </c>
      <c r="BM9" s="47">
        <v>10</v>
      </c>
      <c r="BN9" s="47">
        <v>10.199999999999999</v>
      </c>
      <c r="BO9" s="47">
        <v>0</v>
      </c>
      <c r="BP9" s="47">
        <v>8</v>
      </c>
      <c r="BQ9" s="47">
        <v>8.9</v>
      </c>
      <c r="BR9" s="47">
        <v>0</v>
      </c>
      <c r="BS9" s="47">
        <v>10</v>
      </c>
      <c r="BT9" s="47">
        <v>10.5</v>
      </c>
      <c r="BU9" s="47">
        <v>1</v>
      </c>
      <c r="BV9" s="47">
        <v>10</v>
      </c>
      <c r="BW9" s="47">
        <v>10</v>
      </c>
      <c r="BX9" s="47">
        <v>0</v>
      </c>
      <c r="BY9" s="47">
        <v>8</v>
      </c>
      <c r="BZ9" s="47">
        <v>8.9</v>
      </c>
      <c r="CA9" s="47">
        <v>0</v>
      </c>
      <c r="CB9" s="47">
        <v>7</v>
      </c>
      <c r="CC9" s="47">
        <v>7.6</v>
      </c>
      <c r="CD9" s="47">
        <v>0</v>
      </c>
      <c r="CE9" s="47">
        <v>9</v>
      </c>
      <c r="CF9" s="47">
        <v>9.1</v>
      </c>
      <c r="CG9" s="47">
        <v>0</v>
      </c>
      <c r="CH9" s="47">
        <v>10</v>
      </c>
      <c r="CI9" s="47">
        <v>10.6</v>
      </c>
      <c r="CJ9" s="47">
        <v>1</v>
      </c>
      <c r="CK9" s="47">
        <v>9</v>
      </c>
      <c r="CL9" s="47">
        <v>9.3000000000000007</v>
      </c>
      <c r="CM9" s="47">
        <v>0</v>
      </c>
      <c r="CN9" s="47">
        <v>8</v>
      </c>
      <c r="CO9" s="47">
        <v>8.1999999999999993</v>
      </c>
      <c r="CP9" s="47">
        <v>0</v>
      </c>
      <c r="CQ9" s="47">
        <v>8</v>
      </c>
      <c r="CR9" s="47">
        <v>8.6999999999999993</v>
      </c>
      <c r="CS9" s="47">
        <v>0</v>
      </c>
      <c r="CT9" s="47">
        <v>10</v>
      </c>
      <c r="CU9" s="47">
        <v>10.7</v>
      </c>
      <c r="CV9" s="47">
        <v>1</v>
      </c>
      <c r="CW9" s="47">
        <v>10</v>
      </c>
      <c r="CX9" s="47">
        <v>10</v>
      </c>
      <c r="CY9" s="47">
        <v>0</v>
      </c>
      <c r="CZ9" s="47">
        <v>8</v>
      </c>
      <c r="DA9" s="47">
        <v>8.6999999999999993</v>
      </c>
      <c r="DB9" s="47">
        <v>0</v>
      </c>
      <c r="DC9" s="47">
        <v>9</v>
      </c>
      <c r="DD9" s="47">
        <v>9.3000000000000007</v>
      </c>
      <c r="DE9" s="47">
        <v>0</v>
      </c>
      <c r="DF9" s="47">
        <v>10</v>
      </c>
      <c r="DG9" s="47">
        <v>10.199999999999999</v>
      </c>
      <c r="DH9" s="47">
        <v>0</v>
      </c>
      <c r="DI9" s="47">
        <v>8</v>
      </c>
      <c r="DJ9" s="47">
        <v>8.1</v>
      </c>
      <c r="DK9" s="47">
        <v>0</v>
      </c>
      <c r="DL9" s="47">
        <v>10</v>
      </c>
      <c r="DM9" s="47">
        <v>10.1</v>
      </c>
      <c r="DN9" s="47">
        <v>0</v>
      </c>
      <c r="DO9" s="47">
        <v>9</v>
      </c>
      <c r="DP9" s="47">
        <v>9.8000000000000007</v>
      </c>
      <c r="DQ9" s="47">
        <v>0</v>
      </c>
      <c r="DR9" s="47">
        <v>9</v>
      </c>
      <c r="DS9" s="47">
        <v>9.1999999999999993</v>
      </c>
      <c r="DT9" s="47">
        <v>0</v>
      </c>
      <c r="DU9" s="47">
        <v>10</v>
      </c>
      <c r="DV9" s="47">
        <v>10.199999999999999</v>
      </c>
      <c r="DW9" s="47">
        <v>0</v>
      </c>
      <c r="DX9" s="47">
        <v>6</v>
      </c>
      <c r="DY9" s="47">
        <v>6.3</v>
      </c>
      <c r="DZ9" s="47">
        <v>0</v>
      </c>
      <c r="EA9" s="47">
        <v>8</v>
      </c>
      <c r="EB9" s="47">
        <v>8.6</v>
      </c>
      <c r="EC9" s="47">
        <v>0</v>
      </c>
      <c r="ED9" s="47">
        <v>8</v>
      </c>
      <c r="EE9" s="47">
        <v>8.3000000000000007</v>
      </c>
      <c r="EF9" s="47">
        <v>0</v>
      </c>
      <c r="EG9" s="47">
        <v>7</v>
      </c>
      <c r="EH9" s="47">
        <v>7.5</v>
      </c>
      <c r="EI9" s="47">
        <v>0</v>
      </c>
      <c r="EJ9" s="47">
        <v>8</v>
      </c>
      <c r="EK9" s="47">
        <v>8.1</v>
      </c>
      <c r="EL9" s="47">
        <v>0</v>
      </c>
      <c r="EM9" s="47">
        <v>7</v>
      </c>
      <c r="EN9" s="47">
        <v>7</v>
      </c>
      <c r="EO9" s="47">
        <v>0</v>
      </c>
      <c r="EP9" s="47">
        <v>8</v>
      </c>
      <c r="EQ9" s="47">
        <v>8.9</v>
      </c>
      <c r="ER9" s="47">
        <v>0</v>
      </c>
      <c r="ES9" s="47">
        <v>8</v>
      </c>
      <c r="ET9" s="47">
        <v>8.6999999999999993</v>
      </c>
      <c r="EU9" s="47">
        <v>0</v>
      </c>
      <c r="EV9" s="47">
        <v>8</v>
      </c>
      <c r="EW9" s="47">
        <v>8.9</v>
      </c>
      <c r="EX9" s="47">
        <v>0</v>
      </c>
      <c r="EY9" s="47">
        <v>8</v>
      </c>
      <c r="EZ9" s="47">
        <v>8.1999999999999993</v>
      </c>
      <c r="FA9" s="47">
        <v>0</v>
      </c>
      <c r="FB9" s="47">
        <v>10</v>
      </c>
      <c r="FC9" s="47">
        <v>10</v>
      </c>
      <c r="FD9" s="47">
        <v>0</v>
      </c>
      <c r="FE9" s="47">
        <v>9</v>
      </c>
      <c r="FF9" s="47">
        <v>9.8000000000000007</v>
      </c>
      <c r="FG9" s="47">
        <v>0</v>
      </c>
      <c r="FH9" s="47">
        <v>9</v>
      </c>
      <c r="FI9" s="47">
        <v>9.1</v>
      </c>
      <c r="FJ9" s="47">
        <v>0</v>
      </c>
      <c r="FK9" s="47">
        <v>7</v>
      </c>
      <c r="FL9" s="47">
        <v>7.2</v>
      </c>
      <c r="FM9" s="47">
        <v>0</v>
      </c>
      <c r="FN9" s="47">
        <v>9</v>
      </c>
      <c r="FO9" s="47">
        <v>9.9</v>
      </c>
      <c r="FP9" s="47">
        <v>0</v>
      </c>
      <c r="FQ9" s="47">
        <v>9</v>
      </c>
      <c r="FR9" s="47">
        <v>9.8000000000000007</v>
      </c>
      <c r="FS9" s="47">
        <v>0</v>
      </c>
      <c r="FT9" s="47">
        <v>9</v>
      </c>
      <c r="FU9" s="47">
        <v>9.4</v>
      </c>
      <c r="FV9" s="47">
        <v>0</v>
      </c>
      <c r="FW9" s="47">
        <v>8</v>
      </c>
      <c r="FX9" s="47">
        <v>8.3000000000000007</v>
      </c>
      <c r="FY9" s="47">
        <v>0</v>
      </c>
      <c r="FZ9" s="47">
        <v>10</v>
      </c>
      <c r="GA9" s="47">
        <v>10.199999999999999</v>
      </c>
      <c r="GB9" s="47">
        <v>0</v>
      </c>
      <c r="GC9" s="47">
        <v>9</v>
      </c>
      <c r="GD9" s="47">
        <v>9.6999999999999993</v>
      </c>
      <c r="GE9" s="47">
        <v>0</v>
      </c>
      <c r="GF9" s="47">
        <v>9</v>
      </c>
      <c r="GG9" s="47">
        <v>9.8000000000000007</v>
      </c>
      <c r="GH9" s="47">
        <v>0</v>
      </c>
      <c r="GI9" s="47">
        <v>10</v>
      </c>
      <c r="GJ9" s="47">
        <v>10.1</v>
      </c>
      <c r="GK9" s="47">
        <v>0</v>
      </c>
      <c r="GL9" s="47">
        <v>10</v>
      </c>
      <c r="GM9" s="47">
        <v>10.6</v>
      </c>
      <c r="GN9" s="47">
        <v>1</v>
      </c>
      <c r="GO9" s="47">
        <v>7</v>
      </c>
      <c r="GP9" s="47">
        <v>7.8</v>
      </c>
      <c r="GQ9" s="47">
        <v>0</v>
      </c>
      <c r="GR9" s="47">
        <v>8</v>
      </c>
      <c r="GS9" s="47">
        <v>8.3000000000000007</v>
      </c>
      <c r="GT9" s="47">
        <v>0</v>
      </c>
      <c r="GU9" s="47">
        <v>8</v>
      </c>
      <c r="GV9" s="47">
        <v>8.9</v>
      </c>
      <c r="GW9" s="47">
        <v>0</v>
      </c>
      <c r="GX9" s="47">
        <v>10</v>
      </c>
      <c r="GY9" s="47">
        <v>10.6</v>
      </c>
      <c r="GZ9" s="47">
        <v>1</v>
      </c>
      <c r="HA9" s="47">
        <v>531</v>
      </c>
      <c r="HB9" s="47">
        <v>556.5</v>
      </c>
      <c r="HC9" s="47">
        <v>6</v>
      </c>
      <c r="HD9" s="47">
        <v>531</v>
      </c>
      <c r="HE9" s="47">
        <v>556.5</v>
      </c>
      <c r="HF9" s="47">
        <v>6</v>
      </c>
      <c r="HG9" s="47">
        <v>531</v>
      </c>
      <c r="HH9" s="47">
        <v>556.5</v>
      </c>
      <c r="HI9" s="47">
        <v>6</v>
      </c>
      <c r="HJ9" s="47">
        <v>186</v>
      </c>
      <c r="HK9" s="47">
        <v>194</v>
      </c>
      <c r="HL9" s="47">
        <v>3</v>
      </c>
      <c r="HM9" s="47">
        <v>170</v>
      </c>
      <c r="HN9" s="47">
        <v>177.2</v>
      </c>
      <c r="HO9" s="47">
        <v>1</v>
      </c>
      <c r="HP9" s="47">
        <v>0</v>
      </c>
      <c r="HQ9" s="47">
        <v>0</v>
      </c>
      <c r="HR9" s="47">
        <v>0</v>
      </c>
      <c r="HS9" s="47">
        <v>175</v>
      </c>
      <c r="HT9" s="47">
        <v>185.3</v>
      </c>
      <c r="HU9" s="47">
        <v>2</v>
      </c>
      <c r="HV9" s="47">
        <v>96</v>
      </c>
      <c r="HW9" s="47">
        <v>98.9</v>
      </c>
      <c r="HX9" s="47">
        <v>1</v>
      </c>
      <c r="HY9" s="47">
        <v>90</v>
      </c>
      <c r="HZ9" s="47">
        <v>95.1</v>
      </c>
      <c r="IA9" s="47">
        <v>2</v>
      </c>
      <c r="IB9" s="47">
        <v>90</v>
      </c>
      <c r="IC9" s="47">
        <v>93.3</v>
      </c>
      <c r="ID9" s="47">
        <v>1</v>
      </c>
      <c r="IE9" s="47">
        <v>80</v>
      </c>
      <c r="IF9" s="47">
        <v>83.9</v>
      </c>
      <c r="IG9" s="47">
        <v>0</v>
      </c>
      <c r="IH9" s="47">
        <v>86</v>
      </c>
      <c r="II9" s="47">
        <v>91</v>
      </c>
      <c r="IJ9" s="47">
        <v>0</v>
      </c>
      <c r="IK9" s="47">
        <v>89</v>
      </c>
      <c r="IL9" s="47">
        <v>94.3</v>
      </c>
      <c r="IM9" s="47">
        <v>2</v>
      </c>
    </row>
    <row r="10" spans="1:247" s="47" customFormat="1" x14ac:dyDescent="0.3">
      <c r="A10" s="47" t="s">
        <v>645</v>
      </c>
      <c r="B10" s="47" t="s">
        <v>646</v>
      </c>
      <c r="D10" s="47" t="s">
        <v>647</v>
      </c>
      <c r="E10" s="47">
        <v>107</v>
      </c>
      <c r="H10" s="80"/>
      <c r="I10" s="47" t="s">
        <v>621</v>
      </c>
      <c r="J10" s="47">
        <v>1</v>
      </c>
      <c r="K10" s="47">
        <v>11</v>
      </c>
      <c r="S10" s="47" t="s">
        <v>116</v>
      </c>
      <c r="AC10" s="47">
        <v>9</v>
      </c>
      <c r="AD10" s="47">
        <v>9.6</v>
      </c>
      <c r="AE10" s="47">
        <v>0</v>
      </c>
      <c r="AF10" s="47">
        <v>9</v>
      </c>
      <c r="AG10" s="47">
        <v>9.8000000000000007</v>
      </c>
      <c r="AH10" s="47">
        <v>0</v>
      </c>
      <c r="AI10" s="47">
        <v>9</v>
      </c>
      <c r="AJ10" s="47">
        <v>9.8000000000000007</v>
      </c>
      <c r="AK10" s="47">
        <v>0</v>
      </c>
      <c r="AL10" s="47">
        <v>9</v>
      </c>
      <c r="AM10" s="47">
        <v>9.3000000000000007</v>
      </c>
      <c r="AN10" s="47">
        <v>0</v>
      </c>
      <c r="AO10" s="47">
        <v>10</v>
      </c>
      <c r="AP10" s="47">
        <v>10.199999999999999</v>
      </c>
      <c r="AQ10" s="47">
        <v>0</v>
      </c>
      <c r="AR10" s="47">
        <v>9</v>
      </c>
      <c r="AS10" s="47">
        <v>9.3000000000000007</v>
      </c>
      <c r="AT10" s="47">
        <v>0</v>
      </c>
      <c r="AU10" s="47">
        <v>10</v>
      </c>
      <c r="AV10" s="47">
        <v>10</v>
      </c>
      <c r="AW10" s="47">
        <v>0</v>
      </c>
      <c r="AX10" s="47">
        <v>9</v>
      </c>
      <c r="AY10" s="47">
        <v>9.1</v>
      </c>
      <c r="AZ10" s="47">
        <v>0</v>
      </c>
      <c r="BA10" s="47">
        <v>8</v>
      </c>
      <c r="BB10" s="47">
        <v>8.1</v>
      </c>
      <c r="BC10" s="47">
        <v>0</v>
      </c>
      <c r="BD10" s="47">
        <v>10</v>
      </c>
      <c r="BE10" s="47">
        <v>10</v>
      </c>
      <c r="BF10" s="47">
        <v>0</v>
      </c>
      <c r="BG10" s="47">
        <v>9</v>
      </c>
      <c r="BH10" s="47">
        <v>9.3000000000000007</v>
      </c>
      <c r="BI10" s="47">
        <v>0</v>
      </c>
      <c r="BJ10" s="47">
        <v>9</v>
      </c>
      <c r="BK10" s="47">
        <v>9.4</v>
      </c>
      <c r="BL10" s="47">
        <v>0</v>
      </c>
      <c r="BM10" s="47">
        <v>9</v>
      </c>
      <c r="BN10" s="47">
        <v>9.1999999999999993</v>
      </c>
      <c r="BO10" s="47">
        <v>0</v>
      </c>
      <c r="BP10" s="47">
        <v>7</v>
      </c>
      <c r="BQ10" s="47">
        <v>7.7</v>
      </c>
      <c r="BR10" s="47">
        <v>0</v>
      </c>
      <c r="BS10" s="47">
        <v>10</v>
      </c>
      <c r="BT10" s="47">
        <v>10.199999999999999</v>
      </c>
      <c r="BU10" s="47">
        <v>0</v>
      </c>
      <c r="BV10" s="47">
        <v>10</v>
      </c>
      <c r="BW10" s="47">
        <v>10.1</v>
      </c>
      <c r="BX10" s="47">
        <v>0</v>
      </c>
      <c r="BY10" s="47">
        <v>10</v>
      </c>
      <c r="BZ10" s="47">
        <v>10.6</v>
      </c>
      <c r="CA10" s="47">
        <v>1</v>
      </c>
      <c r="CB10" s="47">
        <v>9</v>
      </c>
      <c r="CC10" s="47">
        <v>9.6999999999999993</v>
      </c>
      <c r="CD10" s="47">
        <v>0</v>
      </c>
      <c r="CE10" s="47">
        <v>9</v>
      </c>
      <c r="CF10" s="47">
        <v>9.1</v>
      </c>
      <c r="CG10" s="47">
        <v>0</v>
      </c>
      <c r="CH10" s="47">
        <v>10</v>
      </c>
      <c r="CI10" s="47">
        <v>10.8</v>
      </c>
      <c r="CJ10" s="47">
        <v>1</v>
      </c>
      <c r="CK10" s="47">
        <v>5</v>
      </c>
      <c r="CL10" s="47">
        <v>5.5</v>
      </c>
      <c r="CM10" s="47">
        <v>0</v>
      </c>
      <c r="CN10" s="47">
        <v>5</v>
      </c>
      <c r="CO10" s="47">
        <v>5.0999999999999996</v>
      </c>
      <c r="CP10" s="47">
        <v>0</v>
      </c>
      <c r="CQ10" s="47">
        <v>8</v>
      </c>
      <c r="CR10" s="47">
        <v>8.5</v>
      </c>
      <c r="CS10" s="47">
        <v>0</v>
      </c>
      <c r="CT10" s="47">
        <v>10</v>
      </c>
      <c r="CU10" s="47">
        <v>10.3</v>
      </c>
      <c r="CV10" s="47">
        <v>1</v>
      </c>
      <c r="CW10" s="47">
        <v>9</v>
      </c>
      <c r="CX10" s="47">
        <v>9.6999999999999993</v>
      </c>
      <c r="CY10" s="47">
        <v>0</v>
      </c>
      <c r="CZ10" s="47">
        <v>6</v>
      </c>
      <c r="DA10" s="47">
        <v>6.9</v>
      </c>
      <c r="DB10" s="47">
        <v>0</v>
      </c>
      <c r="DC10" s="47">
        <v>8</v>
      </c>
      <c r="DD10" s="47">
        <v>8.1999999999999993</v>
      </c>
      <c r="DE10" s="47">
        <v>0</v>
      </c>
      <c r="DF10" s="47">
        <v>7</v>
      </c>
      <c r="DG10" s="47">
        <v>7.8</v>
      </c>
      <c r="DH10" s="47">
        <v>0</v>
      </c>
      <c r="DI10" s="47">
        <v>10</v>
      </c>
      <c r="DJ10" s="47">
        <v>10.4</v>
      </c>
      <c r="DK10" s="47">
        <v>1</v>
      </c>
      <c r="DL10" s="47">
        <v>8</v>
      </c>
      <c r="DM10" s="47">
        <v>8.6999999999999993</v>
      </c>
      <c r="DN10" s="47">
        <v>0</v>
      </c>
      <c r="DO10" s="47">
        <v>7</v>
      </c>
      <c r="DP10" s="47">
        <v>7.5</v>
      </c>
      <c r="DQ10" s="47">
        <v>0</v>
      </c>
      <c r="DR10" s="47">
        <v>7</v>
      </c>
      <c r="DS10" s="47">
        <v>7.4</v>
      </c>
      <c r="DT10" s="47">
        <v>0</v>
      </c>
      <c r="DU10" s="47">
        <v>8</v>
      </c>
      <c r="DV10" s="47">
        <v>8.6</v>
      </c>
      <c r="DW10" s="47">
        <v>0</v>
      </c>
      <c r="DX10" s="47">
        <v>7</v>
      </c>
      <c r="DY10" s="47">
        <v>7.2</v>
      </c>
      <c r="DZ10" s="47">
        <v>0</v>
      </c>
      <c r="EA10" s="47">
        <v>10</v>
      </c>
      <c r="EB10" s="47">
        <v>10.4</v>
      </c>
      <c r="EC10" s="47">
        <v>1</v>
      </c>
      <c r="ED10" s="47">
        <v>9</v>
      </c>
      <c r="EE10" s="47">
        <v>9.1999999999999993</v>
      </c>
      <c r="EF10" s="47">
        <v>0</v>
      </c>
      <c r="EG10" s="47">
        <v>9</v>
      </c>
      <c r="EH10" s="47">
        <v>9.4</v>
      </c>
      <c r="EI10" s="47">
        <v>0</v>
      </c>
      <c r="EJ10" s="47">
        <v>9</v>
      </c>
      <c r="EK10" s="47">
        <v>9.6</v>
      </c>
      <c r="EL10" s="47">
        <v>0</v>
      </c>
      <c r="EM10" s="47">
        <v>6</v>
      </c>
      <c r="EN10" s="47">
        <v>6.2</v>
      </c>
      <c r="EO10" s="47">
        <v>0</v>
      </c>
      <c r="EP10" s="47">
        <v>8</v>
      </c>
      <c r="EQ10" s="47">
        <v>8.5</v>
      </c>
      <c r="ER10" s="47">
        <v>0</v>
      </c>
      <c r="ES10" s="47">
        <v>8</v>
      </c>
      <c r="ET10" s="47">
        <v>8.3000000000000007</v>
      </c>
      <c r="EU10" s="47">
        <v>0</v>
      </c>
      <c r="EV10" s="47">
        <v>10</v>
      </c>
      <c r="EW10" s="47">
        <v>10.5</v>
      </c>
      <c r="EX10" s="47">
        <v>1</v>
      </c>
      <c r="EY10" s="47">
        <v>9</v>
      </c>
      <c r="EZ10" s="47">
        <v>9</v>
      </c>
      <c r="FA10" s="47">
        <v>0</v>
      </c>
      <c r="FB10" s="47">
        <v>7</v>
      </c>
      <c r="FC10" s="47">
        <v>7.7</v>
      </c>
      <c r="FD10" s="47">
        <v>0</v>
      </c>
      <c r="FE10" s="47">
        <v>9</v>
      </c>
      <c r="FF10" s="47">
        <v>9.3000000000000007</v>
      </c>
      <c r="FG10" s="47">
        <v>0</v>
      </c>
      <c r="FH10" s="47">
        <v>8</v>
      </c>
      <c r="FI10" s="47">
        <v>8.9</v>
      </c>
      <c r="FJ10" s="47">
        <v>0</v>
      </c>
      <c r="FK10" s="47">
        <v>10</v>
      </c>
      <c r="FL10" s="47">
        <v>10.6</v>
      </c>
      <c r="FM10" s="47">
        <v>1</v>
      </c>
      <c r="FN10" s="47">
        <v>8</v>
      </c>
      <c r="FO10" s="47">
        <v>8.4</v>
      </c>
      <c r="FP10" s="47">
        <v>0</v>
      </c>
      <c r="FQ10" s="47">
        <v>9</v>
      </c>
      <c r="FR10" s="47">
        <v>9.6999999999999993</v>
      </c>
      <c r="FS10" s="47">
        <v>0</v>
      </c>
      <c r="FT10" s="47">
        <v>9</v>
      </c>
      <c r="FU10" s="47">
        <v>9.3000000000000007</v>
      </c>
      <c r="FV10" s="47">
        <v>0</v>
      </c>
      <c r="FW10" s="47">
        <v>7</v>
      </c>
      <c r="FX10" s="47">
        <v>7.3</v>
      </c>
      <c r="FY10" s="47">
        <v>0</v>
      </c>
      <c r="FZ10" s="47">
        <v>10</v>
      </c>
      <c r="GA10" s="47">
        <v>10.3</v>
      </c>
      <c r="GB10" s="47">
        <v>1</v>
      </c>
      <c r="GC10" s="47">
        <v>9</v>
      </c>
      <c r="GD10" s="47">
        <v>9.8000000000000007</v>
      </c>
      <c r="GE10" s="47">
        <v>0</v>
      </c>
      <c r="GF10" s="47">
        <v>7</v>
      </c>
      <c r="GG10" s="47">
        <v>7.3</v>
      </c>
      <c r="GH10" s="47">
        <v>0</v>
      </c>
      <c r="GI10" s="47">
        <v>6</v>
      </c>
      <c r="GJ10" s="47">
        <v>6.8</v>
      </c>
      <c r="GK10" s="47">
        <v>0</v>
      </c>
      <c r="GL10" s="47">
        <v>9</v>
      </c>
      <c r="GM10" s="47">
        <v>9.1999999999999993</v>
      </c>
      <c r="GN10" s="47">
        <v>0</v>
      </c>
      <c r="GO10" s="47">
        <v>8</v>
      </c>
      <c r="GP10" s="47">
        <v>8.5</v>
      </c>
      <c r="GQ10" s="47">
        <v>0</v>
      </c>
      <c r="GR10" s="47">
        <v>7</v>
      </c>
      <c r="GS10" s="47">
        <v>7</v>
      </c>
      <c r="GT10" s="47">
        <v>0</v>
      </c>
      <c r="GU10" s="47">
        <v>8</v>
      </c>
      <c r="GV10" s="47">
        <v>8.1999999999999993</v>
      </c>
      <c r="GW10" s="47">
        <v>0</v>
      </c>
      <c r="GX10" s="47">
        <v>9</v>
      </c>
      <c r="GY10" s="47">
        <v>9.9</v>
      </c>
      <c r="GZ10" s="47">
        <v>0</v>
      </c>
      <c r="HA10" s="47">
        <v>507</v>
      </c>
      <c r="HB10" s="47">
        <v>532.4</v>
      </c>
      <c r="HC10" s="47">
        <v>8</v>
      </c>
      <c r="HD10" s="47">
        <v>507</v>
      </c>
      <c r="HE10" s="47">
        <v>532.4</v>
      </c>
      <c r="HF10" s="47">
        <v>8</v>
      </c>
      <c r="HG10" s="47">
        <v>507</v>
      </c>
      <c r="HH10" s="47">
        <v>532.4</v>
      </c>
      <c r="HI10" s="47">
        <v>8</v>
      </c>
      <c r="HJ10" s="47">
        <v>184</v>
      </c>
      <c r="HK10" s="47">
        <v>191.3</v>
      </c>
      <c r="HL10" s="47">
        <v>2</v>
      </c>
      <c r="HM10" s="47">
        <v>156</v>
      </c>
      <c r="HN10" s="47">
        <v>165.1</v>
      </c>
      <c r="HO10" s="47">
        <v>3</v>
      </c>
      <c r="HP10" s="47">
        <v>0</v>
      </c>
      <c r="HQ10" s="47">
        <v>0</v>
      </c>
      <c r="HR10" s="47">
        <v>0</v>
      </c>
      <c r="HS10" s="47">
        <v>167</v>
      </c>
      <c r="HT10" s="47">
        <v>176</v>
      </c>
      <c r="HU10" s="47">
        <v>3</v>
      </c>
      <c r="HV10" s="47">
        <v>92</v>
      </c>
      <c r="HW10" s="47">
        <v>95.2</v>
      </c>
      <c r="HX10" s="47">
        <v>0</v>
      </c>
      <c r="HY10" s="47">
        <v>92</v>
      </c>
      <c r="HZ10" s="47">
        <v>96.1</v>
      </c>
      <c r="IA10" s="47">
        <v>2</v>
      </c>
      <c r="IB10" s="47">
        <v>76</v>
      </c>
      <c r="IC10" s="47">
        <v>81.099999999999994</v>
      </c>
      <c r="ID10" s="47">
        <v>2</v>
      </c>
      <c r="IE10" s="47">
        <v>80</v>
      </c>
      <c r="IF10" s="47">
        <v>84</v>
      </c>
      <c r="IG10" s="47">
        <v>1</v>
      </c>
      <c r="IH10" s="47">
        <v>87</v>
      </c>
      <c r="II10" s="47">
        <v>91.7</v>
      </c>
      <c r="IJ10" s="47">
        <v>2</v>
      </c>
      <c r="IK10" s="47">
        <v>80</v>
      </c>
      <c r="IL10" s="47">
        <v>84.3</v>
      </c>
      <c r="IM10" s="47">
        <v>1</v>
      </c>
    </row>
    <row r="11" spans="1:247" s="47" customFormat="1" x14ac:dyDescent="0.3">
      <c r="A11" s="47" t="s">
        <v>648</v>
      </c>
      <c r="B11" s="47" t="s">
        <v>649</v>
      </c>
      <c r="D11" s="47" t="s">
        <v>650</v>
      </c>
      <c r="E11" s="47">
        <v>106</v>
      </c>
      <c r="H11" s="80"/>
      <c r="I11" s="47" t="s">
        <v>621</v>
      </c>
      <c r="J11" s="47">
        <v>9</v>
      </c>
      <c r="K11" s="47">
        <v>12</v>
      </c>
      <c r="S11" s="47" t="s">
        <v>116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  <c r="AR11" s="47">
        <v>0</v>
      </c>
      <c r="AS11" s="47">
        <v>0</v>
      </c>
      <c r="AT11" s="47">
        <v>0</v>
      </c>
      <c r="AU11" s="47">
        <v>0</v>
      </c>
      <c r="AV11" s="47">
        <v>0</v>
      </c>
      <c r="AW11" s="47">
        <v>0</v>
      </c>
      <c r="AX11" s="47">
        <v>0</v>
      </c>
      <c r="AY11" s="47">
        <v>0</v>
      </c>
      <c r="AZ11" s="47">
        <v>0</v>
      </c>
      <c r="BA11" s="47">
        <v>0</v>
      </c>
      <c r="BB11" s="47">
        <v>0</v>
      </c>
      <c r="BC11" s="47">
        <v>0</v>
      </c>
      <c r="BD11" s="47">
        <v>0</v>
      </c>
      <c r="BE11" s="47">
        <v>0</v>
      </c>
      <c r="BF11" s="47">
        <v>0</v>
      </c>
      <c r="BG11" s="47">
        <v>0</v>
      </c>
      <c r="BH11" s="47">
        <v>0</v>
      </c>
      <c r="BI11" s="47">
        <v>0</v>
      </c>
      <c r="BJ11" s="47">
        <v>0</v>
      </c>
      <c r="BK11" s="47">
        <v>0</v>
      </c>
      <c r="BL11" s="47">
        <v>0</v>
      </c>
      <c r="BM11" s="47">
        <v>0</v>
      </c>
      <c r="BN11" s="47">
        <v>0</v>
      </c>
      <c r="BO11" s="47">
        <v>0</v>
      </c>
      <c r="BP11" s="47">
        <v>0</v>
      </c>
      <c r="BQ11" s="47">
        <v>0</v>
      </c>
      <c r="BR11" s="47">
        <v>0</v>
      </c>
      <c r="BS11" s="47">
        <v>0</v>
      </c>
      <c r="BT11" s="47">
        <v>0</v>
      </c>
      <c r="BU11" s="47">
        <v>0</v>
      </c>
      <c r="BV11" s="47">
        <v>0</v>
      </c>
      <c r="BW11" s="47">
        <v>0</v>
      </c>
      <c r="BX11" s="47">
        <v>0</v>
      </c>
      <c r="BY11" s="47">
        <v>0</v>
      </c>
      <c r="BZ11" s="47">
        <v>0</v>
      </c>
      <c r="CA11" s="47">
        <v>0</v>
      </c>
      <c r="CB11" s="47">
        <v>0</v>
      </c>
      <c r="CC11" s="47">
        <v>0</v>
      </c>
      <c r="CD11" s="47">
        <v>0</v>
      </c>
      <c r="CE11" s="47">
        <v>0</v>
      </c>
      <c r="CF11" s="47">
        <v>0</v>
      </c>
      <c r="CG11" s="47">
        <v>0</v>
      </c>
      <c r="CH11" s="47">
        <v>0</v>
      </c>
      <c r="CI11" s="47">
        <v>0</v>
      </c>
      <c r="CJ11" s="47">
        <v>0</v>
      </c>
      <c r="CK11" s="47">
        <v>0</v>
      </c>
      <c r="CL11" s="47">
        <v>0</v>
      </c>
      <c r="CM11" s="47">
        <v>0</v>
      </c>
      <c r="CN11" s="47">
        <v>0</v>
      </c>
      <c r="CO11" s="47">
        <v>0</v>
      </c>
      <c r="CP11" s="47">
        <v>0</v>
      </c>
      <c r="CQ11" s="47">
        <v>0</v>
      </c>
      <c r="CR11" s="47">
        <v>0</v>
      </c>
      <c r="CS11" s="47">
        <v>0</v>
      </c>
      <c r="CT11" s="47">
        <v>0</v>
      </c>
      <c r="CU11" s="47">
        <v>0</v>
      </c>
      <c r="CV11" s="47">
        <v>0</v>
      </c>
      <c r="CW11" s="47">
        <v>0</v>
      </c>
      <c r="CX11" s="47">
        <v>0</v>
      </c>
      <c r="CY11" s="47">
        <v>0</v>
      </c>
      <c r="CZ11" s="47">
        <v>0</v>
      </c>
      <c r="DA11" s="47">
        <v>0</v>
      </c>
      <c r="DB11" s="47">
        <v>0</v>
      </c>
      <c r="DC11" s="47">
        <v>0</v>
      </c>
      <c r="DD11" s="47">
        <v>0</v>
      </c>
      <c r="DE11" s="47">
        <v>0</v>
      </c>
      <c r="DF11" s="47">
        <v>0</v>
      </c>
      <c r="DG11" s="47">
        <v>0</v>
      </c>
      <c r="DH11" s="47">
        <v>0</v>
      </c>
      <c r="DI11" s="47">
        <v>0</v>
      </c>
      <c r="DJ11" s="47">
        <v>0</v>
      </c>
      <c r="DK11" s="47">
        <v>0</v>
      </c>
      <c r="DL11" s="47">
        <v>0</v>
      </c>
      <c r="DM11" s="47">
        <v>0</v>
      </c>
      <c r="DN11" s="47">
        <v>0</v>
      </c>
      <c r="DO11" s="47">
        <v>0</v>
      </c>
      <c r="DP11" s="47">
        <v>0</v>
      </c>
      <c r="DQ11" s="47">
        <v>0</v>
      </c>
      <c r="DR11" s="47">
        <v>0</v>
      </c>
      <c r="DS11" s="47">
        <v>0</v>
      </c>
      <c r="DT11" s="47">
        <v>0</v>
      </c>
      <c r="DU11" s="47">
        <v>0</v>
      </c>
      <c r="DV11" s="47">
        <v>0</v>
      </c>
      <c r="DW11" s="47">
        <v>0</v>
      </c>
      <c r="DX11" s="47">
        <v>0</v>
      </c>
      <c r="DY11" s="47">
        <v>0</v>
      </c>
      <c r="DZ11" s="47">
        <v>0</v>
      </c>
      <c r="EA11" s="47">
        <v>0</v>
      </c>
      <c r="EB11" s="47">
        <v>0</v>
      </c>
      <c r="EC11" s="47">
        <v>0</v>
      </c>
      <c r="ED11" s="47">
        <v>0</v>
      </c>
      <c r="EE11" s="47">
        <v>0</v>
      </c>
      <c r="EF11" s="47">
        <v>0</v>
      </c>
      <c r="EG11" s="47">
        <v>0</v>
      </c>
      <c r="EH11" s="47">
        <v>0</v>
      </c>
      <c r="EI11" s="47">
        <v>0</v>
      </c>
      <c r="EJ11" s="47">
        <v>0</v>
      </c>
      <c r="EK11" s="47">
        <v>0</v>
      </c>
      <c r="EL11" s="47">
        <v>0</v>
      </c>
      <c r="EM11" s="47">
        <v>0</v>
      </c>
      <c r="EN11" s="47">
        <v>0</v>
      </c>
      <c r="EO11" s="47">
        <v>0</v>
      </c>
      <c r="EP11" s="47">
        <v>0</v>
      </c>
      <c r="EQ11" s="47">
        <v>0</v>
      </c>
      <c r="ER11" s="47">
        <v>0</v>
      </c>
      <c r="ES11" s="47">
        <v>0</v>
      </c>
      <c r="ET11" s="47">
        <v>0</v>
      </c>
      <c r="EU11" s="47">
        <v>0</v>
      </c>
      <c r="EV11" s="47">
        <v>0</v>
      </c>
      <c r="EW11" s="47">
        <v>0</v>
      </c>
      <c r="EX11" s="47">
        <v>0</v>
      </c>
      <c r="EY11" s="47">
        <v>0</v>
      </c>
      <c r="EZ11" s="47">
        <v>0</v>
      </c>
      <c r="FA11" s="47">
        <v>0</v>
      </c>
      <c r="FB11" s="47">
        <v>0</v>
      </c>
      <c r="FC11" s="47">
        <v>0</v>
      </c>
      <c r="FD11" s="47">
        <v>0</v>
      </c>
      <c r="FE11" s="47">
        <v>0</v>
      </c>
      <c r="FF11" s="47">
        <v>0</v>
      </c>
      <c r="FG11" s="47">
        <v>0</v>
      </c>
      <c r="FH11" s="47">
        <v>0</v>
      </c>
      <c r="FI11" s="47">
        <v>0</v>
      </c>
      <c r="FJ11" s="47">
        <v>0</v>
      </c>
      <c r="FK11" s="47">
        <v>0</v>
      </c>
      <c r="FL11" s="47">
        <v>0</v>
      </c>
      <c r="FM11" s="47">
        <v>0</v>
      </c>
      <c r="FN11" s="47">
        <v>0</v>
      </c>
      <c r="FO11" s="47">
        <v>0</v>
      </c>
      <c r="FP11" s="47">
        <v>0</v>
      </c>
      <c r="FQ11" s="47">
        <v>0</v>
      </c>
      <c r="FR11" s="47">
        <v>0</v>
      </c>
      <c r="FS11" s="47">
        <v>0</v>
      </c>
      <c r="FT11" s="47">
        <v>0</v>
      </c>
      <c r="FU11" s="47">
        <v>0</v>
      </c>
      <c r="FV11" s="47">
        <v>0</v>
      </c>
      <c r="FW11" s="47">
        <v>0</v>
      </c>
      <c r="FX11" s="47">
        <v>0</v>
      </c>
      <c r="FY11" s="47">
        <v>0</v>
      </c>
      <c r="FZ11" s="47">
        <v>0</v>
      </c>
      <c r="GA11" s="47">
        <v>0</v>
      </c>
      <c r="GB11" s="47">
        <v>0</v>
      </c>
      <c r="GC11" s="47">
        <v>0</v>
      </c>
      <c r="GD11" s="47">
        <v>0</v>
      </c>
      <c r="GE11" s="47">
        <v>0</v>
      </c>
      <c r="GF11" s="47">
        <v>0</v>
      </c>
      <c r="GG11" s="47">
        <v>0</v>
      </c>
      <c r="GH11" s="47">
        <v>0</v>
      </c>
      <c r="GI11" s="47">
        <v>0</v>
      </c>
      <c r="GJ11" s="47">
        <v>0</v>
      </c>
      <c r="GK11" s="47">
        <v>0</v>
      </c>
      <c r="GL11" s="47">
        <v>0</v>
      </c>
      <c r="GM11" s="47">
        <v>0</v>
      </c>
      <c r="GN11" s="47">
        <v>0</v>
      </c>
      <c r="GO11" s="47">
        <v>0</v>
      </c>
      <c r="GP11" s="47">
        <v>0</v>
      </c>
      <c r="GQ11" s="47">
        <v>0</v>
      </c>
      <c r="GR11" s="47">
        <v>0</v>
      </c>
      <c r="GS11" s="47">
        <v>0</v>
      </c>
      <c r="GT11" s="47">
        <v>0</v>
      </c>
      <c r="GU11" s="47">
        <v>0</v>
      </c>
      <c r="GV11" s="47">
        <v>0</v>
      </c>
      <c r="GW11" s="47">
        <v>0</v>
      </c>
      <c r="GX11" s="47">
        <v>0</v>
      </c>
      <c r="GY11" s="47">
        <v>0</v>
      </c>
      <c r="GZ11" s="47">
        <v>0</v>
      </c>
      <c r="HA11" s="47">
        <v>0</v>
      </c>
      <c r="HB11" s="47">
        <v>0</v>
      </c>
      <c r="HC11" s="47">
        <v>0</v>
      </c>
      <c r="HD11" s="47">
        <v>0</v>
      </c>
      <c r="HE11" s="47">
        <v>0</v>
      </c>
      <c r="HF11" s="47">
        <v>0</v>
      </c>
      <c r="HG11" s="47">
        <v>0</v>
      </c>
      <c r="HH11" s="47">
        <v>0</v>
      </c>
      <c r="HI11" s="47">
        <v>0</v>
      </c>
      <c r="HJ11" s="47">
        <v>0</v>
      </c>
      <c r="HK11" s="47">
        <v>0</v>
      </c>
      <c r="HL11" s="47">
        <v>0</v>
      </c>
      <c r="HM11" s="47">
        <v>0</v>
      </c>
      <c r="HN11" s="47">
        <v>0</v>
      </c>
      <c r="HO11" s="47">
        <v>0</v>
      </c>
      <c r="HP11" s="47">
        <v>0</v>
      </c>
      <c r="HQ11" s="47">
        <v>0</v>
      </c>
      <c r="HR11" s="47">
        <v>0</v>
      </c>
      <c r="HS11" s="47">
        <v>0</v>
      </c>
      <c r="HT11" s="47">
        <v>0</v>
      </c>
      <c r="HU11" s="47">
        <v>0</v>
      </c>
      <c r="HV11" s="47">
        <v>0</v>
      </c>
      <c r="HW11" s="47">
        <v>0</v>
      </c>
      <c r="HX11" s="47">
        <v>0</v>
      </c>
      <c r="HY11" s="47">
        <v>0</v>
      </c>
      <c r="HZ11" s="47">
        <v>0</v>
      </c>
      <c r="IA11" s="47">
        <v>0</v>
      </c>
      <c r="IB11" s="47">
        <v>0</v>
      </c>
      <c r="IC11" s="47">
        <v>0</v>
      </c>
      <c r="ID11" s="47">
        <v>0</v>
      </c>
      <c r="IE11" s="47">
        <v>0</v>
      </c>
      <c r="IF11" s="47">
        <v>0</v>
      </c>
      <c r="IG11" s="47">
        <v>0</v>
      </c>
      <c r="IH11" s="47">
        <v>0</v>
      </c>
      <c r="II11" s="47">
        <v>0</v>
      </c>
      <c r="IJ11" s="47">
        <v>0</v>
      </c>
      <c r="IK11" s="47">
        <v>0</v>
      </c>
      <c r="IL11" s="47">
        <v>0</v>
      </c>
      <c r="IM11" s="47">
        <v>0</v>
      </c>
    </row>
    <row r="12" spans="1:247" s="47" customFormat="1" x14ac:dyDescent="0.3">
      <c r="A12" s="47" t="s">
        <v>651</v>
      </c>
      <c r="B12" s="47" t="s">
        <v>652</v>
      </c>
      <c r="D12" s="47" t="s">
        <v>653</v>
      </c>
      <c r="E12" s="47">
        <v>103</v>
      </c>
      <c r="H12" s="80"/>
      <c r="I12" s="47" t="s">
        <v>625</v>
      </c>
      <c r="J12" s="47">
        <v>1</v>
      </c>
      <c r="K12" s="47">
        <v>12</v>
      </c>
      <c r="S12" s="47" t="s">
        <v>116</v>
      </c>
      <c r="AC12" s="47">
        <v>9</v>
      </c>
      <c r="AD12" s="47">
        <v>9.9</v>
      </c>
      <c r="AE12" s="47">
        <v>0</v>
      </c>
      <c r="AF12" s="47">
        <v>10</v>
      </c>
      <c r="AG12" s="47">
        <v>10</v>
      </c>
      <c r="AH12" s="47">
        <v>0</v>
      </c>
      <c r="AI12" s="47">
        <v>10</v>
      </c>
      <c r="AJ12" s="47">
        <v>10.6</v>
      </c>
      <c r="AK12" s="47">
        <v>1</v>
      </c>
      <c r="AL12" s="47">
        <v>10</v>
      </c>
      <c r="AM12" s="47">
        <v>10.4</v>
      </c>
      <c r="AN12" s="47">
        <v>1</v>
      </c>
      <c r="AO12" s="47">
        <v>10</v>
      </c>
      <c r="AP12" s="47">
        <v>10.6</v>
      </c>
      <c r="AQ12" s="47">
        <v>1</v>
      </c>
      <c r="AR12" s="47">
        <v>9</v>
      </c>
      <c r="AS12" s="47">
        <v>9.9</v>
      </c>
      <c r="AT12" s="47">
        <v>0</v>
      </c>
      <c r="AU12" s="47">
        <v>10</v>
      </c>
      <c r="AV12" s="47">
        <v>10</v>
      </c>
      <c r="AW12" s="47">
        <v>0</v>
      </c>
      <c r="AX12" s="47">
        <v>10</v>
      </c>
      <c r="AY12" s="47">
        <v>10.1</v>
      </c>
      <c r="AZ12" s="47">
        <v>0</v>
      </c>
      <c r="BA12" s="47">
        <v>10</v>
      </c>
      <c r="BB12" s="47">
        <v>10.6</v>
      </c>
      <c r="BC12" s="47">
        <v>1</v>
      </c>
      <c r="BD12" s="47">
        <v>9</v>
      </c>
      <c r="BE12" s="47">
        <v>9.1</v>
      </c>
      <c r="BF12" s="47">
        <v>0</v>
      </c>
      <c r="BG12" s="47">
        <v>10</v>
      </c>
      <c r="BH12" s="47">
        <v>10.1</v>
      </c>
      <c r="BI12" s="47">
        <v>0</v>
      </c>
      <c r="BJ12" s="47">
        <v>10</v>
      </c>
      <c r="BK12" s="47">
        <v>10.7</v>
      </c>
      <c r="BL12" s="47">
        <v>1</v>
      </c>
      <c r="BM12" s="47">
        <v>10</v>
      </c>
      <c r="BN12" s="47">
        <v>10</v>
      </c>
      <c r="BO12" s="47">
        <v>0</v>
      </c>
      <c r="BP12" s="47">
        <v>10</v>
      </c>
      <c r="BQ12" s="47">
        <v>10.7</v>
      </c>
      <c r="BR12" s="47">
        <v>1</v>
      </c>
      <c r="BS12" s="47">
        <v>10</v>
      </c>
      <c r="BT12" s="47">
        <v>10.5</v>
      </c>
      <c r="BU12" s="47">
        <v>1</v>
      </c>
      <c r="BV12" s="47">
        <v>10</v>
      </c>
      <c r="BW12" s="47">
        <v>10</v>
      </c>
      <c r="BX12" s="47">
        <v>0</v>
      </c>
      <c r="BY12" s="47">
        <v>9</v>
      </c>
      <c r="BZ12" s="47">
        <v>9.9</v>
      </c>
      <c r="CA12" s="47">
        <v>0</v>
      </c>
      <c r="CB12" s="47">
        <v>10</v>
      </c>
      <c r="CC12" s="47">
        <v>10.6</v>
      </c>
      <c r="CD12" s="47">
        <v>1</v>
      </c>
      <c r="CE12" s="47">
        <v>10</v>
      </c>
      <c r="CF12" s="47">
        <v>10</v>
      </c>
      <c r="CG12" s="47">
        <v>0</v>
      </c>
      <c r="CH12" s="47">
        <v>10</v>
      </c>
      <c r="CI12" s="47">
        <v>10.7</v>
      </c>
      <c r="CJ12" s="47">
        <v>1</v>
      </c>
      <c r="CK12" s="47">
        <v>10</v>
      </c>
      <c r="CL12" s="47">
        <v>10</v>
      </c>
      <c r="CM12" s="47">
        <v>0</v>
      </c>
      <c r="CN12" s="47">
        <v>8</v>
      </c>
      <c r="CO12" s="47">
        <v>8.5</v>
      </c>
      <c r="CP12" s="47">
        <v>0</v>
      </c>
      <c r="CQ12" s="47">
        <v>9</v>
      </c>
      <c r="CR12" s="47">
        <v>9.9</v>
      </c>
      <c r="CS12" s="47">
        <v>0</v>
      </c>
      <c r="CT12" s="47">
        <v>10</v>
      </c>
      <c r="CU12" s="47">
        <v>10.199999999999999</v>
      </c>
      <c r="CV12" s="47">
        <v>0</v>
      </c>
      <c r="CW12" s="47">
        <v>9</v>
      </c>
      <c r="CX12" s="47">
        <v>9</v>
      </c>
      <c r="CY12" s="47">
        <v>0</v>
      </c>
      <c r="CZ12" s="47">
        <v>7</v>
      </c>
      <c r="DA12" s="47">
        <v>7.7</v>
      </c>
      <c r="DB12" s="47">
        <v>0</v>
      </c>
      <c r="DC12" s="47">
        <v>8</v>
      </c>
      <c r="DD12" s="47">
        <v>8.6</v>
      </c>
      <c r="DE12" s="47">
        <v>0</v>
      </c>
      <c r="DF12" s="47">
        <v>9</v>
      </c>
      <c r="DG12" s="47">
        <v>9.9</v>
      </c>
      <c r="DH12" s="47">
        <v>0</v>
      </c>
      <c r="DI12" s="47">
        <v>10</v>
      </c>
      <c r="DJ12" s="47">
        <v>10.1</v>
      </c>
      <c r="DK12" s="47">
        <v>0</v>
      </c>
      <c r="DL12" s="47">
        <v>10</v>
      </c>
      <c r="DM12" s="47">
        <v>10.4</v>
      </c>
      <c r="DN12" s="47">
        <v>1</v>
      </c>
      <c r="DO12" s="47">
        <v>9</v>
      </c>
      <c r="DP12" s="47">
        <v>9</v>
      </c>
      <c r="DQ12" s="47">
        <v>0</v>
      </c>
      <c r="DR12" s="47">
        <v>9</v>
      </c>
      <c r="DS12" s="47">
        <v>9.1999999999999993</v>
      </c>
      <c r="DT12" s="47">
        <v>0</v>
      </c>
      <c r="DU12" s="47">
        <v>10</v>
      </c>
      <c r="DV12" s="47">
        <v>10</v>
      </c>
      <c r="DW12" s="47">
        <v>0</v>
      </c>
      <c r="DX12" s="47">
        <v>10</v>
      </c>
      <c r="DY12" s="47">
        <v>10</v>
      </c>
      <c r="DZ12" s="47">
        <v>0</v>
      </c>
      <c r="EA12" s="47">
        <v>9</v>
      </c>
      <c r="EB12" s="47">
        <v>9</v>
      </c>
      <c r="EC12" s="47">
        <v>0</v>
      </c>
      <c r="ED12" s="47">
        <v>10</v>
      </c>
      <c r="EE12" s="47">
        <v>10.199999999999999</v>
      </c>
      <c r="EF12" s="47">
        <v>0</v>
      </c>
      <c r="EG12" s="47">
        <v>9</v>
      </c>
      <c r="EH12" s="47">
        <v>9.1</v>
      </c>
      <c r="EI12" s="47">
        <v>0</v>
      </c>
      <c r="EJ12" s="47">
        <v>9</v>
      </c>
      <c r="EK12" s="47">
        <v>9.1</v>
      </c>
      <c r="EL12" s="47">
        <v>0</v>
      </c>
      <c r="EM12" s="47">
        <v>9</v>
      </c>
      <c r="EN12" s="47">
        <v>9</v>
      </c>
      <c r="EO12" s="47">
        <v>0</v>
      </c>
      <c r="EP12" s="47">
        <v>8</v>
      </c>
      <c r="EQ12" s="47">
        <v>8.6</v>
      </c>
      <c r="ER12" s="47">
        <v>0</v>
      </c>
      <c r="ES12" s="47">
        <v>10</v>
      </c>
      <c r="ET12" s="47">
        <v>10.7</v>
      </c>
      <c r="EU12" s="47">
        <v>1</v>
      </c>
      <c r="EV12" s="47">
        <v>9</v>
      </c>
      <c r="EW12" s="47">
        <v>9.9</v>
      </c>
      <c r="EX12" s="47">
        <v>0</v>
      </c>
      <c r="EY12" s="47">
        <v>10</v>
      </c>
      <c r="EZ12" s="47">
        <v>10</v>
      </c>
      <c r="FA12" s="47">
        <v>0</v>
      </c>
      <c r="FB12" s="47">
        <v>8</v>
      </c>
      <c r="FC12" s="47">
        <v>8.8000000000000007</v>
      </c>
      <c r="FD12" s="47">
        <v>0</v>
      </c>
      <c r="FE12" s="47">
        <v>9</v>
      </c>
      <c r="FF12" s="47">
        <v>9.9</v>
      </c>
      <c r="FG12" s="47">
        <v>0</v>
      </c>
      <c r="FH12" s="47">
        <v>9</v>
      </c>
      <c r="FI12" s="47">
        <v>9.3000000000000007</v>
      </c>
      <c r="FJ12" s="47">
        <v>0</v>
      </c>
      <c r="FK12" s="47">
        <v>9</v>
      </c>
      <c r="FL12" s="47">
        <v>9.3000000000000007</v>
      </c>
      <c r="FM12" s="47">
        <v>0</v>
      </c>
      <c r="FN12" s="47">
        <v>9</v>
      </c>
      <c r="FO12" s="47">
        <v>9.4</v>
      </c>
      <c r="FP12" s="47">
        <v>0</v>
      </c>
      <c r="FQ12" s="47">
        <v>10</v>
      </c>
      <c r="FR12" s="47">
        <v>10.1</v>
      </c>
      <c r="FS12" s="47">
        <v>0</v>
      </c>
      <c r="FT12" s="47">
        <v>10</v>
      </c>
      <c r="FU12" s="47">
        <v>10</v>
      </c>
      <c r="FV12" s="47">
        <v>0</v>
      </c>
      <c r="FW12" s="47">
        <v>10</v>
      </c>
      <c r="FX12" s="47">
        <v>10.1</v>
      </c>
      <c r="FY12" s="47">
        <v>0</v>
      </c>
      <c r="FZ12" s="47">
        <v>9</v>
      </c>
      <c r="GA12" s="47">
        <v>9.1</v>
      </c>
      <c r="GB12" s="47">
        <v>0</v>
      </c>
      <c r="GC12" s="47">
        <v>9</v>
      </c>
      <c r="GD12" s="47">
        <v>9.4</v>
      </c>
      <c r="GE12" s="47">
        <v>0</v>
      </c>
      <c r="GF12" s="47">
        <v>10</v>
      </c>
      <c r="GG12" s="47">
        <v>10.6</v>
      </c>
      <c r="GH12" s="47">
        <v>1</v>
      </c>
      <c r="GI12" s="47">
        <v>10</v>
      </c>
      <c r="GJ12" s="47">
        <v>10.1</v>
      </c>
      <c r="GK12" s="47">
        <v>0</v>
      </c>
      <c r="GL12" s="47">
        <v>9</v>
      </c>
      <c r="GM12" s="47">
        <v>9</v>
      </c>
      <c r="GN12" s="47">
        <v>0</v>
      </c>
      <c r="GO12" s="47">
        <v>10</v>
      </c>
      <c r="GP12" s="47">
        <v>10.199999999999999</v>
      </c>
      <c r="GQ12" s="47">
        <v>0</v>
      </c>
      <c r="GR12" s="47">
        <v>10</v>
      </c>
      <c r="GS12" s="47">
        <v>10</v>
      </c>
      <c r="GT12" s="47">
        <v>0</v>
      </c>
      <c r="GU12" s="47">
        <v>10</v>
      </c>
      <c r="GV12" s="47">
        <v>10.6</v>
      </c>
      <c r="GW12" s="47">
        <v>1</v>
      </c>
      <c r="GX12" s="47">
        <v>10</v>
      </c>
      <c r="GY12" s="47">
        <v>10.1</v>
      </c>
      <c r="GZ12" s="47">
        <v>0</v>
      </c>
      <c r="HA12" s="47">
        <v>568</v>
      </c>
      <c r="HB12" s="47">
        <v>588.5</v>
      </c>
      <c r="HC12" s="47">
        <v>13</v>
      </c>
      <c r="HD12" s="47">
        <v>568</v>
      </c>
      <c r="HE12" s="47">
        <v>588.5</v>
      </c>
      <c r="HF12" s="47">
        <v>13</v>
      </c>
      <c r="HG12" s="47">
        <v>568</v>
      </c>
      <c r="HH12" s="47">
        <v>588.5</v>
      </c>
      <c r="HI12" s="47">
        <v>13</v>
      </c>
      <c r="HJ12" s="47">
        <v>196</v>
      </c>
      <c r="HK12" s="47">
        <v>204.4</v>
      </c>
      <c r="HL12" s="47">
        <v>9</v>
      </c>
      <c r="HM12" s="47">
        <v>182</v>
      </c>
      <c r="HN12" s="47">
        <v>187.5</v>
      </c>
      <c r="HO12" s="47">
        <v>1</v>
      </c>
      <c r="HP12" s="47">
        <v>0</v>
      </c>
      <c r="HQ12" s="47">
        <v>0</v>
      </c>
      <c r="HR12" s="47">
        <v>0</v>
      </c>
      <c r="HS12" s="47">
        <v>190</v>
      </c>
      <c r="HT12" s="47">
        <v>196.6</v>
      </c>
      <c r="HU12" s="47">
        <v>3</v>
      </c>
      <c r="HV12" s="47">
        <v>97</v>
      </c>
      <c r="HW12" s="47">
        <v>101.2</v>
      </c>
      <c r="HX12" s="47">
        <v>4</v>
      </c>
      <c r="HY12" s="47">
        <v>99</v>
      </c>
      <c r="HZ12" s="47">
        <v>103.2</v>
      </c>
      <c r="IA12" s="47">
        <v>5</v>
      </c>
      <c r="IB12" s="47">
        <v>90</v>
      </c>
      <c r="IC12" s="47">
        <v>94.3</v>
      </c>
      <c r="ID12" s="47">
        <v>1</v>
      </c>
      <c r="IE12" s="47">
        <v>92</v>
      </c>
      <c r="IF12" s="47">
        <v>93.2</v>
      </c>
      <c r="IG12" s="47">
        <v>0</v>
      </c>
      <c r="IH12" s="47">
        <v>93</v>
      </c>
      <c r="II12" s="47">
        <v>97.4</v>
      </c>
      <c r="IJ12" s="47">
        <v>1</v>
      </c>
      <c r="IK12" s="47">
        <v>97</v>
      </c>
      <c r="IL12" s="47">
        <v>99.2</v>
      </c>
      <c r="IM12" s="47">
        <v>2</v>
      </c>
    </row>
    <row r="13" spans="1:247" s="47" customFormat="1" x14ac:dyDescent="0.3">
      <c r="A13" s="47" t="s">
        <v>654</v>
      </c>
      <c r="B13" s="47" t="s">
        <v>655</v>
      </c>
      <c r="D13" s="47" t="s">
        <v>656</v>
      </c>
      <c r="E13" s="47">
        <v>179</v>
      </c>
      <c r="H13" s="80"/>
      <c r="I13" s="47" t="s">
        <v>621</v>
      </c>
      <c r="J13" s="47">
        <v>9</v>
      </c>
      <c r="K13" s="47">
        <v>6</v>
      </c>
      <c r="S13" s="47" t="s">
        <v>657</v>
      </c>
      <c r="AC13" s="47">
        <v>10</v>
      </c>
      <c r="AD13" s="47">
        <v>10.5</v>
      </c>
      <c r="AE13" s="47">
        <v>1</v>
      </c>
      <c r="AF13" s="47">
        <v>9</v>
      </c>
      <c r="AG13" s="47">
        <v>9.5</v>
      </c>
      <c r="AH13" s="47">
        <v>0</v>
      </c>
      <c r="AI13" s="47">
        <v>8</v>
      </c>
      <c r="AJ13" s="47">
        <v>8.9</v>
      </c>
      <c r="AK13" s="47">
        <v>0</v>
      </c>
      <c r="AL13" s="47">
        <v>9</v>
      </c>
      <c r="AM13" s="47">
        <v>9.1999999999999993</v>
      </c>
      <c r="AN13" s="47">
        <v>0</v>
      </c>
      <c r="AO13" s="47">
        <v>9</v>
      </c>
      <c r="AP13" s="47">
        <v>9.3000000000000007</v>
      </c>
      <c r="AQ13" s="47">
        <v>0</v>
      </c>
      <c r="AR13" s="47">
        <v>9</v>
      </c>
      <c r="AS13" s="47">
        <v>9.6</v>
      </c>
      <c r="AT13" s="47">
        <v>0</v>
      </c>
      <c r="AU13" s="47">
        <v>9</v>
      </c>
      <c r="AV13" s="47">
        <v>9.4</v>
      </c>
      <c r="AW13" s="47">
        <v>0</v>
      </c>
      <c r="AX13" s="47">
        <v>10</v>
      </c>
      <c r="AY13" s="47">
        <v>10.4</v>
      </c>
      <c r="AZ13" s="47">
        <v>1</v>
      </c>
      <c r="BA13" s="47">
        <v>10</v>
      </c>
      <c r="BB13" s="47">
        <v>10.4</v>
      </c>
      <c r="BC13" s="47">
        <v>1</v>
      </c>
      <c r="BD13" s="47">
        <v>8</v>
      </c>
      <c r="BE13" s="47">
        <v>8.6</v>
      </c>
      <c r="BF13" s="47">
        <v>0</v>
      </c>
      <c r="BG13" s="47">
        <v>9</v>
      </c>
      <c r="BH13" s="47">
        <v>9</v>
      </c>
      <c r="BI13" s="47">
        <v>0</v>
      </c>
      <c r="BJ13" s="47">
        <v>8</v>
      </c>
      <c r="BK13" s="47">
        <v>8.6999999999999993</v>
      </c>
      <c r="BL13" s="47">
        <v>0</v>
      </c>
      <c r="BM13" s="47">
        <v>9</v>
      </c>
      <c r="BN13" s="47">
        <v>9.8000000000000007</v>
      </c>
      <c r="BO13" s="47">
        <v>0</v>
      </c>
      <c r="BP13" s="47">
        <v>9</v>
      </c>
      <c r="BQ13" s="47">
        <v>9.3000000000000007</v>
      </c>
      <c r="BR13" s="47">
        <v>0</v>
      </c>
      <c r="BS13" s="47">
        <v>8</v>
      </c>
      <c r="BT13" s="47">
        <v>8.6</v>
      </c>
      <c r="BU13" s="47">
        <v>0</v>
      </c>
      <c r="BV13" s="47">
        <v>9</v>
      </c>
      <c r="BW13" s="47">
        <v>9.5</v>
      </c>
      <c r="BX13" s="47">
        <v>0</v>
      </c>
      <c r="BY13" s="47">
        <v>9</v>
      </c>
      <c r="BZ13" s="47">
        <v>9.5</v>
      </c>
      <c r="CA13" s="47">
        <v>0</v>
      </c>
      <c r="CB13" s="47">
        <v>7</v>
      </c>
      <c r="CC13" s="47">
        <v>7.3</v>
      </c>
      <c r="CD13" s="47">
        <v>0</v>
      </c>
      <c r="CE13" s="47">
        <v>9</v>
      </c>
      <c r="CF13" s="47">
        <v>9.6</v>
      </c>
      <c r="CG13" s="47">
        <v>0</v>
      </c>
      <c r="CH13" s="47">
        <v>9</v>
      </c>
      <c r="CI13" s="47">
        <v>9.5</v>
      </c>
      <c r="CJ13" s="47">
        <v>0</v>
      </c>
      <c r="CK13" s="47">
        <v>5</v>
      </c>
      <c r="CL13" s="47">
        <v>5.8</v>
      </c>
      <c r="CM13" s="47">
        <v>0</v>
      </c>
      <c r="CN13" s="47">
        <v>7</v>
      </c>
      <c r="CO13" s="47">
        <v>7</v>
      </c>
      <c r="CP13" s="47">
        <v>0</v>
      </c>
      <c r="CQ13" s="47">
        <v>8</v>
      </c>
      <c r="CR13" s="47">
        <v>8.9</v>
      </c>
      <c r="CS13" s="47">
        <v>0</v>
      </c>
      <c r="CT13" s="47">
        <v>6</v>
      </c>
      <c r="CU13" s="47">
        <v>6.8</v>
      </c>
      <c r="CV13" s="47">
        <v>0</v>
      </c>
      <c r="CW13" s="47">
        <v>8</v>
      </c>
      <c r="CX13" s="47">
        <v>8.9</v>
      </c>
      <c r="CY13" s="47">
        <v>0</v>
      </c>
      <c r="CZ13" s="47">
        <v>4</v>
      </c>
      <c r="DA13" s="47">
        <v>4.3</v>
      </c>
      <c r="DB13" s="47">
        <v>0</v>
      </c>
      <c r="DC13" s="47">
        <v>4</v>
      </c>
      <c r="DD13" s="47">
        <v>4.8</v>
      </c>
      <c r="DE13" s="47">
        <v>0</v>
      </c>
      <c r="DF13" s="47">
        <v>7</v>
      </c>
      <c r="DG13" s="47">
        <v>7.8</v>
      </c>
      <c r="DH13" s="47">
        <v>0</v>
      </c>
      <c r="DI13" s="47">
        <v>6</v>
      </c>
      <c r="DJ13" s="47">
        <v>6.7</v>
      </c>
      <c r="DK13" s="47">
        <v>0</v>
      </c>
      <c r="DL13" s="47">
        <v>7</v>
      </c>
      <c r="DM13" s="47">
        <v>7.9</v>
      </c>
      <c r="DN13" s="47">
        <v>0</v>
      </c>
      <c r="DO13" s="47">
        <v>7</v>
      </c>
      <c r="DP13" s="47">
        <v>7.4</v>
      </c>
      <c r="DQ13" s="47">
        <v>0</v>
      </c>
      <c r="DR13" s="47">
        <v>5</v>
      </c>
      <c r="DS13" s="47">
        <v>5.3</v>
      </c>
      <c r="DT13" s="47">
        <v>0</v>
      </c>
      <c r="DU13" s="47">
        <v>6</v>
      </c>
      <c r="DV13" s="47">
        <v>6.4</v>
      </c>
      <c r="DW13" s="47">
        <v>0</v>
      </c>
      <c r="DX13" s="47">
        <v>6</v>
      </c>
      <c r="DY13" s="47">
        <v>6.4</v>
      </c>
      <c r="DZ13" s="47">
        <v>0</v>
      </c>
      <c r="EA13" s="47">
        <v>8</v>
      </c>
      <c r="EB13" s="47">
        <v>8.3000000000000007</v>
      </c>
      <c r="EC13" s="47">
        <v>0</v>
      </c>
      <c r="ED13" s="47">
        <v>8</v>
      </c>
      <c r="EE13" s="47">
        <v>8.6</v>
      </c>
      <c r="EF13" s="47">
        <v>0</v>
      </c>
      <c r="EG13" s="47">
        <v>8</v>
      </c>
      <c r="EH13" s="47">
        <v>8.1</v>
      </c>
      <c r="EI13" s="47">
        <v>0</v>
      </c>
      <c r="EJ13" s="47">
        <v>5</v>
      </c>
      <c r="EK13" s="47">
        <v>5.6</v>
      </c>
      <c r="EL13" s="47">
        <v>0</v>
      </c>
      <c r="EM13" s="47">
        <v>6</v>
      </c>
      <c r="EN13" s="47">
        <v>6.7</v>
      </c>
      <c r="EO13" s="47">
        <v>0</v>
      </c>
      <c r="EP13" s="47">
        <v>6</v>
      </c>
      <c r="EQ13" s="47">
        <v>6.4</v>
      </c>
      <c r="ER13" s="47">
        <v>0</v>
      </c>
      <c r="ES13" s="47">
        <v>6</v>
      </c>
      <c r="ET13" s="47">
        <v>6.7</v>
      </c>
      <c r="EU13" s="47">
        <v>0</v>
      </c>
      <c r="EV13" s="47">
        <v>9</v>
      </c>
      <c r="EW13" s="47">
        <v>9.3000000000000007</v>
      </c>
      <c r="EX13" s="47">
        <v>0</v>
      </c>
      <c r="EY13" s="47">
        <v>3</v>
      </c>
      <c r="EZ13" s="47">
        <v>3.2</v>
      </c>
      <c r="FA13" s="47">
        <v>0</v>
      </c>
      <c r="FB13" s="47">
        <v>4</v>
      </c>
      <c r="FC13" s="47">
        <v>4</v>
      </c>
      <c r="FD13" s="47">
        <v>0</v>
      </c>
      <c r="FE13" s="47">
        <v>9</v>
      </c>
      <c r="FF13" s="47">
        <v>9.6</v>
      </c>
      <c r="FG13" s="47">
        <v>0</v>
      </c>
      <c r="FH13" s="47">
        <v>8</v>
      </c>
      <c r="FI13" s="47">
        <v>8.4</v>
      </c>
      <c r="FJ13" s="47">
        <v>0</v>
      </c>
      <c r="FK13" s="47">
        <v>9</v>
      </c>
      <c r="FL13" s="47">
        <v>9.6999999999999993</v>
      </c>
      <c r="FM13" s="47">
        <v>0</v>
      </c>
      <c r="FN13" s="47">
        <v>5</v>
      </c>
      <c r="FO13" s="47">
        <v>5.7</v>
      </c>
      <c r="FP13" s="47">
        <v>0</v>
      </c>
      <c r="FQ13" s="47">
        <v>7</v>
      </c>
      <c r="FR13" s="47">
        <v>7.8</v>
      </c>
      <c r="FS13" s="47">
        <v>0</v>
      </c>
      <c r="FT13" s="47">
        <v>7</v>
      </c>
      <c r="FU13" s="47">
        <v>7.1</v>
      </c>
      <c r="FV13" s="47">
        <v>0</v>
      </c>
      <c r="FW13" s="47">
        <v>8</v>
      </c>
      <c r="FX13" s="47">
        <v>8.9</v>
      </c>
      <c r="FY13" s="47">
        <v>0</v>
      </c>
      <c r="FZ13" s="47">
        <v>8</v>
      </c>
      <c r="GA13" s="47">
        <v>8.6</v>
      </c>
      <c r="GB13" s="47">
        <v>0</v>
      </c>
      <c r="GC13" s="47">
        <v>7</v>
      </c>
      <c r="GD13" s="47">
        <v>7.8</v>
      </c>
      <c r="GE13" s="47">
        <v>0</v>
      </c>
      <c r="GF13" s="47">
        <v>9</v>
      </c>
      <c r="GG13" s="47">
        <v>9.1999999999999993</v>
      </c>
      <c r="GH13" s="47">
        <v>0</v>
      </c>
      <c r="GI13" s="47">
        <v>8</v>
      </c>
      <c r="GJ13" s="47">
        <v>8.9</v>
      </c>
      <c r="GK13" s="47">
        <v>0</v>
      </c>
      <c r="GL13" s="47">
        <v>9</v>
      </c>
      <c r="GM13" s="47">
        <v>9</v>
      </c>
      <c r="GN13" s="47">
        <v>0</v>
      </c>
      <c r="GO13" s="47">
        <v>9</v>
      </c>
      <c r="GP13" s="47">
        <v>9.6999999999999993</v>
      </c>
      <c r="GQ13" s="47">
        <v>0</v>
      </c>
      <c r="GR13" s="47">
        <v>10</v>
      </c>
      <c r="GS13" s="47">
        <v>10</v>
      </c>
      <c r="GT13" s="47">
        <v>0</v>
      </c>
      <c r="GU13" s="47">
        <v>7</v>
      </c>
      <c r="GV13" s="47">
        <v>7.2</v>
      </c>
      <c r="GW13" s="47">
        <v>0</v>
      </c>
      <c r="GX13" s="47">
        <v>10</v>
      </c>
      <c r="GY13" s="47">
        <v>10</v>
      </c>
      <c r="GZ13" s="47">
        <v>0</v>
      </c>
      <c r="HA13" s="47">
        <v>456</v>
      </c>
      <c r="HB13" s="47">
        <v>485.5</v>
      </c>
      <c r="HC13" s="47">
        <v>3</v>
      </c>
      <c r="HD13" s="47">
        <v>456</v>
      </c>
      <c r="HE13" s="47">
        <v>485.5</v>
      </c>
      <c r="HF13" s="47">
        <v>3</v>
      </c>
      <c r="HG13" s="47">
        <v>456</v>
      </c>
      <c r="HH13" s="47">
        <v>485.5</v>
      </c>
      <c r="HI13" s="47">
        <v>3</v>
      </c>
      <c r="HJ13" s="47">
        <v>177</v>
      </c>
      <c r="HK13" s="47">
        <v>186.6</v>
      </c>
      <c r="HL13" s="47">
        <v>3</v>
      </c>
      <c r="HM13" s="47">
        <v>127</v>
      </c>
      <c r="HN13" s="47">
        <v>138.1</v>
      </c>
      <c r="HO13" s="47">
        <v>0</v>
      </c>
      <c r="HP13" s="47">
        <v>0</v>
      </c>
      <c r="HQ13" s="47">
        <v>0</v>
      </c>
      <c r="HR13" s="47">
        <v>0</v>
      </c>
      <c r="HS13" s="47">
        <v>152</v>
      </c>
      <c r="HT13" s="47">
        <v>160.80000000000001</v>
      </c>
      <c r="HU13" s="47">
        <v>0</v>
      </c>
      <c r="HV13" s="47">
        <v>91</v>
      </c>
      <c r="HW13" s="47">
        <v>95.8</v>
      </c>
      <c r="HX13" s="47">
        <v>3</v>
      </c>
      <c r="HY13" s="47">
        <v>86</v>
      </c>
      <c r="HZ13" s="47">
        <v>90.8</v>
      </c>
      <c r="IA13" s="47">
        <v>0</v>
      </c>
      <c r="IB13" s="47">
        <v>62</v>
      </c>
      <c r="IC13" s="47">
        <v>68.900000000000006</v>
      </c>
      <c r="ID13" s="47">
        <v>0</v>
      </c>
      <c r="IE13" s="47">
        <v>65</v>
      </c>
      <c r="IF13" s="47">
        <v>69.2</v>
      </c>
      <c r="IG13" s="47">
        <v>0</v>
      </c>
      <c r="IH13" s="47">
        <v>67</v>
      </c>
      <c r="II13" s="47">
        <v>71.5</v>
      </c>
      <c r="IJ13" s="47">
        <v>0</v>
      </c>
      <c r="IK13" s="47">
        <v>85</v>
      </c>
      <c r="IL13" s="47">
        <v>89.3</v>
      </c>
      <c r="IM13" s="47">
        <v>0</v>
      </c>
    </row>
    <row r="14" spans="1:247" s="47" customFormat="1" x14ac:dyDescent="0.3">
      <c r="A14" s="47" t="s">
        <v>658</v>
      </c>
      <c r="B14" s="47" t="s">
        <v>659</v>
      </c>
      <c r="D14" s="47" t="s">
        <v>660</v>
      </c>
      <c r="E14" s="47">
        <v>126</v>
      </c>
      <c r="H14" s="80"/>
      <c r="I14" s="47" t="s">
        <v>621</v>
      </c>
      <c r="J14" s="47">
        <v>1</v>
      </c>
      <c r="K14" s="47">
        <v>2</v>
      </c>
      <c r="S14" s="47" t="s">
        <v>657</v>
      </c>
      <c r="AC14" s="47">
        <v>9</v>
      </c>
      <c r="AD14" s="47">
        <v>9.1999999999999993</v>
      </c>
      <c r="AE14" s="47">
        <v>0</v>
      </c>
      <c r="AF14" s="47">
        <v>10</v>
      </c>
      <c r="AG14" s="47">
        <v>10.199999999999999</v>
      </c>
      <c r="AH14" s="47">
        <v>0</v>
      </c>
      <c r="AI14" s="47">
        <v>10</v>
      </c>
      <c r="AJ14" s="47">
        <v>10.6</v>
      </c>
      <c r="AK14" s="47">
        <v>1</v>
      </c>
      <c r="AL14" s="47">
        <v>10</v>
      </c>
      <c r="AM14" s="47">
        <v>10.1</v>
      </c>
      <c r="AN14" s="47">
        <v>0</v>
      </c>
      <c r="AO14" s="47">
        <v>9</v>
      </c>
      <c r="AP14" s="47">
        <v>9.6</v>
      </c>
      <c r="AQ14" s="47">
        <v>0</v>
      </c>
      <c r="AR14" s="47">
        <v>10</v>
      </c>
      <c r="AS14" s="47">
        <v>10.3</v>
      </c>
      <c r="AT14" s="47">
        <v>1</v>
      </c>
      <c r="AU14" s="47">
        <v>10</v>
      </c>
      <c r="AV14" s="47">
        <v>10</v>
      </c>
      <c r="AW14" s="47">
        <v>0</v>
      </c>
      <c r="AX14" s="47">
        <v>9</v>
      </c>
      <c r="AY14" s="47">
        <v>9.6</v>
      </c>
      <c r="AZ14" s="47">
        <v>0</v>
      </c>
      <c r="BA14" s="47">
        <v>9</v>
      </c>
      <c r="BB14" s="47">
        <v>9.8000000000000007</v>
      </c>
      <c r="BC14" s="47">
        <v>0</v>
      </c>
      <c r="BD14" s="47">
        <v>9</v>
      </c>
      <c r="BE14" s="47">
        <v>9.8000000000000007</v>
      </c>
      <c r="BF14" s="47">
        <v>0</v>
      </c>
      <c r="BG14" s="47">
        <v>9</v>
      </c>
      <c r="BH14" s="47">
        <v>9.6999999999999993</v>
      </c>
      <c r="BI14" s="47">
        <v>0</v>
      </c>
      <c r="BJ14" s="47">
        <v>10</v>
      </c>
      <c r="BK14" s="47">
        <v>10</v>
      </c>
      <c r="BL14" s="47">
        <v>0</v>
      </c>
      <c r="BM14" s="47">
        <v>9</v>
      </c>
      <c r="BN14" s="47">
        <v>9.5</v>
      </c>
      <c r="BO14" s="47">
        <v>0</v>
      </c>
      <c r="BP14" s="47">
        <v>9</v>
      </c>
      <c r="BQ14" s="47">
        <v>9.8000000000000007</v>
      </c>
      <c r="BR14" s="47">
        <v>0</v>
      </c>
      <c r="BS14" s="47">
        <v>9</v>
      </c>
      <c r="BT14" s="47">
        <v>9.8000000000000007</v>
      </c>
      <c r="BU14" s="47">
        <v>0</v>
      </c>
      <c r="BV14" s="47">
        <v>8</v>
      </c>
      <c r="BW14" s="47">
        <v>8.4</v>
      </c>
      <c r="BX14" s="47">
        <v>0</v>
      </c>
      <c r="BY14" s="47">
        <v>9</v>
      </c>
      <c r="BZ14" s="47">
        <v>9.6999999999999993</v>
      </c>
      <c r="CA14" s="47">
        <v>0</v>
      </c>
      <c r="CB14" s="47">
        <v>10</v>
      </c>
      <c r="CC14" s="47">
        <v>10.5</v>
      </c>
      <c r="CD14" s="47">
        <v>1</v>
      </c>
      <c r="CE14" s="47">
        <v>7</v>
      </c>
      <c r="CF14" s="47">
        <v>7.9</v>
      </c>
      <c r="CG14" s="47">
        <v>0</v>
      </c>
      <c r="CH14" s="47">
        <v>9</v>
      </c>
      <c r="CI14" s="47">
        <v>9.8000000000000007</v>
      </c>
      <c r="CJ14" s="47">
        <v>0</v>
      </c>
      <c r="CK14" s="47">
        <v>7</v>
      </c>
      <c r="CL14" s="47">
        <v>7.1</v>
      </c>
      <c r="CM14" s="47">
        <v>0</v>
      </c>
      <c r="CN14" s="47">
        <v>8</v>
      </c>
      <c r="CO14" s="47">
        <v>8.8000000000000007</v>
      </c>
      <c r="CP14" s="47">
        <v>0</v>
      </c>
      <c r="CQ14" s="47">
        <v>4</v>
      </c>
      <c r="CR14" s="47">
        <v>4.9000000000000004</v>
      </c>
      <c r="CS14" s="47">
        <v>0</v>
      </c>
      <c r="CT14" s="47">
        <v>8</v>
      </c>
      <c r="CU14" s="47">
        <v>8.3000000000000007</v>
      </c>
      <c r="CV14" s="47">
        <v>0</v>
      </c>
      <c r="CW14" s="47">
        <v>7</v>
      </c>
      <c r="CX14" s="47">
        <v>7.4</v>
      </c>
      <c r="CY14" s="47">
        <v>0</v>
      </c>
      <c r="CZ14" s="47">
        <v>9</v>
      </c>
      <c r="DA14" s="47">
        <v>9.9</v>
      </c>
      <c r="DB14" s="47">
        <v>0</v>
      </c>
      <c r="DC14" s="47">
        <v>9</v>
      </c>
      <c r="DD14" s="47">
        <v>9.4</v>
      </c>
      <c r="DE14" s="47">
        <v>0</v>
      </c>
      <c r="DF14" s="47">
        <v>6</v>
      </c>
      <c r="DG14" s="47">
        <v>6.6</v>
      </c>
      <c r="DH14" s="47">
        <v>0</v>
      </c>
      <c r="DI14" s="47">
        <v>8</v>
      </c>
      <c r="DJ14" s="47">
        <v>8.6</v>
      </c>
      <c r="DK14" s="47">
        <v>0</v>
      </c>
      <c r="DL14" s="47">
        <v>7</v>
      </c>
      <c r="DM14" s="47">
        <v>7.7</v>
      </c>
      <c r="DN14" s="47">
        <v>0</v>
      </c>
      <c r="DO14" s="47">
        <v>9</v>
      </c>
      <c r="DP14" s="47">
        <v>9.3000000000000007</v>
      </c>
      <c r="DQ14" s="47">
        <v>0</v>
      </c>
      <c r="DR14" s="47">
        <v>6</v>
      </c>
      <c r="DS14" s="47">
        <v>6.9</v>
      </c>
      <c r="DT14" s="47">
        <v>0</v>
      </c>
      <c r="DU14" s="47">
        <v>9</v>
      </c>
      <c r="DV14" s="47">
        <v>9.9</v>
      </c>
      <c r="DW14" s="47">
        <v>0</v>
      </c>
      <c r="DX14" s="47">
        <v>7</v>
      </c>
      <c r="DY14" s="47">
        <v>7.6</v>
      </c>
      <c r="DZ14" s="47">
        <v>0</v>
      </c>
      <c r="EA14" s="47">
        <v>10</v>
      </c>
      <c r="EB14" s="47">
        <v>10.3</v>
      </c>
      <c r="EC14" s="47">
        <v>1</v>
      </c>
      <c r="ED14" s="47">
        <v>9</v>
      </c>
      <c r="EE14" s="47">
        <v>9.1999999999999993</v>
      </c>
      <c r="EF14" s="47">
        <v>0</v>
      </c>
      <c r="EG14" s="47">
        <v>7</v>
      </c>
      <c r="EH14" s="47">
        <v>7</v>
      </c>
      <c r="EI14" s="47">
        <v>0</v>
      </c>
      <c r="EJ14" s="47">
        <v>7</v>
      </c>
      <c r="EK14" s="47">
        <v>7</v>
      </c>
      <c r="EL14" s="47">
        <v>0</v>
      </c>
      <c r="EM14" s="47">
        <v>10</v>
      </c>
      <c r="EN14" s="47">
        <v>10.1</v>
      </c>
      <c r="EO14" s="47">
        <v>0</v>
      </c>
      <c r="EP14" s="47">
        <v>9</v>
      </c>
      <c r="EQ14" s="47">
        <v>9.1</v>
      </c>
      <c r="ER14" s="47">
        <v>0</v>
      </c>
      <c r="ES14" s="47">
        <v>9</v>
      </c>
      <c r="ET14" s="47">
        <v>9.1</v>
      </c>
      <c r="EU14" s="47">
        <v>0</v>
      </c>
      <c r="EV14" s="47">
        <v>7</v>
      </c>
      <c r="EW14" s="47">
        <v>7.6</v>
      </c>
      <c r="EX14" s="47">
        <v>0</v>
      </c>
      <c r="EY14" s="47">
        <v>8</v>
      </c>
      <c r="EZ14" s="47">
        <v>8.4</v>
      </c>
      <c r="FA14" s="47">
        <v>0</v>
      </c>
      <c r="FB14" s="47">
        <v>9</v>
      </c>
      <c r="FC14" s="47">
        <v>9.4</v>
      </c>
      <c r="FD14" s="47">
        <v>0</v>
      </c>
      <c r="FE14" s="47">
        <v>7</v>
      </c>
      <c r="FF14" s="47">
        <v>7</v>
      </c>
      <c r="FG14" s="47">
        <v>0</v>
      </c>
      <c r="FH14" s="47">
        <v>9</v>
      </c>
      <c r="FI14" s="47">
        <v>9.1</v>
      </c>
      <c r="FJ14" s="47">
        <v>0</v>
      </c>
      <c r="FK14" s="47">
        <v>9</v>
      </c>
      <c r="FL14" s="47">
        <v>9.4</v>
      </c>
      <c r="FM14" s="47">
        <v>0</v>
      </c>
      <c r="FN14" s="47">
        <v>8</v>
      </c>
      <c r="FO14" s="47">
        <v>8.9</v>
      </c>
      <c r="FP14" s="47">
        <v>0</v>
      </c>
      <c r="FQ14" s="47">
        <v>9</v>
      </c>
      <c r="FR14" s="47">
        <v>9.1</v>
      </c>
      <c r="FS14" s="47">
        <v>0</v>
      </c>
      <c r="FT14" s="47">
        <v>8</v>
      </c>
      <c r="FU14" s="47">
        <v>8.4</v>
      </c>
      <c r="FV14" s="47">
        <v>0</v>
      </c>
      <c r="FW14" s="47">
        <v>7</v>
      </c>
      <c r="FX14" s="47">
        <v>7.7</v>
      </c>
      <c r="FY14" s="47">
        <v>0</v>
      </c>
      <c r="FZ14" s="47">
        <v>9</v>
      </c>
      <c r="GA14" s="47">
        <v>9.1999999999999993</v>
      </c>
      <c r="GB14" s="47">
        <v>0</v>
      </c>
      <c r="GC14" s="47">
        <v>8</v>
      </c>
      <c r="GD14" s="47">
        <v>8</v>
      </c>
      <c r="GE14" s="47">
        <v>0</v>
      </c>
      <c r="GF14" s="47">
        <v>9</v>
      </c>
      <c r="GG14" s="47">
        <v>9.6999999999999993</v>
      </c>
      <c r="GH14" s="47">
        <v>0</v>
      </c>
      <c r="GI14" s="47">
        <v>9</v>
      </c>
      <c r="GJ14" s="47">
        <v>9.6</v>
      </c>
      <c r="GK14" s="47">
        <v>0</v>
      </c>
      <c r="GL14" s="47">
        <v>7</v>
      </c>
      <c r="GM14" s="47">
        <v>7.7</v>
      </c>
      <c r="GN14" s="47">
        <v>0</v>
      </c>
      <c r="GO14" s="47">
        <v>8</v>
      </c>
      <c r="GP14" s="47">
        <v>8.6999999999999993</v>
      </c>
      <c r="GQ14" s="47">
        <v>0</v>
      </c>
      <c r="GR14" s="47">
        <v>8</v>
      </c>
      <c r="GS14" s="47">
        <v>8.3000000000000007</v>
      </c>
      <c r="GT14" s="47">
        <v>0</v>
      </c>
      <c r="GU14" s="47">
        <v>6</v>
      </c>
      <c r="GV14" s="47">
        <v>6.1</v>
      </c>
      <c r="GW14" s="47">
        <v>0</v>
      </c>
      <c r="GX14" s="47">
        <v>8</v>
      </c>
      <c r="GY14" s="47">
        <v>8.9</v>
      </c>
      <c r="GZ14" s="47">
        <v>0</v>
      </c>
      <c r="HA14" s="47">
        <v>502</v>
      </c>
      <c r="HB14" s="47">
        <v>529.70000000000005</v>
      </c>
      <c r="HC14" s="47">
        <v>4</v>
      </c>
      <c r="HD14" s="47">
        <v>502</v>
      </c>
      <c r="HE14" s="47">
        <v>529.70000000000005</v>
      </c>
      <c r="HF14" s="47">
        <v>4</v>
      </c>
      <c r="HG14" s="47">
        <v>502</v>
      </c>
      <c r="HH14" s="47">
        <v>529.70000000000005</v>
      </c>
      <c r="HI14" s="47">
        <v>4</v>
      </c>
      <c r="HJ14" s="47">
        <v>184</v>
      </c>
      <c r="HK14" s="47">
        <v>194.3</v>
      </c>
      <c r="HL14" s="47">
        <v>3</v>
      </c>
      <c r="HM14" s="47">
        <v>156</v>
      </c>
      <c r="HN14" s="47">
        <v>165.1</v>
      </c>
      <c r="HO14" s="47">
        <v>1</v>
      </c>
      <c r="HP14" s="47">
        <v>0</v>
      </c>
      <c r="HQ14" s="47">
        <v>0</v>
      </c>
      <c r="HR14" s="47">
        <v>0</v>
      </c>
      <c r="HS14" s="47">
        <v>162</v>
      </c>
      <c r="HT14" s="47">
        <v>170.3</v>
      </c>
      <c r="HU14" s="47">
        <v>0</v>
      </c>
      <c r="HV14" s="47">
        <v>95</v>
      </c>
      <c r="HW14" s="47">
        <v>99.2</v>
      </c>
      <c r="HX14" s="47">
        <v>2</v>
      </c>
      <c r="HY14" s="47">
        <v>89</v>
      </c>
      <c r="HZ14" s="47">
        <v>95.1</v>
      </c>
      <c r="IA14" s="47">
        <v>1</v>
      </c>
      <c r="IB14" s="47">
        <v>73</v>
      </c>
      <c r="IC14" s="47">
        <v>78.7</v>
      </c>
      <c r="ID14" s="47">
        <v>0</v>
      </c>
      <c r="IE14" s="47">
        <v>83</v>
      </c>
      <c r="IF14" s="47">
        <v>86.4</v>
      </c>
      <c r="IG14" s="47">
        <v>1</v>
      </c>
      <c r="IH14" s="47">
        <v>83</v>
      </c>
      <c r="II14" s="47">
        <v>86.4</v>
      </c>
      <c r="IJ14" s="47">
        <v>0</v>
      </c>
      <c r="IK14" s="47">
        <v>79</v>
      </c>
      <c r="IL14" s="47">
        <v>83.9</v>
      </c>
      <c r="IM14" s="47">
        <v>0</v>
      </c>
    </row>
    <row r="15" spans="1:247" s="47" customFormat="1" x14ac:dyDescent="0.3">
      <c r="A15" s="47" t="s">
        <v>661</v>
      </c>
      <c r="B15" s="47" t="s">
        <v>662</v>
      </c>
      <c r="D15" s="47" t="s">
        <v>663</v>
      </c>
      <c r="E15" s="47">
        <v>127</v>
      </c>
      <c r="H15" s="80"/>
      <c r="I15" s="47" t="s">
        <v>625</v>
      </c>
      <c r="J15" s="47">
        <v>3</v>
      </c>
      <c r="K15" s="47">
        <v>8</v>
      </c>
      <c r="S15" s="47" t="s">
        <v>118</v>
      </c>
      <c r="AC15" s="47">
        <v>10</v>
      </c>
      <c r="AD15" s="47">
        <v>10.7</v>
      </c>
      <c r="AE15" s="47">
        <v>1</v>
      </c>
      <c r="AF15" s="47">
        <v>9</v>
      </c>
      <c r="AG15" s="47">
        <v>9.3000000000000007</v>
      </c>
      <c r="AH15" s="47">
        <v>0</v>
      </c>
      <c r="AI15" s="47">
        <v>9</v>
      </c>
      <c r="AJ15" s="47">
        <v>9.9</v>
      </c>
      <c r="AK15" s="47">
        <v>0</v>
      </c>
      <c r="AL15" s="47">
        <v>10</v>
      </c>
      <c r="AM15" s="47">
        <v>10.199999999999999</v>
      </c>
      <c r="AN15" s="47">
        <v>0</v>
      </c>
      <c r="AO15" s="47">
        <v>9</v>
      </c>
      <c r="AP15" s="47">
        <v>9.3000000000000007</v>
      </c>
      <c r="AQ15" s="47">
        <v>0</v>
      </c>
      <c r="AR15" s="47">
        <v>9</v>
      </c>
      <c r="AS15" s="47">
        <v>9.8000000000000007</v>
      </c>
      <c r="AT15" s="47">
        <v>0</v>
      </c>
      <c r="AU15" s="47">
        <v>10</v>
      </c>
      <c r="AV15" s="47">
        <v>10.6</v>
      </c>
      <c r="AW15" s="47">
        <v>1</v>
      </c>
      <c r="AX15" s="47">
        <v>9</v>
      </c>
      <c r="AY15" s="47">
        <v>9.5</v>
      </c>
      <c r="AZ15" s="47">
        <v>0</v>
      </c>
      <c r="BA15" s="47">
        <v>10</v>
      </c>
      <c r="BB15" s="47">
        <v>10.3</v>
      </c>
      <c r="BC15" s="47">
        <v>1</v>
      </c>
      <c r="BD15" s="47">
        <v>10</v>
      </c>
      <c r="BE15" s="47">
        <v>10.5</v>
      </c>
      <c r="BF15" s="47">
        <v>1</v>
      </c>
      <c r="BG15" s="47">
        <v>10</v>
      </c>
      <c r="BH15" s="47">
        <v>10.199999999999999</v>
      </c>
      <c r="BI15" s="47">
        <v>0</v>
      </c>
      <c r="BJ15" s="47">
        <v>10</v>
      </c>
      <c r="BK15" s="47">
        <v>10</v>
      </c>
      <c r="BL15" s="47">
        <v>0</v>
      </c>
      <c r="BM15" s="47">
        <v>10</v>
      </c>
      <c r="BN15" s="47">
        <v>10</v>
      </c>
      <c r="BO15" s="47">
        <v>0</v>
      </c>
      <c r="BP15" s="47">
        <v>10</v>
      </c>
      <c r="BQ15" s="47">
        <v>10.3</v>
      </c>
      <c r="BR15" s="47">
        <v>1</v>
      </c>
      <c r="BS15" s="47">
        <v>10</v>
      </c>
      <c r="BT15" s="47">
        <v>10.7</v>
      </c>
      <c r="BU15" s="47">
        <v>1</v>
      </c>
      <c r="BV15" s="47">
        <v>9</v>
      </c>
      <c r="BW15" s="47">
        <v>9.6</v>
      </c>
      <c r="BX15" s="47">
        <v>0</v>
      </c>
      <c r="BY15" s="47">
        <v>9</v>
      </c>
      <c r="BZ15" s="47">
        <v>9.1</v>
      </c>
      <c r="CA15" s="47">
        <v>0</v>
      </c>
      <c r="CB15" s="47">
        <v>10</v>
      </c>
      <c r="CC15" s="47">
        <v>10</v>
      </c>
      <c r="CD15" s="47">
        <v>0</v>
      </c>
      <c r="CE15" s="47">
        <v>9</v>
      </c>
      <c r="CF15" s="47">
        <v>9.9</v>
      </c>
      <c r="CG15" s="47">
        <v>0</v>
      </c>
      <c r="CH15" s="47">
        <v>9</v>
      </c>
      <c r="CI15" s="47">
        <v>9.3000000000000007</v>
      </c>
      <c r="CJ15" s="47">
        <v>0</v>
      </c>
      <c r="CK15" s="47">
        <v>9</v>
      </c>
      <c r="CL15" s="47">
        <v>9.6999999999999993</v>
      </c>
      <c r="CM15" s="47">
        <v>0</v>
      </c>
      <c r="CN15" s="47">
        <v>8</v>
      </c>
      <c r="CO15" s="47">
        <v>8.6</v>
      </c>
      <c r="CP15" s="47">
        <v>0</v>
      </c>
      <c r="CQ15" s="47">
        <v>10</v>
      </c>
      <c r="CR15" s="47">
        <v>10</v>
      </c>
      <c r="CS15" s="47">
        <v>0</v>
      </c>
      <c r="CT15" s="47">
        <v>9</v>
      </c>
      <c r="CU15" s="47">
        <v>9.8000000000000007</v>
      </c>
      <c r="CV15" s="47">
        <v>0</v>
      </c>
      <c r="CW15" s="47">
        <v>9</v>
      </c>
      <c r="CX15" s="47">
        <v>9.3000000000000007</v>
      </c>
      <c r="CY15" s="47">
        <v>0</v>
      </c>
      <c r="CZ15" s="47">
        <v>9</v>
      </c>
      <c r="DA15" s="47">
        <v>9.1999999999999993</v>
      </c>
      <c r="DB15" s="47">
        <v>0</v>
      </c>
      <c r="DC15" s="47">
        <v>10</v>
      </c>
      <c r="DD15" s="47">
        <v>10.4</v>
      </c>
      <c r="DE15" s="47">
        <v>1</v>
      </c>
      <c r="DF15" s="47">
        <v>9</v>
      </c>
      <c r="DG15" s="47">
        <v>9.8000000000000007</v>
      </c>
      <c r="DH15" s="47">
        <v>0</v>
      </c>
      <c r="DI15" s="47">
        <v>9</v>
      </c>
      <c r="DJ15" s="47">
        <v>9.1999999999999993</v>
      </c>
      <c r="DK15" s="47">
        <v>0</v>
      </c>
      <c r="DL15" s="47">
        <v>9</v>
      </c>
      <c r="DM15" s="47">
        <v>9.3000000000000007</v>
      </c>
      <c r="DN15" s="47">
        <v>0</v>
      </c>
      <c r="DO15" s="47">
        <v>9</v>
      </c>
      <c r="DP15" s="47">
        <v>9.4</v>
      </c>
      <c r="DQ15" s="47">
        <v>0</v>
      </c>
      <c r="DR15" s="47">
        <v>9</v>
      </c>
      <c r="DS15" s="47">
        <v>9.9</v>
      </c>
      <c r="DT15" s="47">
        <v>0</v>
      </c>
      <c r="DU15" s="47">
        <v>9</v>
      </c>
      <c r="DV15" s="47">
        <v>9.6999999999999993</v>
      </c>
      <c r="DW15" s="47">
        <v>0</v>
      </c>
      <c r="DX15" s="47">
        <v>9</v>
      </c>
      <c r="DY15" s="47">
        <v>9.9</v>
      </c>
      <c r="DZ15" s="47">
        <v>0</v>
      </c>
      <c r="EA15" s="47">
        <v>9</v>
      </c>
      <c r="EB15" s="47">
        <v>9.4</v>
      </c>
      <c r="EC15" s="47">
        <v>0</v>
      </c>
      <c r="ED15" s="47">
        <v>8</v>
      </c>
      <c r="EE15" s="47">
        <v>8.8000000000000007</v>
      </c>
      <c r="EF15" s="47">
        <v>0</v>
      </c>
      <c r="EG15" s="47">
        <v>9</v>
      </c>
      <c r="EH15" s="47">
        <v>9.9</v>
      </c>
      <c r="EI15" s="47">
        <v>0</v>
      </c>
      <c r="EJ15" s="47">
        <v>10</v>
      </c>
      <c r="EK15" s="47">
        <v>10.199999999999999</v>
      </c>
      <c r="EL15" s="47">
        <v>0</v>
      </c>
      <c r="EM15" s="47">
        <v>9</v>
      </c>
      <c r="EN15" s="47">
        <v>9.1999999999999993</v>
      </c>
      <c r="EO15" s="47">
        <v>0</v>
      </c>
      <c r="EP15" s="47">
        <v>6</v>
      </c>
      <c r="EQ15" s="47">
        <v>6.5</v>
      </c>
      <c r="ER15" s="47">
        <v>0</v>
      </c>
      <c r="ES15" s="47">
        <v>9</v>
      </c>
      <c r="ET15" s="47">
        <v>9.9</v>
      </c>
      <c r="EU15" s="47">
        <v>0</v>
      </c>
      <c r="EV15" s="47">
        <v>9</v>
      </c>
      <c r="EW15" s="47">
        <v>9.1999999999999993</v>
      </c>
      <c r="EX15" s="47">
        <v>0</v>
      </c>
      <c r="EY15" s="47">
        <v>8</v>
      </c>
      <c r="EZ15" s="47">
        <v>8.8000000000000007</v>
      </c>
      <c r="FA15" s="47">
        <v>0</v>
      </c>
      <c r="FB15" s="47">
        <v>8</v>
      </c>
      <c r="FC15" s="47">
        <v>8.3000000000000007</v>
      </c>
      <c r="FD15" s="47">
        <v>0</v>
      </c>
      <c r="FE15" s="47">
        <v>9</v>
      </c>
      <c r="FF15" s="47">
        <v>9.1</v>
      </c>
      <c r="FG15" s="47">
        <v>0</v>
      </c>
      <c r="FH15" s="47">
        <v>8</v>
      </c>
      <c r="FI15" s="47">
        <v>8.6999999999999993</v>
      </c>
      <c r="FJ15" s="47">
        <v>0</v>
      </c>
      <c r="FK15" s="47">
        <v>9</v>
      </c>
      <c r="FL15" s="47">
        <v>9.6</v>
      </c>
      <c r="FM15" s="47">
        <v>0</v>
      </c>
      <c r="FN15" s="47">
        <v>10</v>
      </c>
      <c r="FO15" s="47">
        <v>10.8</v>
      </c>
      <c r="FP15" s="47">
        <v>1</v>
      </c>
      <c r="FQ15" s="47">
        <v>10</v>
      </c>
      <c r="FR15" s="47">
        <v>10</v>
      </c>
      <c r="FS15" s="47">
        <v>0</v>
      </c>
      <c r="FT15" s="47">
        <v>10</v>
      </c>
      <c r="FU15" s="47">
        <v>10.7</v>
      </c>
      <c r="FV15" s="47">
        <v>1</v>
      </c>
      <c r="FW15" s="47">
        <v>10</v>
      </c>
      <c r="FX15" s="47">
        <v>10</v>
      </c>
      <c r="FY15" s="47">
        <v>0</v>
      </c>
      <c r="FZ15" s="47">
        <v>9</v>
      </c>
      <c r="GA15" s="47">
        <v>9.3000000000000007</v>
      </c>
      <c r="GB15" s="47">
        <v>0</v>
      </c>
      <c r="GC15" s="47">
        <v>9</v>
      </c>
      <c r="GD15" s="47">
        <v>9.3000000000000007</v>
      </c>
      <c r="GE15" s="47">
        <v>0</v>
      </c>
      <c r="GF15" s="47">
        <v>10</v>
      </c>
      <c r="GG15" s="47">
        <v>10</v>
      </c>
      <c r="GH15" s="47">
        <v>0</v>
      </c>
      <c r="GI15" s="47">
        <v>10</v>
      </c>
      <c r="GJ15" s="47">
        <v>10</v>
      </c>
      <c r="GK15" s="47">
        <v>0</v>
      </c>
      <c r="GL15" s="47">
        <v>8</v>
      </c>
      <c r="GM15" s="47">
        <v>8.3000000000000007</v>
      </c>
      <c r="GN15" s="47">
        <v>0</v>
      </c>
      <c r="GO15" s="47">
        <v>8</v>
      </c>
      <c r="GP15" s="47">
        <v>8.1</v>
      </c>
      <c r="GQ15" s="47">
        <v>0</v>
      </c>
      <c r="GR15" s="47">
        <v>9</v>
      </c>
      <c r="GS15" s="47">
        <v>9.6999999999999993</v>
      </c>
      <c r="GT15" s="47">
        <v>0</v>
      </c>
      <c r="GU15" s="47">
        <v>10</v>
      </c>
      <c r="GV15" s="47">
        <v>10.8</v>
      </c>
      <c r="GW15" s="47">
        <v>1</v>
      </c>
      <c r="GX15" s="47">
        <v>9</v>
      </c>
      <c r="GY15" s="47">
        <v>9.9</v>
      </c>
      <c r="GZ15" s="47">
        <v>0</v>
      </c>
      <c r="HA15" s="47">
        <v>551</v>
      </c>
      <c r="HB15" s="47">
        <v>577.9</v>
      </c>
      <c r="HC15" s="47">
        <v>10</v>
      </c>
      <c r="HD15" s="47">
        <v>551</v>
      </c>
      <c r="HE15" s="47">
        <v>577.9</v>
      </c>
      <c r="HF15" s="47">
        <v>10</v>
      </c>
      <c r="HG15" s="47">
        <v>551</v>
      </c>
      <c r="HH15" s="47">
        <v>577.9</v>
      </c>
      <c r="HI15" s="47">
        <v>10</v>
      </c>
      <c r="HJ15" s="47">
        <v>191</v>
      </c>
      <c r="HK15" s="47">
        <v>199.2</v>
      </c>
      <c r="HL15" s="47">
        <v>6</v>
      </c>
      <c r="HM15" s="47">
        <v>178</v>
      </c>
      <c r="HN15" s="47">
        <v>188.2</v>
      </c>
      <c r="HO15" s="47">
        <v>1</v>
      </c>
      <c r="HP15" s="47">
        <v>0</v>
      </c>
      <c r="HQ15" s="47">
        <v>0</v>
      </c>
      <c r="HR15" s="47">
        <v>0</v>
      </c>
      <c r="HS15" s="47">
        <v>182</v>
      </c>
      <c r="HT15" s="47">
        <v>190.5</v>
      </c>
      <c r="HU15" s="47">
        <v>3</v>
      </c>
      <c r="HV15" s="47">
        <v>95</v>
      </c>
      <c r="HW15" s="47">
        <v>100.1</v>
      </c>
      <c r="HX15" s="47">
        <v>4</v>
      </c>
      <c r="HY15" s="47">
        <v>96</v>
      </c>
      <c r="HZ15" s="47">
        <v>99.1</v>
      </c>
      <c r="IA15" s="47">
        <v>2</v>
      </c>
      <c r="IB15" s="47">
        <v>91</v>
      </c>
      <c r="IC15" s="47">
        <v>95.3</v>
      </c>
      <c r="ID15" s="47">
        <v>1</v>
      </c>
      <c r="IE15" s="47">
        <v>87</v>
      </c>
      <c r="IF15" s="47">
        <v>92.9</v>
      </c>
      <c r="IG15" s="47">
        <v>0</v>
      </c>
      <c r="IH15" s="47">
        <v>90</v>
      </c>
      <c r="II15" s="47">
        <v>95.1</v>
      </c>
      <c r="IJ15" s="47">
        <v>2</v>
      </c>
      <c r="IK15" s="47">
        <v>92</v>
      </c>
      <c r="IL15" s="47">
        <v>95.4</v>
      </c>
      <c r="IM15" s="47">
        <v>1</v>
      </c>
    </row>
    <row r="16" spans="1:247" s="47" customFormat="1" x14ac:dyDescent="0.3">
      <c r="A16" s="47" t="s">
        <v>664</v>
      </c>
      <c r="B16" s="47" t="s">
        <v>655</v>
      </c>
      <c r="D16" s="47" t="s">
        <v>665</v>
      </c>
      <c r="E16" s="47">
        <v>128</v>
      </c>
      <c r="H16" s="80"/>
      <c r="I16" s="47" t="s">
        <v>621</v>
      </c>
      <c r="J16" s="47">
        <v>9</v>
      </c>
      <c r="K16" s="47">
        <v>3</v>
      </c>
      <c r="S16" s="47" t="s">
        <v>657</v>
      </c>
      <c r="AC16" s="47">
        <v>10</v>
      </c>
      <c r="AD16" s="47">
        <v>10.199999999999999</v>
      </c>
      <c r="AE16" s="47">
        <v>0</v>
      </c>
      <c r="AF16" s="47">
        <v>9</v>
      </c>
      <c r="AG16" s="47">
        <v>9.3000000000000007</v>
      </c>
      <c r="AH16" s="47">
        <v>0</v>
      </c>
      <c r="AI16" s="47">
        <v>9</v>
      </c>
      <c r="AJ16" s="47">
        <v>9.6999999999999993</v>
      </c>
      <c r="AK16" s="47">
        <v>0</v>
      </c>
      <c r="AL16" s="47">
        <v>8</v>
      </c>
      <c r="AM16" s="47">
        <v>8.3000000000000007</v>
      </c>
      <c r="AN16" s="47">
        <v>0</v>
      </c>
      <c r="AO16" s="47">
        <v>9</v>
      </c>
      <c r="AP16" s="47">
        <v>9.5</v>
      </c>
      <c r="AQ16" s="47">
        <v>0</v>
      </c>
      <c r="AR16" s="47">
        <v>8</v>
      </c>
      <c r="AS16" s="47">
        <v>8.5</v>
      </c>
      <c r="AT16" s="47">
        <v>0</v>
      </c>
      <c r="AU16" s="47">
        <v>9</v>
      </c>
      <c r="AV16" s="47">
        <v>9.6999999999999993</v>
      </c>
      <c r="AW16" s="47">
        <v>0</v>
      </c>
      <c r="AX16" s="47">
        <v>9</v>
      </c>
      <c r="AY16" s="47">
        <v>9.4</v>
      </c>
      <c r="AZ16" s="47">
        <v>0</v>
      </c>
      <c r="BA16" s="47">
        <v>9</v>
      </c>
      <c r="BB16" s="47">
        <v>9.6999999999999993</v>
      </c>
      <c r="BC16" s="47">
        <v>0</v>
      </c>
      <c r="BD16" s="47">
        <v>10</v>
      </c>
      <c r="BE16" s="47">
        <v>10.199999999999999</v>
      </c>
      <c r="BF16" s="47">
        <v>0</v>
      </c>
      <c r="BG16" s="47">
        <v>10</v>
      </c>
      <c r="BH16" s="47">
        <v>10.1</v>
      </c>
      <c r="BI16" s="47">
        <v>0</v>
      </c>
      <c r="BJ16" s="47">
        <v>9</v>
      </c>
      <c r="BK16" s="47">
        <v>9.3000000000000007</v>
      </c>
      <c r="BL16" s="47">
        <v>0</v>
      </c>
      <c r="BM16" s="47">
        <v>10</v>
      </c>
      <c r="BN16" s="47">
        <v>10.5</v>
      </c>
      <c r="BO16" s="47">
        <v>1</v>
      </c>
      <c r="BP16" s="47">
        <v>10</v>
      </c>
      <c r="BQ16" s="47">
        <v>10.5</v>
      </c>
      <c r="BR16" s="47">
        <v>1</v>
      </c>
      <c r="BS16" s="47">
        <v>10</v>
      </c>
      <c r="BT16" s="47">
        <v>10.6</v>
      </c>
      <c r="BU16" s="47">
        <v>1</v>
      </c>
      <c r="BV16" s="47">
        <v>10</v>
      </c>
      <c r="BW16" s="47">
        <v>10</v>
      </c>
      <c r="BX16" s="47">
        <v>0</v>
      </c>
      <c r="BY16" s="47">
        <v>10</v>
      </c>
      <c r="BZ16" s="47">
        <v>10</v>
      </c>
      <c r="CA16" s="47">
        <v>0</v>
      </c>
      <c r="CB16" s="47">
        <v>8</v>
      </c>
      <c r="CC16" s="47">
        <v>8.9</v>
      </c>
      <c r="CD16" s="47">
        <v>0</v>
      </c>
      <c r="CE16" s="47">
        <v>9</v>
      </c>
      <c r="CF16" s="47">
        <v>9.5</v>
      </c>
      <c r="CG16" s="47">
        <v>0</v>
      </c>
      <c r="CH16" s="47">
        <v>9</v>
      </c>
      <c r="CI16" s="47">
        <v>9.1</v>
      </c>
      <c r="CJ16" s="47">
        <v>0</v>
      </c>
      <c r="CK16" s="47">
        <v>9</v>
      </c>
      <c r="CL16" s="47">
        <v>9.5</v>
      </c>
      <c r="CM16" s="47">
        <v>0</v>
      </c>
      <c r="CN16" s="47">
        <v>4</v>
      </c>
      <c r="CO16" s="47">
        <v>4.4000000000000004</v>
      </c>
      <c r="CP16" s="47">
        <v>0</v>
      </c>
      <c r="CQ16" s="47">
        <v>8</v>
      </c>
      <c r="CR16" s="47">
        <v>8.6999999999999993</v>
      </c>
      <c r="CS16" s="47">
        <v>0</v>
      </c>
      <c r="CT16" s="47">
        <v>7</v>
      </c>
      <c r="CU16" s="47">
        <v>7.9</v>
      </c>
      <c r="CV16" s="47">
        <v>0</v>
      </c>
      <c r="CW16" s="47">
        <v>6</v>
      </c>
      <c r="CX16" s="47">
        <v>6.7</v>
      </c>
      <c r="CY16" s="47">
        <v>0</v>
      </c>
      <c r="CZ16" s="47">
        <v>7</v>
      </c>
      <c r="DA16" s="47">
        <v>7.5</v>
      </c>
      <c r="DB16" s="47">
        <v>0</v>
      </c>
      <c r="DC16" s="47">
        <v>10</v>
      </c>
      <c r="DD16" s="47">
        <v>10</v>
      </c>
      <c r="DE16" s="47">
        <v>0</v>
      </c>
      <c r="DF16" s="47">
        <v>8</v>
      </c>
      <c r="DG16" s="47">
        <v>8.3000000000000007</v>
      </c>
      <c r="DH16" s="47">
        <v>0</v>
      </c>
      <c r="DI16" s="47">
        <v>5</v>
      </c>
      <c r="DJ16" s="47">
        <v>5.3</v>
      </c>
      <c r="DK16" s="47">
        <v>0</v>
      </c>
      <c r="DL16" s="47">
        <v>8</v>
      </c>
      <c r="DM16" s="47">
        <v>8.4</v>
      </c>
      <c r="DN16" s="47">
        <v>0</v>
      </c>
      <c r="DO16" s="47">
        <v>9</v>
      </c>
      <c r="DP16" s="47">
        <v>9.8000000000000007</v>
      </c>
      <c r="DQ16" s="47">
        <v>0</v>
      </c>
      <c r="DR16" s="47">
        <v>10</v>
      </c>
      <c r="DS16" s="47">
        <v>10.199999999999999</v>
      </c>
      <c r="DT16" s="47">
        <v>0</v>
      </c>
      <c r="DU16" s="47">
        <v>10</v>
      </c>
      <c r="DV16" s="47">
        <v>10</v>
      </c>
      <c r="DW16" s="47">
        <v>0</v>
      </c>
      <c r="DX16" s="47">
        <v>10</v>
      </c>
      <c r="DY16" s="47">
        <v>10.5</v>
      </c>
      <c r="DZ16" s="47">
        <v>1</v>
      </c>
      <c r="EA16" s="47">
        <v>10</v>
      </c>
      <c r="EB16" s="47">
        <v>10</v>
      </c>
      <c r="EC16" s="47">
        <v>0</v>
      </c>
      <c r="ED16" s="47">
        <v>6</v>
      </c>
      <c r="EE16" s="47">
        <v>6.3</v>
      </c>
      <c r="EF16" s="47">
        <v>0</v>
      </c>
      <c r="EG16" s="47">
        <v>6</v>
      </c>
      <c r="EH16" s="47">
        <v>6.4</v>
      </c>
      <c r="EI16" s="47">
        <v>0</v>
      </c>
      <c r="EJ16" s="47">
        <v>9</v>
      </c>
      <c r="EK16" s="47">
        <v>9.6999999999999993</v>
      </c>
      <c r="EL16" s="47">
        <v>0</v>
      </c>
      <c r="EM16" s="47">
        <v>7</v>
      </c>
      <c r="EN16" s="47">
        <v>7.7</v>
      </c>
      <c r="EO16" s="47">
        <v>0</v>
      </c>
      <c r="EP16" s="47">
        <v>7</v>
      </c>
      <c r="EQ16" s="47">
        <v>7</v>
      </c>
      <c r="ER16" s="47">
        <v>0</v>
      </c>
      <c r="ES16" s="47">
        <v>7</v>
      </c>
      <c r="ET16" s="47">
        <v>7.1</v>
      </c>
      <c r="EU16" s="47">
        <v>0</v>
      </c>
      <c r="EV16" s="47">
        <v>10</v>
      </c>
      <c r="EW16" s="47">
        <v>10.9</v>
      </c>
      <c r="EX16" s="47">
        <v>1</v>
      </c>
      <c r="EY16" s="47">
        <v>9</v>
      </c>
      <c r="EZ16" s="47">
        <v>9</v>
      </c>
      <c r="FA16" s="47">
        <v>0</v>
      </c>
      <c r="FB16" s="47">
        <v>8</v>
      </c>
      <c r="FC16" s="47">
        <v>8.4</v>
      </c>
      <c r="FD16" s="47">
        <v>0</v>
      </c>
      <c r="FE16" s="47">
        <v>9</v>
      </c>
      <c r="FF16" s="47">
        <v>9.8000000000000007</v>
      </c>
      <c r="FG16" s="47">
        <v>0</v>
      </c>
      <c r="FH16" s="47">
        <v>9</v>
      </c>
      <c r="FI16" s="47">
        <v>9.9</v>
      </c>
      <c r="FJ16" s="47">
        <v>0</v>
      </c>
      <c r="FK16" s="47">
        <v>9</v>
      </c>
      <c r="FL16" s="47">
        <v>9.5</v>
      </c>
      <c r="FM16" s="47">
        <v>0</v>
      </c>
      <c r="FN16" s="47">
        <v>8</v>
      </c>
      <c r="FO16" s="47">
        <v>8.6</v>
      </c>
      <c r="FP16" s="47">
        <v>0</v>
      </c>
      <c r="FQ16" s="47">
        <v>8</v>
      </c>
      <c r="FR16" s="47">
        <v>8.4</v>
      </c>
      <c r="FS16" s="47">
        <v>0</v>
      </c>
      <c r="FT16" s="47">
        <v>9</v>
      </c>
      <c r="FU16" s="47">
        <v>9.4</v>
      </c>
      <c r="FV16" s="47">
        <v>0</v>
      </c>
      <c r="FW16" s="47">
        <v>9</v>
      </c>
      <c r="FX16" s="47">
        <v>9.1</v>
      </c>
      <c r="FY16" s="47">
        <v>0</v>
      </c>
      <c r="FZ16" s="47">
        <v>9</v>
      </c>
      <c r="GA16" s="47">
        <v>9.6999999999999993</v>
      </c>
      <c r="GB16" s="47">
        <v>0</v>
      </c>
      <c r="GC16" s="47">
        <v>9</v>
      </c>
      <c r="GD16" s="47">
        <v>9.5</v>
      </c>
      <c r="GE16" s="47">
        <v>0</v>
      </c>
      <c r="GF16" s="47">
        <v>9</v>
      </c>
      <c r="GG16" s="47">
        <v>9.1</v>
      </c>
      <c r="GH16" s="47">
        <v>0</v>
      </c>
      <c r="GI16" s="47">
        <v>9</v>
      </c>
      <c r="GJ16" s="47">
        <v>9.9</v>
      </c>
      <c r="GK16" s="47">
        <v>0</v>
      </c>
      <c r="GL16" s="47">
        <v>10</v>
      </c>
      <c r="GM16" s="47">
        <v>10</v>
      </c>
      <c r="GN16" s="47">
        <v>0</v>
      </c>
      <c r="GO16" s="47">
        <v>9</v>
      </c>
      <c r="GP16" s="47">
        <v>9.5</v>
      </c>
      <c r="GQ16" s="47">
        <v>0</v>
      </c>
      <c r="GR16" s="47">
        <v>9</v>
      </c>
      <c r="GS16" s="47">
        <v>9.8000000000000007</v>
      </c>
      <c r="GT16" s="47">
        <v>0</v>
      </c>
      <c r="GU16" s="47">
        <v>9</v>
      </c>
      <c r="GV16" s="47">
        <v>9.6</v>
      </c>
      <c r="GW16" s="47">
        <v>0</v>
      </c>
      <c r="GX16" s="47">
        <v>9</v>
      </c>
      <c r="GY16" s="47">
        <v>9.3000000000000007</v>
      </c>
      <c r="GZ16" s="47">
        <v>0</v>
      </c>
      <c r="HA16" s="47">
        <v>518</v>
      </c>
      <c r="HB16" s="47">
        <v>543.79999999999995</v>
      </c>
      <c r="HC16" s="47">
        <v>5</v>
      </c>
      <c r="HD16" s="47">
        <v>518</v>
      </c>
      <c r="HE16" s="47">
        <v>543.79999999999995</v>
      </c>
      <c r="HF16" s="47">
        <v>5</v>
      </c>
      <c r="HG16" s="47">
        <v>518</v>
      </c>
      <c r="HH16" s="47">
        <v>543.79999999999995</v>
      </c>
      <c r="HI16" s="47">
        <v>5</v>
      </c>
      <c r="HJ16" s="47">
        <v>185</v>
      </c>
      <c r="HK16" s="47">
        <v>193</v>
      </c>
      <c r="HL16" s="47">
        <v>3</v>
      </c>
      <c r="HM16" s="47">
        <v>156</v>
      </c>
      <c r="HN16" s="47">
        <v>164.3</v>
      </c>
      <c r="HO16" s="47">
        <v>1</v>
      </c>
      <c r="HP16" s="47">
        <v>0</v>
      </c>
      <c r="HQ16" s="47">
        <v>0</v>
      </c>
      <c r="HR16" s="47">
        <v>0</v>
      </c>
      <c r="HS16" s="47">
        <v>177</v>
      </c>
      <c r="HT16" s="47">
        <v>186.5</v>
      </c>
      <c r="HU16" s="47">
        <v>1</v>
      </c>
      <c r="HV16" s="47">
        <v>90</v>
      </c>
      <c r="HW16" s="47">
        <v>94.5</v>
      </c>
      <c r="HX16" s="47">
        <v>0</v>
      </c>
      <c r="HY16" s="47">
        <v>95</v>
      </c>
      <c r="HZ16" s="47">
        <v>98.5</v>
      </c>
      <c r="IA16" s="47">
        <v>3</v>
      </c>
      <c r="IB16" s="47">
        <v>72</v>
      </c>
      <c r="IC16" s="47">
        <v>76.7</v>
      </c>
      <c r="ID16" s="47">
        <v>0</v>
      </c>
      <c r="IE16" s="47">
        <v>84</v>
      </c>
      <c r="IF16" s="47">
        <v>87.6</v>
      </c>
      <c r="IG16" s="47">
        <v>1</v>
      </c>
      <c r="IH16" s="47">
        <v>86</v>
      </c>
      <c r="II16" s="47">
        <v>91</v>
      </c>
      <c r="IJ16" s="47">
        <v>1</v>
      </c>
      <c r="IK16" s="47">
        <v>91</v>
      </c>
      <c r="IL16" s="47">
        <v>95.5</v>
      </c>
      <c r="IM16" s="47">
        <v>0</v>
      </c>
    </row>
    <row r="17" spans="1:247" s="47" customFormat="1" x14ac:dyDescent="0.3">
      <c r="A17" s="47" t="s">
        <v>666</v>
      </c>
      <c r="B17" s="47" t="s">
        <v>667</v>
      </c>
      <c r="D17" s="47" t="s">
        <v>668</v>
      </c>
      <c r="E17" s="47">
        <v>129</v>
      </c>
      <c r="H17" s="80"/>
      <c r="I17" s="47" t="s">
        <v>625</v>
      </c>
      <c r="J17" s="47">
        <v>3</v>
      </c>
      <c r="K17" s="47">
        <v>2</v>
      </c>
      <c r="S17" s="47" t="s">
        <v>118</v>
      </c>
      <c r="AC17" s="47">
        <v>10</v>
      </c>
      <c r="AD17" s="47">
        <v>10.199999999999999</v>
      </c>
      <c r="AE17" s="47">
        <v>0</v>
      </c>
      <c r="AF17" s="47">
        <v>9</v>
      </c>
      <c r="AG17" s="47">
        <v>9.6999999999999993</v>
      </c>
      <c r="AH17" s="47">
        <v>0</v>
      </c>
      <c r="AI17" s="47">
        <v>9</v>
      </c>
      <c r="AJ17" s="47">
        <v>9.6999999999999993</v>
      </c>
      <c r="AK17" s="47">
        <v>0</v>
      </c>
      <c r="AL17" s="47">
        <v>10</v>
      </c>
      <c r="AM17" s="47">
        <v>10</v>
      </c>
      <c r="AN17" s="47">
        <v>0</v>
      </c>
      <c r="AO17" s="47">
        <v>10</v>
      </c>
      <c r="AP17" s="47">
        <v>10.7</v>
      </c>
      <c r="AQ17" s="47">
        <v>1</v>
      </c>
      <c r="AR17" s="47">
        <v>10</v>
      </c>
      <c r="AS17" s="47">
        <v>10.5</v>
      </c>
      <c r="AT17" s="47">
        <v>1</v>
      </c>
      <c r="AU17" s="47">
        <v>9</v>
      </c>
      <c r="AV17" s="47">
        <v>9</v>
      </c>
      <c r="AW17" s="47">
        <v>0</v>
      </c>
      <c r="AX17" s="47">
        <v>9</v>
      </c>
      <c r="AY17" s="47">
        <v>9.5</v>
      </c>
      <c r="AZ17" s="47">
        <v>0</v>
      </c>
      <c r="BA17" s="47">
        <v>10</v>
      </c>
      <c r="BB17" s="47">
        <v>10.4</v>
      </c>
      <c r="BC17" s="47">
        <v>1</v>
      </c>
      <c r="BD17" s="47">
        <v>8</v>
      </c>
      <c r="BE17" s="47">
        <v>8.6999999999999993</v>
      </c>
      <c r="BF17" s="47">
        <v>0</v>
      </c>
      <c r="BG17" s="47">
        <v>9</v>
      </c>
      <c r="BH17" s="47">
        <v>9.1</v>
      </c>
      <c r="BI17" s="47">
        <v>0</v>
      </c>
      <c r="BJ17" s="47">
        <v>10</v>
      </c>
      <c r="BK17" s="47">
        <v>10.1</v>
      </c>
      <c r="BL17" s="47">
        <v>0</v>
      </c>
      <c r="BM17" s="47">
        <v>10</v>
      </c>
      <c r="BN17" s="47">
        <v>10.1</v>
      </c>
      <c r="BO17" s="47">
        <v>0</v>
      </c>
      <c r="BP17" s="47">
        <v>10</v>
      </c>
      <c r="BQ17" s="47">
        <v>10.1</v>
      </c>
      <c r="BR17" s="47">
        <v>0</v>
      </c>
      <c r="BS17" s="47">
        <v>9</v>
      </c>
      <c r="BT17" s="47">
        <v>9.3000000000000007</v>
      </c>
      <c r="BU17" s="47">
        <v>0</v>
      </c>
      <c r="BV17" s="47">
        <v>9</v>
      </c>
      <c r="BW17" s="47">
        <v>9.9</v>
      </c>
      <c r="BX17" s="47">
        <v>0</v>
      </c>
      <c r="BY17" s="47">
        <v>9</v>
      </c>
      <c r="BZ17" s="47">
        <v>9.8000000000000007</v>
      </c>
      <c r="CA17" s="47">
        <v>0</v>
      </c>
      <c r="CB17" s="47">
        <v>9</v>
      </c>
      <c r="CC17" s="47">
        <v>9.1999999999999993</v>
      </c>
      <c r="CD17" s="47">
        <v>0</v>
      </c>
      <c r="CE17" s="47">
        <v>10</v>
      </c>
      <c r="CF17" s="47">
        <v>10.7</v>
      </c>
      <c r="CG17" s="47">
        <v>1</v>
      </c>
      <c r="CH17" s="47">
        <v>9</v>
      </c>
      <c r="CI17" s="47">
        <v>9.6</v>
      </c>
      <c r="CJ17" s="47">
        <v>0</v>
      </c>
      <c r="CK17" s="47">
        <v>10</v>
      </c>
      <c r="CL17" s="47">
        <v>10.8</v>
      </c>
      <c r="CM17" s="47">
        <v>1</v>
      </c>
      <c r="CN17" s="47">
        <v>9</v>
      </c>
      <c r="CO17" s="47">
        <v>9.4</v>
      </c>
      <c r="CP17" s="47">
        <v>0</v>
      </c>
      <c r="CQ17" s="47">
        <v>10</v>
      </c>
      <c r="CR17" s="47">
        <v>10.6</v>
      </c>
      <c r="CS17" s="47">
        <v>1</v>
      </c>
      <c r="CT17" s="47">
        <v>10</v>
      </c>
      <c r="CU17" s="47">
        <v>10.1</v>
      </c>
      <c r="CV17" s="47">
        <v>0</v>
      </c>
      <c r="CW17" s="47">
        <v>10</v>
      </c>
      <c r="CX17" s="47">
        <v>10.7</v>
      </c>
      <c r="CY17" s="47">
        <v>1</v>
      </c>
      <c r="CZ17" s="47">
        <v>10</v>
      </c>
      <c r="DA17" s="47">
        <v>10.6</v>
      </c>
      <c r="DB17" s="47">
        <v>1</v>
      </c>
      <c r="DC17" s="47">
        <v>10</v>
      </c>
      <c r="DD17" s="47">
        <v>10.199999999999999</v>
      </c>
      <c r="DE17" s="47">
        <v>0</v>
      </c>
      <c r="DF17" s="47">
        <v>9</v>
      </c>
      <c r="DG17" s="47">
        <v>9.6999999999999993</v>
      </c>
      <c r="DH17" s="47">
        <v>0</v>
      </c>
      <c r="DI17" s="47">
        <v>10</v>
      </c>
      <c r="DJ17" s="47">
        <v>10.6</v>
      </c>
      <c r="DK17" s="47">
        <v>1</v>
      </c>
      <c r="DL17" s="47">
        <v>10</v>
      </c>
      <c r="DM17" s="47">
        <v>10.199999999999999</v>
      </c>
      <c r="DN17" s="47">
        <v>0</v>
      </c>
      <c r="DO17" s="47">
        <v>9</v>
      </c>
      <c r="DP17" s="47">
        <v>9.9</v>
      </c>
      <c r="DQ17" s="47">
        <v>0</v>
      </c>
      <c r="DR17" s="47">
        <v>9</v>
      </c>
      <c r="DS17" s="47">
        <v>9.9</v>
      </c>
      <c r="DT17" s="47">
        <v>0</v>
      </c>
      <c r="DU17" s="47">
        <v>8</v>
      </c>
      <c r="DV17" s="47">
        <v>8.8000000000000007</v>
      </c>
      <c r="DW17" s="47">
        <v>0</v>
      </c>
      <c r="DX17" s="47">
        <v>9</v>
      </c>
      <c r="DY17" s="47">
        <v>9.8000000000000007</v>
      </c>
      <c r="DZ17" s="47">
        <v>0</v>
      </c>
      <c r="EA17" s="47">
        <v>9</v>
      </c>
      <c r="EB17" s="47">
        <v>9.6</v>
      </c>
      <c r="EC17" s="47">
        <v>0</v>
      </c>
      <c r="ED17" s="47">
        <v>9</v>
      </c>
      <c r="EE17" s="47">
        <v>9.6999999999999993</v>
      </c>
      <c r="EF17" s="47">
        <v>0</v>
      </c>
      <c r="EG17" s="47">
        <v>9</v>
      </c>
      <c r="EH17" s="47">
        <v>9</v>
      </c>
      <c r="EI17" s="47">
        <v>0</v>
      </c>
      <c r="EJ17" s="47">
        <v>9</v>
      </c>
      <c r="EK17" s="47">
        <v>9.5</v>
      </c>
      <c r="EL17" s="47">
        <v>0</v>
      </c>
      <c r="EM17" s="47">
        <v>10</v>
      </c>
      <c r="EN17" s="47">
        <v>10.199999999999999</v>
      </c>
      <c r="EO17" s="47">
        <v>0</v>
      </c>
      <c r="EP17" s="47">
        <v>10</v>
      </c>
      <c r="EQ17" s="47">
        <v>10.1</v>
      </c>
      <c r="ER17" s="47">
        <v>0</v>
      </c>
      <c r="ES17" s="47">
        <v>9</v>
      </c>
      <c r="ET17" s="47">
        <v>9.6</v>
      </c>
      <c r="EU17" s="47">
        <v>0</v>
      </c>
      <c r="EV17" s="47">
        <v>10</v>
      </c>
      <c r="EW17" s="47">
        <v>10.1</v>
      </c>
      <c r="EX17" s="47">
        <v>0</v>
      </c>
      <c r="EY17" s="47">
        <v>10</v>
      </c>
      <c r="EZ17" s="47">
        <v>10.199999999999999</v>
      </c>
      <c r="FA17" s="47">
        <v>0</v>
      </c>
      <c r="FB17" s="47">
        <v>10</v>
      </c>
      <c r="FC17" s="47">
        <v>10.5</v>
      </c>
      <c r="FD17" s="47">
        <v>1</v>
      </c>
      <c r="FE17" s="47">
        <v>10</v>
      </c>
      <c r="FF17" s="47">
        <v>10.7</v>
      </c>
      <c r="FG17" s="47">
        <v>1</v>
      </c>
      <c r="FH17" s="47">
        <v>9</v>
      </c>
      <c r="FI17" s="47">
        <v>9.1999999999999993</v>
      </c>
      <c r="FJ17" s="47">
        <v>0</v>
      </c>
      <c r="FK17" s="47">
        <v>9</v>
      </c>
      <c r="FL17" s="47">
        <v>9.6</v>
      </c>
      <c r="FM17" s="47">
        <v>0</v>
      </c>
      <c r="FN17" s="47">
        <v>9</v>
      </c>
      <c r="FO17" s="47">
        <v>9.9</v>
      </c>
      <c r="FP17" s="47">
        <v>0</v>
      </c>
      <c r="FQ17" s="47">
        <v>10</v>
      </c>
      <c r="FR17" s="47">
        <v>10.4</v>
      </c>
      <c r="FS17" s="47">
        <v>1</v>
      </c>
      <c r="FT17" s="47">
        <v>9</v>
      </c>
      <c r="FU17" s="47">
        <v>9.1</v>
      </c>
      <c r="FV17" s="47">
        <v>0</v>
      </c>
      <c r="FW17" s="47">
        <v>8</v>
      </c>
      <c r="FX17" s="47">
        <v>8.9</v>
      </c>
      <c r="FY17" s="47">
        <v>0</v>
      </c>
      <c r="FZ17" s="47">
        <v>8</v>
      </c>
      <c r="GA17" s="47">
        <v>8.6999999999999993</v>
      </c>
      <c r="GB17" s="47">
        <v>0</v>
      </c>
      <c r="GC17" s="47">
        <v>8</v>
      </c>
      <c r="GD17" s="47">
        <v>8.1</v>
      </c>
      <c r="GE17" s="47">
        <v>0</v>
      </c>
      <c r="GF17" s="47">
        <v>9</v>
      </c>
      <c r="GG17" s="47">
        <v>9.1999999999999993</v>
      </c>
      <c r="GH17" s="47">
        <v>0</v>
      </c>
      <c r="GI17" s="47">
        <v>10</v>
      </c>
      <c r="GJ17" s="47">
        <v>10.1</v>
      </c>
      <c r="GK17" s="47">
        <v>0</v>
      </c>
      <c r="GL17" s="47">
        <v>9</v>
      </c>
      <c r="GM17" s="47">
        <v>9.5</v>
      </c>
      <c r="GN17" s="47">
        <v>0</v>
      </c>
      <c r="GO17" s="47">
        <v>9</v>
      </c>
      <c r="GP17" s="47">
        <v>9.8000000000000007</v>
      </c>
      <c r="GQ17" s="47">
        <v>0</v>
      </c>
      <c r="GR17" s="47">
        <v>10</v>
      </c>
      <c r="GS17" s="47">
        <v>10.5</v>
      </c>
      <c r="GT17" s="47">
        <v>1</v>
      </c>
      <c r="GU17" s="47">
        <v>9</v>
      </c>
      <c r="GV17" s="47">
        <v>9.1999999999999993</v>
      </c>
      <c r="GW17" s="47">
        <v>0</v>
      </c>
      <c r="GX17" s="47">
        <v>10</v>
      </c>
      <c r="GY17" s="47">
        <v>10.1</v>
      </c>
      <c r="GZ17" s="47">
        <v>0</v>
      </c>
      <c r="HA17" s="47">
        <v>562</v>
      </c>
      <c r="HB17" s="47">
        <v>589.1</v>
      </c>
      <c r="HC17" s="47">
        <v>13</v>
      </c>
      <c r="HD17" s="47">
        <v>562</v>
      </c>
      <c r="HE17" s="47">
        <v>589.1</v>
      </c>
      <c r="HF17" s="47">
        <v>13</v>
      </c>
      <c r="HG17" s="47">
        <v>562</v>
      </c>
      <c r="HH17" s="47">
        <v>589.1</v>
      </c>
      <c r="HI17" s="47">
        <v>13</v>
      </c>
      <c r="HJ17" s="47">
        <v>188</v>
      </c>
      <c r="HK17" s="47">
        <v>196.3</v>
      </c>
      <c r="HL17" s="47">
        <v>4</v>
      </c>
      <c r="HM17" s="47">
        <v>189</v>
      </c>
      <c r="HN17" s="47">
        <v>199.4</v>
      </c>
      <c r="HO17" s="47">
        <v>5</v>
      </c>
      <c r="HP17" s="47">
        <v>0</v>
      </c>
      <c r="HQ17" s="47">
        <v>0</v>
      </c>
      <c r="HR17" s="47">
        <v>0</v>
      </c>
      <c r="HS17" s="47">
        <v>185</v>
      </c>
      <c r="HT17" s="47">
        <v>193.4</v>
      </c>
      <c r="HU17" s="47">
        <v>4</v>
      </c>
      <c r="HV17" s="47">
        <v>94</v>
      </c>
      <c r="HW17" s="47">
        <v>98.4</v>
      </c>
      <c r="HX17" s="47">
        <v>3</v>
      </c>
      <c r="HY17" s="47">
        <v>94</v>
      </c>
      <c r="HZ17" s="47">
        <v>97.9</v>
      </c>
      <c r="IA17" s="47">
        <v>1</v>
      </c>
      <c r="IB17" s="47">
        <v>98</v>
      </c>
      <c r="IC17" s="47">
        <v>102.9</v>
      </c>
      <c r="ID17" s="47">
        <v>5</v>
      </c>
      <c r="IE17" s="47">
        <v>91</v>
      </c>
      <c r="IF17" s="47">
        <v>96.5</v>
      </c>
      <c r="IG17" s="47">
        <v>0</v>
      </c>
      <c r="IH17" s="47">
        <v>95</v>
      </c>
      <c r="II17" s="47">
        <v>99.3</v>
      </c>
      <c r="IJ17" s="47">
        <v>3</v>
      </c>
      <c r="IK17" s="47">
        <v>90</v>
      </c>
      <c r="IL17" s="47">
        <v>94.1</v>
      </c>
      <c r="IM17" s="47">
        <v>1</v>
      </c>
    </row>
    <row r="18" spans="1:247" s="47" customFormat="1" x14ac:dyDescent="0.3">
      <c r="A18" s="47" t="s">
        <v>669</v>
      </c>
      <c r="B18" s="47" t="s">
        <v>670</v>
      </c>
      <c r="D18" s="47" t="s">
        <v>671</v>
      </c>
      <c r="E18" s="47">
        <v>130</v>
      </c>
      <c r="H18" s="80"/>
      <c r="I18" s="47" t="s">
        <v>621</v>
      </c>
      <c r="J18" s="47">
        <v>7</v>
      </c>
      <c r="K18" s="47">
        <v>10</v>
      </c>
      <c r="S18" s="47" t="s">
        <v>657</v>
      </c>
      <c r="AC18" s="47">
        <v>9</v>
      </c>
      <c r="AD18" s="47">
        <v>9.6999999999999993</v>
      </c>
      <c r="AE18" s="47">
        <v>0</v>
      </c>
      <c r="AF18" s="47">
        <v>10</v>
      </c>
      <c r="AG18" s="47">
        <v>10.6</v>
      </c>
      <c r="AH18" s="47">
        <v>1</v>
      </c>
      <c r="AI18" s="47">
        <v>9</v>
      </c>
      <c r="AJ18" s="47">
        <v>9.1999999999999993</v>
      </c>
      <c r="AK18" s="47">
        <v>0</v>
      </c>
      <c r="AL18" s="47">
        <v>8</v>
      </c>
      <c r="AM18" s="47">
        <v>8.5</v>
      </c>
      <c r="AN18" s="47">
        <v>0</v>
      </c>
      <c r="AO18" s="47">
        <v>10</v>
      </c>
      <c r="AP18" s="47">
        <v>10.199999999999999</v>
      </c>
      <c r="AQ18" s="47">
        <v>0</v>
      </c>
      <c r="AR18" s="47">
        <v>8</v>
      </c>
      <c r="AS18" s="47">
        <v>8.4</v>
      </c>
      <c r="AT18" s="47">
        <v>0</v>
      </c>
      <c r="AU18" s="47">
        <v>10</v>
      </c>
      <c r="AV18" s="47">
        <v>10.8</v>
      </c>
      <c r="AW18" s="47">
        <v>1</v>
      </c>
      <c r="AX18" s="47">
        <v>8</v>
      </c>
      <c r="AY18" s="47">
        <v>8.6999999999999993</v>
      </c>
      <c r="AZ18" s="47">
        <v>0</v>
      </c>
      <c r="BA18" s="47">
        <v>9</v>
      </c>
      <c r="BB18" s="47">
        <v>9.6</v>
      </c>
      <c r="BC18" s="47">
        <v>0</v>
      </c>
      <c r="BD18" s="47">
        <v>10</v>
      </c>
      <c r="BE18" s="47">
        <v>10</v>
      </c>
      <c r="BF18" s="47">
        <v>0</v>
      </c>
      <c r="BG18" s="47">
        <v>10</v>
      </c>
      <c r="BH18" s="47">
        <v>10</v>
      </c>
      <c r="BI18" s="47">
        <v>0</v>
      </c>
      <c r="BJ18" s="47">
        <v>9</v>
      </c>
      <c r="BK18" s="47">
        <v>9.6999999999999993</v>
      </c>
      <c r="BL18" s="47">
        <v>0</v>
      </c>
      <c r="BM18" s="47">
        <v>10</v>
      </c>
      <c r="BN18" s="47">
        <v>10</v>
      </c>
      <c r="BO18" s="47">
        <v>0</v>
      </c>
      <c r="BP18" s="47">
        <v>10</v>
      </c>
      <c r="BQ18" s="47">
        <v>10</v>
      </c>
      <c r="BR18" s="47">
        <v>0</v>
      </c>
      <c r="BS18" s="47">
        <v>10</v>
      </c>
      <c r="BT18" s="47">
        <v>10.8</v>
      </c>
      <c r="BU18" s="47">
        <v>1</v>
      </c>
      <c r="BV18" s="47">
        <v>9</v>
      </c>
      <c r="BW18" s="47">
        <v>9.9</v>
      </c>
      <c r="BX18" s="47">
        <v>0</v>
      </c>
      <c r="BY18" s="47">
        <v>8</v>
      </c>
      <c r="BZ18" s="47">
        <v>8.6999999999999993</v>
      </c>
      <c r="CA18" s="47">
        <v>0</v>
      </c>
      <c r="CB18" s="47">
        <v>9</v>
      </c>
      <c r="CC18" s="47">
        <v>9.9</v>
      </c>
      <c r="CD18" s="47">
        <v>0</v>
      </c>
      <c r="CE18" s="47">
        <v>10</v>
      </c>
      <c r="CF18" s="47">
        <v>10.7</v>
      </c>
      <c r="CG18" s="47">
        <v>1</v>
      </c>
      <c r="CH18" s="47">
        <v>9</v>
      </c>
      <c r="CI18" s="47">
        <v>9.8000000000000007</v>
      </c>
      <c r="CJ18" s="47">
        <v>0</v>
      </c>
      <c r="CK18" s="47">
        <v>7</v>
      </c>
      <c r="CL18" s="47">
        <v>7.3</v>
      </c>
      <c r="CM18" s="47">
        <v>0</v>
      </c>
      <c r="CN18" s="47">
        <v>9</v>
      </c>
      <c r="CO18" s="47">
        <v>9</v>
      </c>
      <c r="CP18" s="47">
        <v>0</v>
      </c>
      <c r="CQ18" s="47">
        <v>7</v>
      </c>
      <c r="CR18" s="47">
        <v>7</v>
      </c>
      <c r="CS18" s="47">
        <v>0</v>
      </c>
      <c r="CT18" s="47">
        <v>8</v>
      </c>
      <c r="CU18" s="47">
        <v>8.3000000000000007</v>
      </c>
      <c r="CV18" s="47">
        <v>0</v>
      </c>
      <c r="CW18" s="47">
        <v>10</v>
      </c>
      <c r="CX18" s="47">
        <v>10.1</v>
      </c>
      <c r="CY18" s="47">
        <v>0</v>
      </c>
      <c r="CZ18" s="47">
        <v>8</v>
      </c>
      <c r="DA18" s="47">
        <v>8.9</v>
      </c>
      <c r="DB18" s="47">
        <v>0</v>
      </c>
      <c r="DC18" s="47">
        <v>9</v>
      </c>
      <c r="DD18" s="47">
        <v>9.6</v>
      </c>
      <c r="DE18" s="47">
        <v>0</v>
      </c>
      <c r="DF18" s="47">
        <v>7</v>
      </c>
      <c r="DG18" s="47">
        <v>7.3</v>
      </c>
      <c r="DH18" s="47">
        <v>0</v>
      </c>
      <c r="DI18" s="47">
        <v>9</v>
      </c>
      <c r="DJ18" s="47">
        <v>9.8000000000000007</v>
      </c>
      <c r="DK18" s="47">
        <v>0</v>
      </c>
      <c r="DL18" s="47">
        <v>10</v>
      </c>
      <c r="DM18" s="47">
        <v>10.3</v>
      </c>
      <c r="DN18" s="47">
        <v>1</v>
      </c>
      <c r="DO18" s="47">
        <v>8</v>
      </c>
      <c r="DP18" s="47">
        <v>8.8000000000000007</v>
      </c>
      <c r="DQ18" s="47">
        <v>0</v>
      </c>
      <c r="DR18" s="47">
        <v>8</v>
      </c>
      <c r="DS18" s="47">
        <v>8.6999999999999993</v>
      </c>
      <c r="DT18" s="47">
        <v>0</v>
      </c>
      <c r="DU18" s="47">
        <v>7</v>
      </c>
      <c r="DV18" s="47">
        <v>7.4</v>
      </c>
      <c r="DW18" s="47">
        <v>0</v>
      </c>
      <c r="DX18" s="47">
        <v>9</v>
      </c>
      <c r="DY18" s="47">
        <v>9</v>
      </c>
      <c r="DZ18" s="47">
        <v>0</v>
      </c>
      <c r="EA18" s="47">
        <v>10</v>
      </c>
      <c r="EB18" s="47">
        <v>10.1</v>
      </c>
      <c r="EC18" s="47">
        <v>0</v>
      </c>
      <c r="ED18" s="47">
        <v>8</v>
      </c>
      <c r="EE18" s="47">
        <v>8.3000000000000007</v>
      </c>
      <c r="EF18" s="47">
        <v>0</v>
      </c>
      <c r="EG18" s="47">
        <v>8</v>
      </c>
      <c r="EH18" s="47">
        <v>8.1</v>
      </c>
      <c r="EI18" s="47">
        <v>0</v>
      </c>
      <c r="EJ18" s="47">
        <v>9</v>
      </c>
      <c r="EK18" s="47">
        <v>9.4</v>
      </c>
      <c r="EL18" s="47">
        <v>0</v>
      </c>
      <c r="EM18" s="47">
        <v>10</v>
      </c>
      <c r="EN18" s="47">
        <v>10.1</v>
      </c>
      <c r="EO18" s="47">
        <v>0</v>
      </c>
      <c r="EP18" s="47">
        <v>8</v>
      </c>
      <c r="EQ18" s="47">
        <v>8.6</v>
      </c>
      <c r="ER18" s="47">
        <v>0</v>
      </c>
      <c r="ES18" s="47">
        <v>10</v>
      </c>
      <c r="ET18" s="47">
        <v>10</v>
      </c>
      <c r="EU18" s="47">
        <v>0</v>
      </c>
      <c r="EV18" s="47">
        <v>9</v>
      </c>
      <c r="EW18" s="47">
        <v>9.4</v>
      </c>
      <c r="EX18" s="47">
        <v>0</v>
      </c>
      <c r="EY18" s="47">
        <v>8</v>
      </c>
      <c r="EZ18" s="47">
        <v>8.6999999999999993</v>
      </c>
      <c r="FA18" s="47">
        <v>0</v>
      </c>
      <c r="FB18" s="47">
        <v>8</v>
      </c>
      <c r="FC18" s="47">
        <v>8.3000000000000007</v>
      </c>
      <c r="FD18" s="47">
        <v>0</v>
      </c>
      <c r="FE18" s="47">
        <v>8</v>
      </c>
      <c r="FF18" s="47">
        <v>8.9</v>
      </c>
      <c r="FG18" s="47">
        <v>0</v>
      </c>
      <c r="FH18" s="47">
        <v>9</v>
      </c>
      <c r="FI18" s="47">
        <v>9.6</v>
      </c>
      <c r="FJ18" s="47">
        <v>0</v>
      </c>
      <c r="FK18" s="47">
        <v>7</v>
      </c>
      <c r="FL18" s="47">
        <v>7</v>
      </c>
      <c r="FM18" s="47">
        <v>0</v>
      </c>
      <c r="FN18" s="47">
        <v>5</v>
      </c>
      <c r="FO18" s="47">
        <v>5.7</v>
      </c>
      <c r="FP18" s="47">
        <v>0</v>
      </c>
      <c r="FQ18" s="47">
        <v>8</v>
      </c>
      <c r="FR18" s="47">
        <v>8.6999999999999993</v>
      </c>
      <c r="FS18" s="47">
        <v>0</v>
      </c>
      <c r="FT18" s="47">
        <v>8</v>
      </c>
      <c r="FU18" s="47">
        <v>8.6</v>
      </c>
      <c r="FV18" s="47">
        <v>0</v>
      </c>
      <c r="FW18" s="47">
        <v>7</v>
      </c>
      <c r="FX18" s="47">
        <v>7.1</v>
      </c>
      <c r="FY18" s="47">
        <v>0</v>
      </c>
      <c r="FZ18" s="47">
        <v>10</v>
      </c>
      <c r="GA18" s="47">
        <v>10.3</v>
      </c>
      <c r="GB18" s="47">
        <v>1</v>
      </c>
      <c r="GC18" s="47">
        <v>10</v>
      </c>
      <c r="GD18" s="47">
        <v>10.5</v>
      </c>
      <c r="GE18" s="47">
        <v>1</v>
      </c>
      <c r="GF18" s="47">
        <v>7</v>
      </c>
      <c r="GG18" s="47">
        <v>7</v>
      </c>
      <c r="GH18" s="47">
        <v>0</v>
      </c>
      <c r="GI18" s="47">
        <v>9</v>
      </c>
      <c r="GJ18" s="47">
        <v>9.4</v>
      </c>
      <c r="GK18" s="47">
        <v>0</v>
      </c>
      <c r="GL18" s="47">
        <v>8</v>
      </c>
      <c r="GM18" s="47">
        <v>8.5</v>
      </c>
      <c r="GN18" s="47">
        <v>0</v>
      </c>
      <c r="GO18" s="47">
        <v>9</v>
      </c>
      <c r="GP18" s="47">
        <v>9.5</v>
      </c>
      <c r="GQ18" s="47">
        <v>0</v>
      </c>
      <c r="GR18" s="47">
        <v>8</v>
      </c>
      <c r="GS18" s="47">
        <v>8.6</v>
      </c>
      <c r="GT18" s="47">
        <v>0</v>
      </c>
      <c r="GU18" s="47">
        <v>9</v>
      </c>
      <c r="GV18" s="47">
        <v>9</v>
      </c>
      <c r="GW18" s="47">
        <v>0</v>
      </c>
      <c r="GX18" s="47">
        <v>10</v>
      </c>
      <c r="GY18" s="47">
        <v>10.7</v>
      </c>
      <c r="GZ18" s="47">
        <v>1</v>
      </c>
      <c r="HA18" s="47">
        <v>521</v>
      </c>
      <c r="HB18" s="47">
        <v>546.79999999999995</v>
      </c>
      <c r="HC18" s="47">
        <v>8</v>
      </c>
      <c r="HD18" s="47">
        <v>521</v>
      </c>
      <c r="HE18" s="47">
        <v>546.79999999999995</v>
      </c>
      <c r="HF18" s="47">
        <v>8</v>
      </c>
      <c r="HG18" s="47">
        <v>521</v>
      </c>
      <c r="HH18" s="47">
        <v>546.79999999999995</v>
      </c>
      <c r="HI18" s="47">
        <v>8</v>
      </c>
      <c r="HJ18" s="47">
        <v>185</v>
      </c>
      <c r="HK18" s="47">
        <v>195.2</v>
      </c>
      <c r="HL18" s="47">
        <v>4</v>
      </c>
      <c r="HM18" s="47">
        <v>169</v>
      </c>
      <c r="HN18" s="47">
        <v>176.1</v>
      </c>
      <c r="HO18" s="47">
        <v>1</v>
      </c>
      <c r="HP18" s="47">
        <v>0</v>
      </c>
      <c r="HQ18" s="47">
        <v>0</v>
      </c>
      <c r="HR18" s="47">
        <v>0</v>
      </c>
      <c r="HS18" s="47">
        <v>167</v>
      </c>
      <c r="HT18" s="47">
        <v>175.5</v>
      </c>
      <c r="HU18" s="47">
        <v>3</v>
      </c>
      <c r="HV18" s="47">
        <v>91</v>
      </c>
      <c r="HW18" s="47">
        <v>95.7</v>
      </c>
      <c r="HX18" s="47">
        <v>2</v>
      </c>
      <c r="HY18" s="47">
        <v>94</v>
      </c>
      <c r="HZ18" s="47">
        <v>99.5</v>
      </c>
      <c r="IA18" s="47">
        <v>2</v>
      </c>
      <c r="IB18" s="47">
        <v>84</v>
      </c>
      <c r="IC18" s="47">
        <v>87.6</v>
      </c>
      <c r="ID18" s="47">
        <v>1</v>
      </c>
      <c r="IE18" s="47">
        <v>85</v>
      </c>
      <c r="IF18" s="47">
        <v>88.5</v>
      </c>
      <c r="IG18" s="47">
        <v>0</v>
      </c>
      <c r="IH18" s="47">
        <v>80</v>
      </c>
      <c r="II18" s="47">
        <v>84.9</v>
      </c>
      <c r="IJ18" s="47">
        <v>0</v>
      </c>
      <c r="IK18" s="47">
        <v>87</v>
      </c>
      <c r="IL18" s="47">
        <v>90.6</v>
      </c>
      <c r="IM18" s="47">
        <v>3</v>
      </c>
    </row>
    <row r="19" spans="1:247" s="47" customFormat="1" x14ac:dyDescent="0.3">
      <c r="A19" s="47" t="s">
        <v>672</v>
      </c>
      <c r="B19" s="47" t="s">
        <v>673</v>
      </c>
      <c r="D19" s="47" t="s">
        <v>674</v>
      </c>
      <c r="E19" s="47">
        <v>131</v>
      </c>
      <c r="H19" s="80"/>
      <c r="I19" s="47" t="s">
        <v>625</v>
      </c>
      <c r="J19" s="47">
        <v>1</v>
      </c>
      <c r="K19" s="47">
        <v>3</v>
      </c>
      <c r="S19" s="47" t="s">
        <v>657</v>
      </c>
      <c r="AC19" s="47">
        <v>10</v>
      </c>
      <c r="AD19" s="47">
        <v>10.3</v>
      </c>
      <c r="AE19" s="47">
        <v>1</v>
      </c>
      <c r="AF19" s="47">
        <v>10</v>
      </c>
      <c r="AG19" s="47">
        <v>10.3</v>
      </c>
      <c r="AH19" s="47">
        <v>1</v>
      </c>
      <c r="AI19" s="47">
        <v>10</v>
      </c>
      <c r="AJ19" s="47">
        <v>10.199999999999999</v>
      </c>
      <c r="AK19" s="47">
        <v>0</v>
      </c>
      <c r="AL19" s="47">
        <v>9</v>
      </c>
      <c r="AM19" s="47">
        <v>9.5</v>
      </c>
      <c r="AN19" s="47">
        <v>0</v>
      </c>
      <c r="AO19" s="47">
        <v>10</v>
      </c>
      <c r="AP19" s="47">
        <v>10.199999999999999</v>
      </c>
      <c r="AQ19" s="47">
        <v>0</v>
      </c>
      <c r="AR19" s="47">
        <v>9</v>
      </c>
      <c r="AS19" s="47">
        <v>9.9</v>
      </c>
      <c r="AT19" s="47">
        <v>0</v>
      </c>
      <c r="AU19" s="47">
        <v>10</v>
      </c>
      <c r="AV19" s="47">
        <v>10.6</v>
      </c>
      <c r="AW19" s="47">
        <v>1</v>
      </c>
      <c r="AX19" s="47">
        <v>9</v>
      </c>
      <c r="AY19" s="47">
        <v>9.6</v>
      </c>
      <c r="AZ19" s="47">
        <v>0</v>
      </c>
      <c r="BA19" s="47">
        <v>9</v>
      </c>
      <c r="BB19" s="47">
        <v>9.4</v>
      </c>
      <c r="BC19" s="47">
        <v>0</v>
      </c>
      <c r="BD19" s="47">
        <v>10</v>
      </c>
      <c r="BE19" s="47">
        <v>10.4</v>
      </c>
      <c r="BF19" s="47">
        <v>1</v>
      </c>
      <c r="BG19" s="47">
        <v>8</v>
      </c>
      <c r="BH19" s="47">
        <v>8.6999999999999993</v>
      </c>
      <c r="BI19" s="47">
        <v>0</v>
      </c>
      <c r="BJ19" s="47">
        <v>10</v>
      </c>
      <c r="BK19" s="47">
        <v>10.5</v>
      </c>
      <c r="BL19" s="47">
        <v>1</v>
      </c>
      <c r="BM19" s="47">
        <v>9</v>
      </c>
      <c r="BN19" s="47">
        <v>9.9</v>
      </c>
      <c r="BO19" s="47">
        <v>0</v>
      </c>
      <c r="BP19" s="47">
        <v>9</v>
      </c>
      <c r="BQ19" s="47">
        <v>9.4</v>
      </c>
      <c r="BR19" s="47">
        <v>0</v>
      </c>
      <c r="BS19" s="47">
        <v>10</v>
      </c>
      <c r="BT19" s="47">
        <v>10</v>
      </c>
      <c r="BU19" s="47">
        <v>0</v>
      </c>
      <c r="BV19" s="47">
        <v>9</v>
      </c>
      <c r="BW19" s="47">
        <v>9.1999999999999993</v>
      </c>
      <c r="BX19" s="47">
        <v>0</v>
      </c>
      <c r="BY19" s="47">
        <v>9</v>
      </c>
      <c r="BZ19" s="47">
        <v>9.1999999999999993</v>
      </c>
      <c r="CA19" s="47">
        <v>0</v>
      </c>
      <c r="CB19" s="47">
        <v>9</v>
      </c>
      <c r="CC19" s="47">
        <v>9.6</v>
      </c>
      <c r="CD19" s="47">
        <v>0</v>
      </c>
      <c r="CE19" s="47">
        <v>10</v>
      </c>
      <c r="CF19" s="47">
        <v>10.4</v>
      </c>
      <c r="CG19" s="47">
        <v>1</v>
      </c>
      <c r="CH19" s="47">
        <v>9</v>
      </c>
      <c r="CI19" s="47">
        <v>9.5</v>
      </c>
      <c r="CJ19" s="47">
        <v>0</v>
      </c>
      <c r="CK19" s="47">
        <v>9</v>
      </c>
      <c r="CL19" s="47">
        <v>9.8000000000000007</v>
      </c>
      <c r="CM19" s="47">
        <v>0</v>
      </c>
      <c r="CN19" s="47">
        <v>9</v>
      </c>
      <c r="CO19" s="47">
        <v>9.8000000000000007</v>
      </c>
      <c r="CP19" s="47">
        <v>0</v>
      </c>
      <c r="CQ19" s="47">
        <v>8</v>
      </c>
      <c r="CR19" s="47">
        <v>8.6</v>
      </c>
      <c r="CS19" s="47">
        <v>0</v>
      </c>
      <c r="CT19" s="47">
        <v>9</v>
      </c>
      <c r="CU19" s="47">
        <v>9.8000000000000007</v>
      </c>
      <c r="CV19" s="47">
        <v>0</v>
      </c>
      <c r="CW19" s="47">
        <v>9</v>
      </c>
      <c r="CX19" s="47">
        <v>9</v>
      </c>
      <c r="CY19" s="47">
        <v>0</v>
      </c>
      <c r="CZ19" s="47">
        <v>9</v>
      </c>
      <c r="DA19" s="47">
        <v>9.9</v>
      </c>
      <c r="DB19" s="47">
        <v>0</v>
      </c>
      <c r="DC19" s="47">
        <v>10</v>
      </c>
      <c r="DD19" s="47">
        <v>10.1</v>
      </c>
      <c r="DE19" s="47">
        <v>0</v>
      </c>
      <c r="DF19" s="47">
        <v>8</v>
      </c>
      <c r="DG19" s="47">
        <v>8.6999999999999993</v>
      </c>
      <c r="DH19" s="47">
        <v>0</v>
      </c>
      <c r="DI19" s="47">
        <v>10</v>
      </c>
      <c r="DJ19" s="47">
        <v>10</v>
      </c>
      <c r="DK19" s="47">
        <v>0</v>
      </c>
      <c r="DL19" s="47">
        <v>8</v>
      </c>
      <c r="DM19" s="47">
        <v>8.3000000000000007</v>
      </c>
      <c r="DN19" s="47">
        <v>0</v>
      </c>
      <c r="DO19" s="47">
        <v>9</v>
      </c>
      <c r="DP19" s="47">
        <v>9.4</v>
      </c>
      <c r="DQ19" s="47">
        <v>0</v>
      </c>
      <c r="DR19" s="47">
        <v>9</v>
      </c>
      <c r="DS19" s="47">
        <v>9.3000000000000007</v>
      </c>
      <c r="DT19" s="47">
        <v>0</v>
      </c>
      <c r="DU19" s="47">
        <v>9</v>
      </c>
      <c r="DV19" s="47">
        <v>9.1999999999999993</v>
      </c>
      <c r="DW19" s="47">
        <v>0</v>
      </c>
      <c r="DX19" s="47">
        <v>10</v>
      </c>
      <c r="DY19" s="47">
        <v>10.6</v>
      </c>
      <c r="DZ19" s="47">
        <v>1</v>
      </c>
      <c r="EA19" s="47">
        <v>9</v>
      </c>
      <c r="EB19" s="47">
        <v>9.1999999999999993</v>
      </c>
      <c r="EC19" s="47">
        <v>0</v>
      </c>
      <c r="ED19" s="47">
        <v>9</v>
      </c>
      <c r="EE19" s="47">
        <v>9.8000000000000007</v>
      </c>
      <c r="EF19" s="47">
        <v>0</v>
      </c>
      <c r="EG19" s="47">
        <v>8</v>
      </c>
      <c r="EH19" s="47">
        <v>8.4</v>
      </c>
      <c r="EI19" s="47">
        <v>0</v>
      </c>
      <c r="EJ19" s="47">
        <v>9</v>
      </c>
      <c r="EK19" s="47">
        <v>9.8000000000000007</v>
      </c>
      <c r="EL19" s="47">
        <v>0</v>
      </c>
      <c r="EM19" s="47">
        <v>9</v>
      </c>
      <c r="EN19" s="47">
        <v>9.4</v>
      </c>
      <c r="EO19" s="47">
        <v>0</v>
      </c>
      <c r="EP19" s="47">
        <v>8</v>
      </c>
      <c r="EQ19" s="47">
        <v>8.8000000000000007</v>
      </c>
      <c r="ER19" s="47">
        <v>0</v>
      </c>
      <c r="ES19" s="47">
        <v>9</v>
      </c>
      <c r="ET19" s="47">
        <v>9.3000000000000007</v>
      </c>
      <c r="EU19" s="47">
        <v>0</v>
      </c>
      <c r="EV19" s="47">
        <v>9</v>
      </c>
      <c r="EW19" s="47">
        <v>9.6999999999999993</v>
      </c>
      <c r="EX19" s="47">
        <v>0</v>
      </c>
      <c r="EY19" s="47">
        <v>7</v>
      </c>
      <c r="EZ19" s="47">
        <v>7</v>
      </c>
      <c r="FA19" s="47">
        <v>0</v>
      </c>
      <c r="FB19" s="47">
        <v>9</v>
      </c>
      <c r="FC19" s="47">
        <v>9.3000000000000007</v>
      </c>
      <c r="FD19" s="47">
        <v>0</v>
      </c>
      <c r="FE19" s="47">
        <v>8</v>
      </c>
      <c r="FF19" s="47">
        <v>8.1999999999999993</v>
      </c>
      <c r="FG19" s="47">
        <v>0</v>
      </c>
      <c r="FH19" s="47">
        <v>9</v>
      </c>
      <c r="FI19" s="47">
        <v>9.4</v>
      </c>
      <c r="FJ19" s="47">
        <v>0</v>
      </c>
      <c r="FK19" s="47">
        <v>10</v>
      </c>
      <c r="FL19" s="47">
        <v>10</v>
      </c>
      <c r="FM19" s="47">
        <v>0</v>
      </c>
      <c r="FN19" s="47">
        <v>9</v>
      </c>
      <c r="FO19" s="47">
        <v>9.8000000000000007</v>
      </c>
      <c r="FP19" s="47">
        <v>0</v>
      </c>
      <c r="FQ19" s="47">
        <v>8</v>
      </c>
      <c r="FR19" s="47">
        <v>8</v>
      </c>
      <c r="FS19" s="47">
        <v>0</v>
      </c>
      <c r="FT19" s="47">
        <v>9</v>
      </c>
      <c r="FU19" s="47">
        <v>9.8000000000000007</v>
      </c>
      <c r="FV19" s="47">
        <v>0</v>
      </c>
      <c r="FW19" s="47">
        <v>10</v>
      </c>
      <c r="FX19" s="47">
        <v>10.199999999999999</v>
      </c>
      <c r="FY19" s="47">
        <v>0</v>
      </c>
      <c r="FZ19" s="47">
        <v>10</v>
      </c>
      <c r="GA19" s="47">
        <v>10.199999999999999</v>
      </c>
      <c r="GB19" s="47">
        <v>0</v>
      </c>
      <c r="GC19" s="47">
        <v>8</v>
      </c>
      <c r="GD19" s="47">
        <v>8.5</v>
      </c>
      <c r="GE19" s="47">
        <v>0</v>
      </c>
      <c r="GF19" s="47">
        <v>8</v>
      </c>
      <c r="GG19" s="47">
        <v>8.5</v>
      </c>
      <c r="GH19" s="47">
        <v>0</v>
      </c>
      <c r="GI19" s="47">
        <v>10</v>
      </c>
      <c r="GJ19" s="47">
        <v>10.8</v>
      </c>
      <c r="GK19" s="47">
        <v>1</v>
      </c>
      <c r="GL19" s="47">
        <v>8</v>
      </c>
      <c r="GM19" s="47">
        <v>8.3000000000000007</v>
      </c>
      <c r="GN19" s="47">
        <v>0</v>
      </c>
      <c r="GO19" s="47">
        <v>8</v>
      </c>
      <c r="GP19" s="47">
        <v>8.8000000000000007</v>
      </c>
      <c r="GQ19" s="47">
        <v>0</v>
      </c>
      <c r="GR19" s="47">
        <v>9</v>
      </c>
      <c r="GS19" s="47">
        <v>9.1</v>
      </c>
      <c r="GT19" s="47">
        <v>0</v>
      </c>
      <c r="GU19" s="47">
        <v>10</v>
      </c>
      <c r="GV19" s="47">
        <v>10.5</v>
      </c>
      <c r="GW19" s="47">
        <v>1</v>
      </c>
      <c r="GX19" s="47">
        <v>9</v>
      </c>
      <c r="GY19" s="47">
        <v>9.1999999999999993</v>
      </c>
      <c r="GZ19" s="47">
        <v>0</v>
      </c>
      <c r="HA19" s="47">
        <v>543</v>
      </c>
      <c r="HB19" s="47">
        <v>569.29999999999995</v>
      </c>
      <c r="HC19" s="47">
        <v>9</v>
      </c>
      <c r="HD19" s="47">
        <v>543</v>
      </c>
      <c r="HE19" s="47">
        <v>569.29999999999995</v>
      </c>
      <c r="HF19" s="47">
        <v>9</v>
      </c>
      <c r="HG19" s="47">
        <v>543</v>
      </c>
      <c r="HH19" s="47">
        <v>569.29999999999995</v>
      </c>
      <c r="HI19" s="47">
        <v>9</v>
      </c>
      <c r="HJ19" s="47">
        <v>188</v>
      </c>
      <c r="HK19" s="47">
        <v>196.8</v>
      </c>
      <c r="HL19" s="47">
        <v>6</v>
      </c>
      <c r="HM19" s="47">
        <v>178</v>
      </c>
      <c r="HN19" s="47">
        <v>187.9</v>
      </c>
      <c r="HO19" s="47">
        <v>1</v>
      </c>
      <c r="HP19" s="47">
        <v>0</v>
      </c>
      <c r="HQ19" s="47">
        <v>0</v>
      </c>
      <c r="HR19" s="47">
        <v>0</v>
      </c>
      <c r="HS19" s="47">
        <v>177</v>
      </c>
      <c r="HT19" s="47">
        <v>184.6</v>
      </c>
      <c r="HU19" s="47">
        <v>2</v>
      </c>
      <c r="HV19" s="47">
        <v>96</v>
      </c>
      <c r="HW19" s="47">
        <v>100.4</v>
      </c>
      <c r="HX19" s="47">
        <v>4</v>
      </c>
      <c r="HY19" s="47">
        <v>92</v>
      </c>
      <c r="HZ19" s="47">
        <v>96.4</v>
      </c>
      <c r="IA19" s="47">
        <v>2</v>
      </c>
      <c r="IB19" s="47">
        <v>89</v>
      </c>
      <c r="IC19" s="47">
        <v>94</v>
      </c>
      <c r="ID19" s="47">
        <v>0</v>
      </c>
      <c r="IE19" s="47">
        <v>89</v>
      </c>
      <c r="IF19" s="47">
        <v>93.9</v>
      </c>
      <c r="IG19" s="47">
        <v>1</v>
      </c>
      <c r="IH19" s="47">
        <v>87</v>
      </c>
      <c r="II19" s="47">
        <v>90.5</v>
      </c>
      <c r="IJ19" s="47">
        <v>0</v>
      </c>
      <c r="IK19" s="47">
        <v>90</v>
      </c>
      <c r="IL19" s="47">
        <v>94.1</v>
      </c>
      <c r="IM19" s="47">
        <v>2</v>
      </c>
    </row>
    <row r="20" spans="1:247" s="47" customFormat="1" x14ac:dyDescent="0.3">
      <c r="A20" s="47" t="s">
        <v>675</v>
      </c>
      <c r="B20" s="47" t="s">
        <v>676</v>
      </c>
      <c r="D20" s="47" t="s">
        <v>677</v>
      </c>
      <c r="E20" s="47">
        <v>132</v>
      </c>
      <c r="H20" s="80"/>
      <c r="I20" s="47" t="s">
        <v>621</v>
      </c>
      <c r="J20" s="47">
        <v>1</v>
      </c>
      <c r="K20" s="47">
        <v>4</v>
      </c>
      <c r="S20" s="47" t="s">
        <v>657</v>
      </c>
      <c r="AC20" s="47">
        <v>9</v>
      </c>
      <c r="AD20" s="47">
        <v>9.6</v>
      </c>
      <c r="AE20" s="47">
        <v>0</v>
      </c>
      <c r="AF20" s="47">
        <v>7</v>
      </c>
      <c r="AG20" s="47">
        <v>7.9</v>
      </c>
      <c r="AH20" s="47">
        <v>0</v>
      </c>
      <c r="AI20" s="47">
        <v>10</v>
      </c>
      <c r="AJ20" s="47">
        <v>10.199999999999999</v>
      </c>
      <c r="AK20" s="47">
        <v>0</v>
      </c>
      <c r="AL20" s="47">
        <v>9</v>
      </c>
      <c r="AM20" s="47">
        <v>9.1999999999999993</v>
      </c>
      <c r="AN20" s="47">
        <v>0</v>
      </c>
      <c r="AO20" s="47">
        <v>9</v>
      </c>
      <c r="AP20" s="47">
        <v>9.1</v>
      </c>
      <c r="AQ20" s="47">
        <v>0</v>
      </c>
      <c r="AR20" s="47">
        <v>9</v>
      </c>
      <c r="AS20" s="47">
        <v>9.6</v>
      </c>
      <c r="AT20" s="47">
        <v>0</v>
      </c>
      <c r="AU20" s="47">
        <v>8</v>
      </c>
      <c r="AV20" s="47">
        <v>8.6999999999999993</v>
      </c>
      <c r="AW20" s="47">
        <v>0</v>
      </c>
      <c r="AX20" s="47">
        <v>9</v>
      </c>
      <c r="AY20" s="47">
        <v>9.6999999999999993</v>
      </c>
      <c r="AZ20" s="47">
        <v>0</v>
      </c>
      <c r="BA20" s="47">
        <v>8</v>
      </c>
      <c r="BB20" s="47">
        <v>8.1</v>
      </c>
      <c r="BC20" s="47">
        <v>0</v>
      </c>
      <c r="BD20" s="47">
        <v>8</v>
      </c>
      <c r="BE20" s="47">
        <v>8.3000000000000007</v>
      </c>
      <c r="BF20" s="47">
        <v>0</v>
      </c>
      <c r="BG20" s="47">
        <v>9</v>
      </c>
      <c r="BH20" s="47">
        <v>9.6</v>
      </c>
      <c r="BI20" s="47">
        <v>0</v>
      </c>
      <c r="BJ20" s="47">
        <v>9</v>
      </c>
      <c r="BK20" s="47">
        <v>9.3000000000000007</v>
      </c>
      <c r="BL20" s="47">
        <v>0</v>
      </c>
      <c r="BM20" s="47">
        <v>8</v>
      </c>
      <c r="BN20" s="47">
        <v>8.8000000000000007</v>
      </c>
      <c r="BO20" s="47">
        <v>0</v>
      </c>
      <c r="BP20" s="47">
        <v>10</v>
      </c>
      <c r="BQ20" s="47">
        <v>10.3</v>
      </c>
      <c r="BR20" s="47">
        <v>1</v>
      </c>
      <c r="BS20" s="47">
        <v>7</v>
      </c>
      <c r="BT20" s="47">
        <v>7.2</v>
      </c>
      <c r="BU20" s="47">
        <v>0</v>
      </c>
      <c r="BV20" s="47">
        <v>10</v>
      </c>
      <c r="BW20" s="47">
        <v>10.6</v>
      </c>
      <c r="BX20" s="47">
        <v>1</v>
      </c>
      <c r="BY20" s="47">
        <v>9</v>
      </c>
      <c r="BZ20" s="47">
        <v>9.1999999999999993</v>
      </c>
      <c r="CA20" s="47">
        <v>0</v>
      </c>
      <c r="CB20" s="47">
        <v>6</v>
      </c>
      <c r="CC20" s="47">
        <v>6.6</v>
      </c>
      <c r="CD20" s="47">
        <v>0</v>
      </c>
      <c r="CE20" s="47">
        <v>7</v>
      </c>
      <c r="CF20" s="47">
        <v>7.4</v>
      </c>
      <c r="CG20" s="47">
        <v>0</v>
      </c>
      <c r="CH20" s="47">
        <v>9</v>
      </c>
      <c r="CI20" s="47">
        <v>9.6999999999999993</v>
      </c>
      <c r="CJ20" s="47">
        <v>0</v>
      </c>
      <c r="CK20" s="47">
        <v>8</v>
      </c>
      <c r="CL20" s="47">
        <v>8.6999999999999993</v>
      </c>
      <c r="CM20" s="47">
        <v>0</v>
      </c>
      <c r="CN20" s="47">
        <v>8</v>
      </c>
      <c r="CO20" s="47">
        <v>8.8000000000000007</v>
      </c>
      <c r="CP20" s="47">
        <v>0</v>
      </c>
      <c r="CQ20" s="47">
        <v>6</v>
      </c>
      <c r="CR20" s="47">
        <v>6.1</v>
      </c>
      <c r="CS20" s="47">
        <v>0</v>
      </c>
      <c r="CT20" s="47">
        <v>6</v>
      </c>
      <c r="CU20" s="47">
        <v>6.7</v>
      </c>
      <c r="CV20" s="47">
        <v>0</v>
      </c>
      <c r="CW20" s="47">
        <v>7</v>
      </c>
      <c r="CX20" s="47">
        <v>7.3</v>
      </c>
      <c r="CY20" s="47">
        <v>0</v>
      </c>
      <c r="CZ20" s="47">
        <v>8</v>
      </c>
      <c r="DA20" s="47">
        <v>8.1999999999999993</v>
      </c>
      <c r="DB20" s="47">
        <v>0</v>
      </c>
      <c r="DC20" s="47">
        <v>6</v>
      </c>
      <c r="DD20" s="47">
        <v>6.2</v>
      </c>
      <c r="DE20" s="47">
        <v>0</v>
      </c>
      <c r="DF20" s="47">
        <v>8</v>
      </c>
      <c r="DG20" s="47">
        <v>8.3000000000000007</v>
      </c>
      <c r="DH20" s="47">
        <v>0</v>
      </c>
      <c r="DI20" s="47">
        <v>9</v>
      </c>
      <c r="DJ20" s="47">
        <v>9.3000000000000007</v>
      </c>
      <c r="DK20" s="47">
        <v>0</v>
      </c>
      <c r="DL20" s="47">
        <v>10</v>
      </c>
      <c r="DM20" s="47">
        <v>10.3</v>
      </c>
      <c r="DN20" s="47">
        <v>1</v>
      </c>
      <c r="DO20" s="47">
        <v>7</v>
      </c>
      <c r="DP20" s="47">
        <v>7.9</v>
      </c>
      <c r="DQ20" s="47">
        <v>0</v>
      </c>
      <c r="DR20" s="47">
        <v>8</v>
      </c>
      <c r="DS20" s="47">
        <v>8</v>
      </c>
      <c r="DT20" s="47">
        <v>0</v>
      </c>
      <c r="DU20" s="47">
        <v>8</v>
      </c>
      <c r="DV20" s="47">
        <v>8.8000000000000007</v>
      </c>
      <c r="DW20" s="47">
        <v>0</v>
      </c>
      <c r="DX20" s="47">
        <v>5</v>
      </c>
      <c r="DY20" s="47">
        <v>5.0999999999999996</v>
      </c>
      <c r="DZ20" s="47">
        <v>0</v>
      </c>
      <c r="EA20" s="47">
        <v>6</v>
      </c>
      <c r="EB20" s="47">
        <v>6.7</v>
      </c>
      <c r="EC20" s="47">
        <v>0</v>
      </c>
      <c r="ED20" s="47">
        <v>8</v>
      </c>
      <c r="EE20" s="47">
        <v>8.1999999999999993</v>
      </c>
      <c r="EF20" s="47">
        <v>0</v>
      </c>
      <c r="EG20" s="47">
        <v>8</v>
      </c>
      <c r="EH20" s="47">
        <v>8.8000000000000007</v>
      </c>
      <c r="EI20" s="47">
        <v>0</v>
      </c>
      <c r="EJ20" s="47">
        <v>5</v>
      </c>
      <c r="EK20" s="47">
        <v>5.6</v>
      </c>
      <c r="EL20" s="47">
        <v>0</v>
      </c>
      <c r="EM20" s="47">
        <v>9</v>
      </c>
      <c r="EN20" s="47">
        <v>9.6999999999999993</v>
      </c>
      <c r="EO20" s="47">
        <v>0</v>
      </c>
      <c r="EP20" s="47">
        <v>7</v>
      </c>
      <c r="EQ20" s="47">
        <v>7.8</v>
      </c>
      <c r="ER20" s="47">
        <v>0</v>
      </c>
      <c r="ES20" s="47">
        <v>9</v>
      </c>
      <c r="ET20" s="47">
        <v>9.1</v>
      </c>
      <c r="EU20" s="47">
        <v>0</v>
      </c>
      <c r="EV20" s="47">
        <v>7</v>
      </c>
      <c r="EW20" s="47">
        <v>7.6</v>
      </c>
      <c r="EX20" s="47">
        <v>0</v>
      </c>
      <c r="EY20" s="47">
        <v>9</v>
      </c>
      <c r="EZ20" s="47">
        <v>9.8000000000000007</v>
      </c>
      <c r="FA20" s="47">
        <v>0</v>
      </c>
      <c r="FB20" s="47">
        <v>9</v>
      </c>
      <c r="FC20" s="47">
        <v>9</v>
      </c>
      <c r="FD20" s="47">
        <v>0</v>
      </c>
      <c r="FE20" s="47">
        <v>7</v>
      </c>
      <c r="FF20" s="47">
        <v>7</v>
      </c>
      <c r="FG20" s="47">
        <v>0</v>
      </c>
      <c r="FH20" s="47">
        <v>8</v>
      </c>
      <c r="FI20" s="47">
        <v>8.8000000000000007</v>
      </c>
      <c r="FJ20" s="47">
        <v>0</v>
      </c>
      <c r="FK20" s="47">
        <v>6</v>
      </c>
      <c r="FL20" s="47">
        <v>6.5</v>
      </c>
      <c r="FM20" s="47">
        <v>0</v>
      </c>
      <c r="FN20" s="47">
        <v>8</v>
      </c>
      <c r="FO20" s="47">
        <v>8.8000000000000007</v>
      </c>
      <c r="FP20" s="47">
        <v>0</v>
      </c>
      <c r="FQ20" s="47">
        <v>10</v>
      </c>
      <c r="FR20" s="47">
        <v>10.199999999999999</v>
      </c>
      <c r="FS20" s="47">
        <v>0</v>
      </c>
      <c r="FT20" s="47">
        <v>6</v>
      </c>
      <c r="FU20" s="47">
        <v>6.5</v>
      </c>
      <c r="FV20" s="47">
        <v>0</v>
      </c>
      <c r="FW20" s="47">
        <v>8</v>
      </c>
      <c r="FX20" s="47">
        <v>8.8000000000000007</v>
      </c>
      <c r="FY20" s="47">
        <v>0</v>
      </c>
      <c r="FZ20" s="47">
        <v>9</v>
      </c>
      <c r="GA20" s="47">
        <v>9.8000000000000007</v>
      </c>
      <c r="GB20" s="47">
        <v>0</v>
      </c>
      <c r="GC20" s="47">
        <v>6</v>
      </c>
      <c r="GD20" s="47">
        <v>6</v>
      </c>
      <c r="GE20" s="47">
        <v>0</v>
      </c>
      <c r="GF20" s="47">
        <v>0</v>
      </c>
      <c r="GG20" s="47">
        <v>0</v>
      </c>
      <c r="GH20" s="47">
        <v>0</v>
      </c>
      <c r="GI20" s="47">
        <v>9</v>
      </c>
      <c r="GJ20" s="47">
        <v>9.4</v>
      </c>
      <c r="GK20" s="47">
        <v>0</v>
      </c>
      <c r="GL20" s="47">
        <v>9</v>
      </c>
      <c r="GM20" s="47">
        <v>9.8000000000000007</v>
      </c>
      <c r="GN20" s="47">
        <v>0</v>
      </c>
      <c r="GO20" s="47">
        <v>8</v>
      </c>
      <c r="GP20" s="47">
        <v>8</v>
      </c>
      <c r="GQ20" s="47">
        <v>0</v>
      </c>
      <c r="GR20" s="47">
        <v>10</v>
      </c>
      <c r="GS20" s="47">
        <v>10.6</v>
      </c>
      <c r="GT20" s="47">
        <v>1</v>
      </c>
      <c r="GU20" s="47">
        <v>10</v>
      </c>
      <c r="GV20" s="47">
        <v>10.1</v>
      </c>
      <c r="GW20" s="47">
        <v>0</v>
      </c>
      <c r="GX20" s="47">
        <v>10</v>
      </c>
      <c r="GY20" s="47">
        <v>10</v>
      </c>
      <c r="GZ20" s="47">
        <v>0</v>
      </c>
      <c r="HA20" s="47">
        <v>475</v>
      </c>
      <c r="HB20" s="47">
        <v>501.4</v>
      </c>
      <c r="HC20" s="47">
        <v>4</v>
      </c>
      <c r="HD20" s="47">
        <v>475</v>
      </c>
      <c r="HE20" s="47">
        <v>501.4</v>
      </c>
      <c r="HF20" s="47">
        <v>4</v>
      </c>
      <c r="HG20" s="47">
        <v>475</v>
      </c>
      <c r="HH20" s="47">
        <v>501.4</v>
      </c>
      <c r="HI20" s="47">
        <v>4</v>
      </c>
      <c r="HJ20" s="47">
        <v>170</v>
      </c>
      <c r="HK20" s="47">
        <v>179.1</v>
      </c>
      <c r="HL20" s="47">
        <v>2</v>
      </c>
      <c r="HM20" s="47">
        <v>147</v>
      </c>
      <c r="HN20" s="47">
        <v>156.5</v>
      </c>
      <c r="HO20" s="47">
        <v>1</v>
      </c>
      <c r="HP20" s="47">
        <v>0</v>
      </c>
      <c r="HQ20" s="47">
        <v>0</v>
      </c>
      <c r="HR20" s="47">
        <v>0</v>
      </c>
      <c r="HS20" s="47">
        <v>158</v>
      </c>
      <c r="HT20" s="47">
        <v>165.8</v>
      </c>
      <c r="HU20" s="47">
        <v>1</v>
      </c>
      <c r="HV20" s="47">
        <v>86</v>
      </c>
      <c r="HW20" s="47">
        <v>90.4</v>
      </c>
      <c r="HX20" s="47">
        <v>0</v>
      </c>
      <c r="HY20" s="47">
        <v>84</v>
      </c>
      <c r="HZ20" s="47">
        <v>88.7</v>
      </c>
      <c r="IA20" s="47">
        <v>2</v>
      </c>
      <c r="IB20" s="47">
        <v>76</v>
      </c>
      <c r="IC20" s="47">
        <v>79.900000000000006</v>
      </c>
      <c r="ID20" s="47">
        <v>1</v>
      </c>
      <c r="IE20" s="47">
        <v>71</v>
      </c>
      <c r="IF20" s="47">
        <v>76.599999999999994</v>
      </c>
      <c r="IG20" s="47">
        <v>0</v>
      </c>
      <c r="IH20" s="47">
        <v>79</v>
      </c>
      <c r="II20" s="47">
        <v>83.3</v>
      </c>
      <c r="IJ20" s="47">
        <v>0</v>
      </c>
      <c r="IK20" s="47">
        <v>79</v>
      </c>
      <c r="IL20" s="47">
        <v>82.5</v>
      </c>
      <c r="IM20" s="47">
        <v>1</v>
      </c>
    </row>
    <row r="21" spans="1:247" s="47" customFormat="1" x14ac:dyDescent="0.3">
      <c r="A21" s="47" t="s">
        <v>678</v>
      </c>
      <c r="B21" s="47" t="s">
        <v>679</v>
      </c>
      <c r="D21" s="47" t="s">
        <v>680</v>
      </c>
      <c r="E21" s="47">
        <v>133</v>
      </c>
      <c r="H21" s="80"/>
      <c r="I21" s="47" t="s">
        <v>621</v>
      </c>
      <c r="J21" s="47">
        <v>9</v>
      </c>
      <c r="K21" s="47">
        <v>9</v>
      </c>
      <c r="S21" s="47" t="s">
        <v>657</v>
      </c>
      <c r="AC21" s="47">
        <v>0</v>
      </c>
      <c r="AD21" s="47">
        <v>0</v>
      </c>
      <c r="AE21" s="47">
        <v>0</v>
      </c>
      <c r="AF21" s="47">
        <v>0</v>
      </c>
      <c r="AG21" s="47">
        <v>0</v>
      </c>
      <c r="AH21" s="47">
        <v>0</v>
      </c>
      <c r="AI21" s="47">
        <v>0</v>
      </c>
      <c r="AJ21" s="47">
        <v>0</v>
      </c>
      <c r="AK21" s="47">
        <v>0</v>
      </c>
      <c r="AL21" s="47">
        <v>0</v>
      </c>
      <c r="AM21" s="47">
        <v>0</v>
      </c>
      <c r="AN21" s="47">
        <v>0</v>
      </c>
      <c r="AO21" s="47">
        <v>0</v>
      </c>
      <c r="AP21" s="47">
        <v>0</v>
      </c>
      <c r="AQ21" s="47">
        <v>0</v>
      </c>
      <c r="AR21" s="47">
        <v>0</v>
      </c>
      <c r="AS21" s="47">
        <v>0</v>
      </c>
      <c r="AT21" s="47">
        <v>0</v>
      </c>
      <c r="AU21" s="47">
        <v>0</v>
      </c>
      <c r="AV21" s="47">
        <v>0</v>
      </c>
      <c r="AW21" s="47">
        <v>0</v>
      </c>
      <c r="AX21" s="47">
        <v>0</v>
      </c>
      <c r="AY21" s="47">
        <v>0</v>
      </c>
      <c r="AZ21" s="47">
        <v>0</v>
      </c>
      <c r="BA21" s="47">
        <v>0</v>
      </c>
      <c r="BB21" s="47">
        <v>0</v>
      </c>
      <c r="BC21" s="47">
        <v>0</v>
      </c>
      <c r="BD21" s="47">
        <v>0</v>
      </c>
      <c r="BE21" s="47">
        <v>0</v>
      </c>
      <c r="BF21" s="47">
        <v>0</v>
      </c>
      <c r="BG21" s="47">
        <v>0</v>
      </c>
      <c r="BH21" s="47">
        <v>0</v>
      </c>
      <c r="BI21" s="47">
        <v>0</v>
      </c>
      <c r="BJ21" s="47">
        <v>0</v>
      </c>
      <c r="BK21" s="47">
        <v>0</v>
      </c>
      <c r="BL21" s="47">
        <v>0</v>
      </c>
      <c r="BM21" s="47">
        <v>0</v>
      </c>
      <c r="BN21" s="47">
        <v>0</v>
      </c>
      <c r="BO21" s="47">
        <v>0</v>
      </c>
      <c r="BP21" s="47">
        <v>0</v>
      </c>
      <c r="BQ21" s="47">
        <v>0</v>
      </c>
      <c r="BR21" s="47">
        <v>0</v>
      </c>
      <c r="BS21" s="47">
        <v>0</v>
      </c>
      <c r="BT21" s="47">
        <v>0</v>
      </c>
      <c r="BU21" s="47">
        <v>0</v>
      </c>
      <c r="BV21" s="47">
        <v>0</v>
      </c>
      <c r="BW21" s="47">
        <v>0</v>
      </c>
      <c r="BX21" s="47">
        <v>0</v>
      </c>
      <c r="BY21" s="47">
        <v>0</v>
      </c>
      <c r="BZ21" s="47">
        <v>0</v>
      </c>
      <c r="CA21" s="47">
        <v>0</v>
      </c>
      <c r="CB21" s="47">
        <v>0</v>
      </c>
      <c r="CC21" s="47">
        <v>0</v>
      </c>
      <c r="CD21" s="47">
        <v>0</v>
      </c>
      <c r="CE21" s="47">
        <v>0</v>
      </c>
      <c r="CF21" s="47">
        <v>0</v>
      </c>
      <c r="CG21" s="47">
        <v>0</v>
      </c>
      <c r="CH21" s="47">
        <v>0</v>
      </c>
      <c r="CI21" s="47">
        <v>0</v>
      </c>
      <c r="CJ21" s="47">
        <v>0</v>
      </c>
      <c r="CK21" s="47">
        <v>0</v>
      </c>
      <c r="CL21" s="47">
        <v>0</v>
      </c>
      <c r="CM21" s="47">
        <v>0</v>
      </c>
      <c r="CN21" s="47">
        <v>0</v>
      </c>
      <c r="CO21" s="47">
        <v>0</v>
      </c>
      <c r="CP21" s="47">
        <v>0</v>
      </c>
      <c r="CQ21" s="47">
        <v>0</v>
      </c>
      <c r="CR21" s="47">
        <v>0</v>
      </c>
      <c r="CS21" s="47">
        <v>0</v>
      </c>
      <c r="CT21" s="47">
        <v>0</v>
      </c>
      <c r="CU21" s="47">
        <v>0</v>
      </c>
      <c r="CV21" s="47">
        <v>0</v>
      </c>
      <c r="CW21" s="47">
        <v>0</v>
      </c>
      <c r="CX21" s="47">
        <v>0</v>
      </c>
      <c r="CY21" s="47">
        <v>0</v>
      </c>
      <c r="CZ21" s="47">
        <v>0</v>
      </c>
      <c r="DA21" s="47">
        <v>0</v>
      </c>
      <c r="DB21" s="47">
        <v>0</v>
      </c>
      <c r="DC21" s="47">
        <v>0</v>
      </c>
      <c r="DD21" s="47">
        <v>0</v>
      </c>
      <c r="DE21" s="47">
        <v>0</v>
      </c>
      <c r="DF21" s="47">
        <v>0</v>
      </c>
      <c r="DG21" s="47">
        <v>0</v>
      </c>
      <c r="DH21" s="47">
        <v>0</v>
      </c>
      <c r="DI21" s="47">
        <v>0</v>
      </c>
      <c r="DJ21" s="47">
        <v>0</v>
      </c>
      <c r="DK21" s="47">
        <v>0</v>
      </c>
      <c r="DL21" s="47">
        <v>0</v>
      </c>
      <c r="DM21" s="47">
        <v>0</v>
      </c>
      <c r="DN21" s="47">
        <v>0</v>
      </c>
      <c r="DO21" s="47">
        <v>0</v>
      </c>
      <c r="DP21" s="47">
        <v>0</v>
      </c>
      <c r="DQ21" s="47">
        <v>0</v>
      </c>
      <c r="DR21" s="47">
        <v>0</v>
      </c>
      <c r="DS21" s="47">
        <v>0</v>
      </c>
      <c r="DT21" s="47">
        <v>0</v>
      </c>
      <c r="DU21" s="47">
        <v>0</v>
      </c>
      <c r="DV21" s="47">
        <v>0</v>
      </c>
      <c r="DW21" s="47">
        <v>0</v>
      </c>
      <c r="DX21" s="47">
        <v>0</v>
      </c>
      <c r="DY21" s="47">
        <v>0</v>
      </c>
      <c r="DZ21" s="47">
        <v>0</v>
      </c>
      <c r="EA21" s="47">
        <v>0</v>
      </c>
      <c r="EB21" s="47">
        <v>0</v>
      </c>
      <c r="EC21" s="47">
        <v>0</v>
      </c>
      <c r="ED21" s="47">
        <v>0</v>
      </c>
      <c r="EE21" s="47">
        <v>0</v>
      </c>
      <c r="EF21" s="47">
        <v>0</v>
      </c>
      <c r="EG21" s="47">
        <v>0</v>
      </c>
      <c r="EH21" s="47">
        <v>0</v>
      </c>
      <c r="EI21" s="47">
        <v>0</v>
      </c>
      <c r="EJ21" s="47">
        <v>0</v>
      </c>
      <c r="EK21" s="47">
        <v>0</v>
      </c>
      <c r="EL21" s="47">
        <v>0</v>
      </c>
      <c r="EM21" s="47">
        <v>0</v>
      </c>
      <c r="EN21" s="47">
        <v>0</v>
      </c>
      <c r="EO21" s="47">
        <v>0</v>
      </c>
      <c r="EP21" s="47">
        <v>0</v>
      </c>
      <c r="EQ21" s="47">
        <v>0</v>
      </c>
      <c r="ER21" s="47">
        <v>0</v>
      </c>
      <c r="ES21" s="47">
        <v>0</v>
      </c>
      <c r="ET21" s="47">
        <v>0</v>
      </c>
      <c r="EU21" s="47">
        <v>0</v>
      </c>
      <c r="EV21" s="47">
        <v>0</v>
      </c>
      <c r="EW21" s="47">
        <v>0</v>
      </c>
      <c r="EX21" s="47">
        <v>0</v>
      </c>
      <c r="EY21" s="47">
        <v>0</v>
      </c>
      <c r="EZ21" s="47">
        <v>0</v>
      </c>
      <c r="FA21" s="47">
        <v>0</v>
      </c>
      <c r="FB21" s="47">
        <v>0</v>
      </c>
      <c r="FC21" s="47">
        <v>0</v>
      </c>
      <c r="FD21" s="47">
        <v>0</v>
      </c>
      <c r="FE21" s="47">
        <v>0</v>
      </c>
      <c r="FF21" s="47">
        <v>0</v>
      </c>
      <c r="FG21" s="47">
        <v>0</v>
      </c>
      <c r="FH21" s="47">
        <v>0</v>
      </c>
      <c r="FI21" s="47">
        <v>0</v>
      </c>
      <c r="FJ21" s="47">
        <v>0</v>
      </c>
      <c r="FK21" s="47">
        <v>0</v>
      </c>
      <c r="FL21" s="47">
        <v>0</v>
      </c>
      <c r="FM21" s="47">
        <v>0</v>
      </c>
      <c r="FN21" s="47">
        <v>0</v>
      </c>
      <c r="FO21" s="47">
        <v>0</v>
      </c>
      <c r="FP21" s="47">
        <v>0</v>
      </c>
      <c r="FQ21" s="47">
        <v>0</v>
      </c>
      <c r="FR21" s="47">
        <v>0</v>
      </c>
      <c r="FS21" s="47">
        <v>0</v>
      </c>
      <c r="FT21" s="47">
        <v>0</v>
      </c>
      <c r="FU21" s="47">
        <v>0</v>
      </c>
      <c r="FV21" s="47">
        <v>0</v>
      </c>
      <c r="FW21" s="47">
        <v>0</v>
      </c>
      <c r="FX21" s="47">
        <v>0</v>
      </c>
      <c r="FY21" s="47">
        <v>0</v>
      </c>
      <c r="FZ21" s="47">
        <v>0</v>
      </c>
      <c r="GA21" s="47">
        <v>0</v>
      </c>
      <c r="GB21" s="47">
        <v>0</v>
      </c>
      <c r="GC21" s="47">
        <v>0</v>
      </c>
      <c r="GD21" s="47">
        <v>0</v>
      </c>
      <c r="GE21" s="47">
        <v>0</v>
      </c>
      <c r="GF21" s="47">
        <v>0</v>
      </c>
      <c r="GG21" s="47">
        <v>0</v>
      </c>
      <c r="GH21" s="47">
        <v>0</v>
      </c>
      <c r="GI21" s="47">
        <v>0</v>
      </c>
      <c r="GJ21" s="47">
        <v>0</v>
      </c>
      <c r="GK21" s="47">
        <v>0</v>
      </c>
      <c r="GL21" s="47">
        <v>0</v>
      </c>
      <c r="GM21" s="47">
        <v>0</v>
      </c>
      <c r="GN21" s="47">
        <v>0</v>
      </c>
      <c r="GO21" s="47">
        <v>0</v>
      </c>
      <c r="GP21" s="47">
        <v>0</v>
      </c>
      <c r="GQ21" s="47">
        <v>0</v>
      </c>
      <c r="GR21" s="47">
        <v>0</v>
      </c>
      <c r="GS21" s="47">
        <v>0</v>
      </c>
      <c r="GT21" s="47">
        <v>0</v>
      </c>
      <c r="GU21" s="47">
        <v>0</v>
      </c>
      <c r="GV21" s="47">
        <v>0</v>
      </c>
      <c r="GW21" s="47">
        <v>0</v>
      </c>
      <c r="GX21" s="47">
        <v>0</v>
      </c>
      <c r="GY21" s="47">
        <v>0</v>
      </c>
      <c r="GZ21" s="47">
        <v>0</v>
      </c>
      <c r="HA21" s="47">
        <v>0</v>
      </c>
      <c r="HB21" s="47">
        <v>0</v>
      </c>
      <c r="HC21" s="47">
        <v>0</v>
      </c>
      <c r="HD21" s="47">
        <v>0</v>
      </c>
      <c r="HE21" s="47">
        <v>0</v>
      </c>
      <c r="HF21" s="47">
        <v>0</v>
      </c>
      <c r="HG21" s="47">
        <v>0</v>
      </c>
      <c r="HH21" s="47">
        <v>0</v>
      </c>
      <c r="HI21" s="47">
        <v>0</v>
      </c>
      <c r="HJ21" s="47">
        <v>0</v>
      </c>
      <c r="HK21" s="47">
        <v>0</v>
      </c>
      <c r="HL21" s="47">
        <v>0</v>
      </c>
      <c r="HM21" s="47">
        <v>0</v>
      </c>
      <c r="HN21" s="47">
        <v>0</v>
      </c>
      <c r="HO21" s="47">
        <v>0</v>
      </c>
      <c r="HP21" s="47">
        <v>0</v>
      </c>
      <c r="HQ21" s="47">
        <v>0</v>
      </c>
      <c r="HR21" s="47">
        <v>0</v>
      </c>
      <c r="HS21" s="47">
        <v>0</v>
      </c>
      <c r="HT21" s="47">
        <v>0</v>
      </c>
      <c r="HU21" s="47">
        <v>0</v>
      </c>
      <c r="HV21" s="47">
        <v>0</v>
      </c>
      <c r="HW21" s="47">
        <v>0</v>
      </c>
      <c r="HX21" s="47">
        <v>0</v>
      </c>
      <c r="HY21" s="47">
        <v>0</v>
      </c>
      <c r="HZ21" s="47">
        <v>0</v>
      </c>
      <c r="IA21" s="47">
        <v>0</v>
      </c>
      <c r="IB21" s="47">
        <v>0</v>
      </c>
      <c r="IC21" s="47">
        <v>0</v>
      </c>
      <c r="ID21" s="47">
        <v>0</v>
      </c>
      <c r="IE21" s="47">
        <v>0</v>
      </c>
      <c r="IF21" s="47">
        <v>0</v>
      </c>
      <c r="IG21" s="47">
        <v>0</v>
      </c>
      <c r="IH21" s="47">
        <v>0</v>
      </c>
      <c r="II21" s="47">
        <v>0</v>
      </c>
      <c r="IJ21" s="47">
        <v>0</v>
      </c>
      <c r="IK21" s="47">
        <v>0</v>
      </c>
      <c r="IL21" s="47">
        <v>0</v>
      </c>
      <c r="IM21" s="47">
        <v>0</v>
      </c>
    </row>
    <row r="22" spans="1:247" s="47" customFormat="1" x14ac:dyDescent="0.3">
      <c r="A22" s="47" t="s">
        <v>681</v>
      </c>
      <c r="B22" s="47" t="s">
        <v>682</v>
      </c>
      <c r="D22" s="47" t="s">
        <v>683</v>
      </c>
      <c r="E22" s="47">
        <v>134</v>
      </c>
      <c r="H22" s="80"/>
      <c r="I22" s="47" t="s">
        <v>621</v>
      </c>
      <c r="J22" s="47">
        <v>3</v>
      </c>
      <c r="K22" s="47">
        <v>6</v>
      </c>
      <c r="S22" s="47" t="s">
        <v>118</v>
      </c>
      <c r="AC22" s="47">
        <v>9</v>
      </c>
      <c r="AD22" s="47">
        <v>9.8000000000000007</v>
      </c>
      <c r="AE22" s="47">
        <v>0</v>
      </c>
      <c r="AF22" s="47">
        <v>10</v>
      </c>
      <c r="AG22" s="47">
        <v>10.4</v>
      </c>
      <c r="AH22" s="47">
        <v>1</v>
      </c>
      <c r="AI22" s="47">
        <v>10</v>
      </c>
      <c r="AJ22" s="47">
        <v>10.1</v>
      </c>
      <c r="AK22" s="47">
        <v>0</v>
      </c>
      <c r="AL22" s="47">
        <v>9</v>
      </c>
      <c r="AM22" s="47">
        <v>9.9</v>
      </c>
      <c r="AN22" s="47">
        <v>0</v>
      </c>
      <c r="AO22" s="47">
        <v>9</v>
      </c>
      <c r="AP22" s="47">
        <v>9.9</v>
      </c>
      <c r="AQ22" s="47">
        <v>0</v>
      </c>
      <c r="AR22" s="47">
        <v>9</v>
      </c>
      <c r="AS22" s="47">
        <v>9.9</v>
      </c>
      <c r="AT22" s="47">
        <v>0</v>
      </c>
      <c r="AU22" s="47">
        <v>9</v>
      </c>
      <c r="AV22" s="47">
        <v>9.9</v>
      </c>
      <c r="AW22" s="47">
        <v>0</v>
      </c>
      <c r="AX22" s="47">
        <v>9</v>
      </c>
      <c r="AY22" s="47">
        <v>9.9</v>
      </c>
      <c r="AZ22" s="47">
        <v>0</v>
      </c>
      <c r="BA22" s="47">
        <v>9</v>
      </c>
      <c r="BB22" s="47">
        <v>9.6999999999999993</v>
      </c>
      <c r="BC22" s="47">
        <v>0</v>
      </c>
      <c r="BD22" s="47">
        <v>10</v>
      </c>
      <c r="BE22" s="47">
        <v>10.1</v>
      </c>
      <c r="BF22" s="47">
        <v>0</v>
      </c>
      <c r="BG22" s="47">
        <v>10</v>
      </c>
      <c r="BH22" s="47">
        <v>10.199999999999999</v>
      </c>
      <c r="BI22" s="47">
        <v>0</v>
      </c>
      <c r="BJ22" s="47">
        <v>9</v>
      </c>
      <c r="BK22" s="47">
        <v>9.5</v>
      </c>
      <c r="BL22" s="47">
        <v>0</v>
      </c>
      <c r="BM22" s="47">
        <v>10</v>
      </c>
      <c r="BN22" s="47">
        <v>10.199999999999999</v>
      </c>
      <c r="BO22" s="47">
        <v>0</v>
      </c>
      <c r="BP22" s="47">
        <v>10</v>
      </c>
      <c r="BQ22" s="47">
        <v>10.7</v>
      </c>
      <c r="BR22" s="47">
        <v>1</v>
      </c>
      <c r="BS22" s="47">
        <v>9</v>
      </c>
      <c r="BT22" s="47">
        <v>9.8000000000000007</v>
      </c>
      <c r="BU22" s="47">
        <v>0</v>
      </c>
      <c r="BV22" s="47">
        <v>9</v>
      </c>
      <c r="BW22" s="47">
        <v>9.9</v>
      </c>
      <c r="BX22" s="47">
        <v>0</v>
      </c>
      <c r="BY22" s="47">
        <v>10</v>
      </c>
      <c r="BZ22" s="47">
        <v>10.199999999999999</v>
      </c>
      <c r="CA22" s="47">
        <v>0</v>
      </c>
      <c r="CB22" s="47">
        <v>10</v>
      </c>
      <c r="CC22" s="47">
        <v>10.3</v>
      </c>
      <c r="CD22" s="47">
        <v>1</v>
      </c>
      <c r="CE22" s="47">
        <v>10</v>
      </c>
      <c r="CF22" s="47">
        <v>10.5</v>
      </c>
      <c r="CG22" s="47">
        <v>1</v>
      </c>
      <c r="CH22" s="47">
        <v>10</v>
      </c>
      <c r="CI22" s="47">
        <v>10.199999999999999</v>
      </c>
      <c r="CJ22" s="47">
        <v>0</v>
      </c>
      <c r="CK22" s="47">
        <v>8</v>
      </c>
      <c r="CL22" s="47">
        <v>8.1</v>
      </c>
      <c r="CM22" s="47">
        <v>0</v>
      </c>
      <c r="CN22" s="47">
        <v>7</v>
      </c>
      <c r="CO22" s="47">
        <v>7.1</v>
      </c>
      <c r="CP22" s="47">
        <v>0</v>
      </c>
      <c r="CQ22" s="47">
        <v>8</v>
      </c>
      <c r="CR22" s="47">
        <v>8.4</v>
      </c>
      <c r="CS22" s="47">
        <v>0</v>
      </c>
      <c r="CT22" s="47">
        <v>9</v>
      </c>
      <c r="CU22" s="47">
        <v>9.6999999999999993</v>
      </c>
      <c r="CV22" s="47">
        <v>0</v>
      </c>
      <c r="CW22" s="47">
        <v>9</v>
      </c>
      <c r="CX22" s="47">
        <v>9.1999999999999993</v>
      </c>
      <c r="CY22" s="47">
        <v>0</v>
      </c>
      <c r="CZ22" s="47">
        <v>6</v>
      </c>
      <c r="DA22" s="47">
        <v>6.6</v>
      </c>
      <c r="DB22" s="47">
        <v>0</v>
      </c>
      <c r="DC22" s="47">
        <v>9</v>
      </c>
      <c r="DD22" s="47">
        <v>9.1</v>
      </c>
      <c r="DE22" s="47">
        <v>0</v>
      </c>
      <c r="DF22" s="47">
        <v>7</v>
      </c>
      <c r="DG22" s="47">
        <v>7.1</v>
      </c>
      <c r="DH22" s="47">
        <v>0</v>
      </c>
      <c r="DI22" s="47">
        <v>10</v>
      </c>
      <c r="DJ22" s="47">
        <v>10</v>
      </c>
      <c r="DK22" s="47">
        <v>0</v>
      </c>
      <c r="DL22" s="47">
        <v>9</v>
      </c>
      <c r="DM22" s="47">
        <v>9.6999999999999993</v>
      </c>
      <c r="DN22" s="47">
        <v>0</v>
      </c>
      <c r="DO22" s="47">
        <v>8</v>
      </c>
      <c r="DP22" s="47">
        <v>8.6999999999999993</v>
      </c>
      <c r="DQ22" s="47">
        <v>0</v>
      </c>
      <c r="DR22" s="47">
        <v>9</v>
      </c>
      <c r="DS22" s="47">
        <v>9.1999999999999993</v>
      </c>
      <c r="DT22" s="47">
        <v>0</v>
      </c>
      <c r="DU22" s="47">
        <v>6</v>
      </c>
      <c r="DV22" s="47">
        <v>6</v>
      </c>
      <c r="DW22" s="47">
        <v>0</v>
      </c>
      <c r="DX22" s="47">
        <v>8</v>
      </c>
      <c r="DY22" s="47">
        <v>8.6</v>
      </c>
      <c r="DZ22" s="47">
        <v>0</v>
      </c>
      <c r="EA22" s="47">
        <v>9</v>
      </c>
      <c r="EB22" s="47">
        <v>9</v>
      </c>
      <c r="EC22" s="47">
        <v>0</v>
      </c>
      <c r="ED22" s="47">
        <v>8</v>
      </c>
      <c r="EE22" s="47">
        <v>8.6999999999999993</v>
      </c>
      <c r="EF22" s="47">
        <v>0</v>
      </c>
      <c r="EG22" s="47">
        <v>8</v>
      </c>
      <c r="EH22" s="47">
        <v>8.3000000000000007</v>
      </c>
      <c r="EI22" s="47">
        <v>0</v>
      </c>
      <c r="EJ22" s="47">
        <v>10</v>
      </c>
      <c r="EK22" s="47">
        <v>10.3</v>
      </c>
      <c r="EL22" s="47">
        <v>1</v>
      </c>
      <c r="EM22" s="47">
        <v>10</v>
      </c>
      <c r="EN22" s="47">
        <v>10.4</v>
      </c>
      <c r="EO22" s="47">
        <v>1</v>
      </c>
      <c r="EP22" s="47">
        <v>9</v>
      </c>
      <c r="EQ22" s="47">
        <v>9.8000000000000007</v>
      </c>
      <c r="ER22" s="47">
        <v>0</v>
      </c>
      <c r="ES22" s="47">
        <v>9</v>
      </c>
      <c r="ET22" s="47">
        <v>9.1</v>
      </c>
      <c r="EU22" s="47">
        <v>0</v>
      </c>
      <c r="EV22" s="47">
        <v>10</v>
      </c>
      <c r="EW22" s="47">
        <v>10</v>
      </c>
      <c r="EX22" s="47">
        <v>0</v>
      </c>
      <c r="EY22" s="47">
        <v>9</v>
      </c>
      <c r="EZ22" s="47">
        <v>9.9</v>
      </c>
      <c r="FA22" s="47">
        <v>0</v>
      </c>
      <c r="FB22" s="47">
        <v>8</v>
      </c>
      <c r="FC22" s="47">
        <v>8.6</v>
      </c>
      <c r="FD22" s="47">
        <v>0</v>
      </c>
      <c r="FE22" s="47">
        <v>9</v>
      </c>
      <c r="FF22" s="47">
        <v>9</v>
      </c>
      <c r="FG22" s="47">
        <v>0</v>
      </c>
      <c r="FH22" s="47">
        <v>9</v>
      </c>
      <c r="FI22" s="47">
        <v>9.8000000000000007</v>
      </c>
      <c r="FJ22" s="47">
        <v>0</v>
      </c>
      <c r="FK22" s="47">
        <v>10</v>
      </c>
      <c r="FL22" s="47">
        <v>10</v>
      </c>
      <c r="FM22" s="47">
        <v>0</v>
      </c>
      <c r="FN22" s="47">
        <v>10</v>
      </c>
      <c r="FO22" s="47">
        <v>10.199999999999999</v>
      </c>
      <c r="FP22" s="47">
        <v>0</v>
      </c>
      <c r="FQ22" s="47">
        <v>9</v>
      </c>
      <c r="FR22" s="47">
        <v>9.3000000000000007</v>
      </c>
      <c r="FS22" s="47">
        <v>0</v>
      </c>
      <c r="FT22" s="47">
        <v>9</v>
      </c>
      <c r="FU22" s="47">
        <v>9.1</v>
      </c>
      <c r="FV22" s="47">
        <v>0</v>
      </c>
      <c r="FW22" s="47">
        <v>9</v>
      </c>
      <c r="FX22" s="47">
        <v>9.3000000000000007</v>
      </c>
      <c r="FY22" s="47">
        <v>0</v>
      </c>
      <c r="FZ22" s="47">
        <v>6</v>
      </c>
      <c r="GA22" s="47">
        <v>6.5</v>
      </c>
      <c r="GB22" s="47">
        <v>0</v>
      </c>
      <c r="GC22" s="47">
        <v>9</v>
      </c>
      <c r="GD22" s="47">
        <v>9.1999999999999993</v>
      </c>
      <c r="GE22" s="47">
        <v>0</v>
      </c>
      <c r="GF22" s="47">
        <v>9</v>
      </c>
      <c r="GG22" s="47">
        <v>9.4</v>
      </c>
      <c r="GH22" s="47">
        <v>0</v>
      </c>
      <c r="GI22" s="47">
        <v>10</v>
      </c>
      <c r="GJ22" s="47">
        <v>10.6</v>
      </c>
      <c r="GK22" s="47">
        <v>1</v>
      </c>
      <c r="GL22" s="47">
        <v>8</v>
      </c>
      <c r="GM22" s="47">
        <v>8.6</v>
      </c>
      <c r="GN22" s="47">
        <v>0</v>
      </c>
      <c r="GO22" s="47">
        <v>10</v>
      </c>
      <c r="GP22" s="47">
        <v>10.8</v>
      </c>
      <c r="GQ22" s="47">
        <v>1</v>
      </c>
      <c r="GR22" s="47">
        <v>10</v>
      </c>
      <c r="GS22" s="47">
        <v>10</v>
      </c>
      <c r="GT22" s="47">
        <v>0</v>
      </c>
      <c r="GU22" s="47">
        <v>8</v>
      </c>
      <c r="GV22" s="47">
        <v>8.5</v>
      </c>
      <c r="GW22" s="47">
        <v>0</v>
      </c>
      <c r="GX22" s="47">
        <v>10</v>
      </c>
      <c r="GY22" s="47">
        <v>10.8</v>
      </c>
      <c r="GZ22" s="47">
        <v>1</v>
      </c>
      <c r="HA22" s="47">
        <v>538</v>
      </c>
      <c r="HB22" s="47">
        <v>563.79999999999995</v>
      </c>
      <c r="HC22" s="47">
        <v>9</v>
      </c>
      <c r="HD22" s="47">
        <v>538</v>
      </c>
      <c r="HE22" s="47">
        <v>563.79999999999995</v>
      </c>
      <c r="HF22" s="47">
        <v>9</v>
      </c>
      <c r="HG22" s="47">
        <v>538</v>
      </c>
      <c r="HH22" s="47">
        <v>563.79999999999995</v>
      </c>
      <c r="HI22" s="47">
        <v>9</v>
      </c>
      <c r="HJ22" s="47">
        <v>190</v>
      </c>
      <c r="HK22" s="47">
        <v>201.1</v>
      </c>
      <c r="HL22" s="47">
        <v>4</v>
      </c>
      <c r="HM22" s="47">
        <v>167</v>
      </c>
      <c r="HN22" s="47">
        <v>174</v>
      </c>
      <c r="HO22" s="47">
        <v>2</v>
      </c>
      <c r="HP22" s="47">
        <v>0</v>
      </c>
      <c r="HQ22" s="47">
        <v>0</v>
      </c>
      <c r="HR22" s="47">
        <v>0</v>
      </c>
      <c r="HS22" s="47">
        <v>181</v>
      </c>
      <c r="HT22" s="47">
        <v>188.7</v>
      </c>
      <c r="HU22" s="47">
        <v>3</v>
      </c>
      <c r="HV22" s="47">
        <v>93</v>
      </c>
      <c r="HW22" s="47">
        <v>99.6</v>
      </c>
      <c r="HX22" s="47">
        <v>1</v>
      </c>
      <c r="HY22" s="47">
        <v>97</v>
      </c>
      <c r="HZ22" s="47">
        <v>101.5</v>
      </c>
      <c r="IA22" s="47">
        <v>3</v>
      </c>
      <c r="IB22" s="47">
        <v>82</v>
      </c>
      <c r="IC22" s="47">
        <v>85</v>
      </c>
      <c r="ID22" s="47">
        <v>0</v>
      </c>
      <c r="IE22" s="47">
        <v>85</v>
      </c>
      <c r="IF22" s="47">
        <v>89</v>
      </c>
      <c r="IG22" s="47">
        <v>2</v>
      </c>
      <c r="IH22" s="47">
        <v>92</v>
      </c>
      <c r="II22" s="47">
        <v>95</v>
      </c>
      <c r="IJ22" s="47">
        <v>0</v>
      </c>
      <c r="IK22" s="47">
        <v>89</v>
      </c>
      <c r="IL22" s="47">
        <v>93.7</v>
      </c>
      <c r="IM22" s="47">
        <v>3</v>
      </c>
    </row>
    <row r="23" spans="1:247" s="47" customFormat="1" x14ac:dyDescent="0.3">
      <c r="A23" s="47" t="s">
        <v>684</v>
      </c>
      <c r="B23" s="47" t="s">
        <v>658</v>
      </c>
      <c r="D23" s="47" t="s">
        <v>685</v>
      </c>
      <c r="E23" s="47">
        <v>135</v>
      </c>
      <c r="H23" s="80"/>
      <c r="I23" s="47" t="s">
        <v>621</v>
      </c>
      <c r="J23" s="47">
        <v>7</v>
      </c>
      <c r="K23" s="47">
        <v>12</v>
      </c>
      <c r="S23" s="47" t="s">
        <v>657</v>
      </c>
      <c r="AC23" s="47">
        <v>9</v>
      </c>
      <c r="AD23" s="47">
        <v>9.8000000000000007</v>
      </c>
      <c r="AE23" s="47">
        <v>0</v>
      </c>
      <c r="AF23" s="47">
        <v>10</v>
      </c>
      <c r="AG23" s="47">
        <v>10.4</v>
      </c>
      <c r="AH23" s="47">
        <v>1</v>
      </c>
      <c r="AI23" s="47">
        <v>8</v>
      </c>
      <c r="AJ23" s="47">
        <v>8.8000000000000007</v>
      </c>
      <c r="AK23" s="47">
        <v>0</v>
      </c>
      <c r="AL23" s="47">
        <v>9</v>
      </c>
      <c r="AM23" s="47">
        <v>9.8000000000000007</v>
      </c>
      <c r="AN23" s="47">
        <v>0</v>
      </c>
      <c r="AO23" s="47">
        <v>10</v>
      </c>
      <c r="AP23" s="47">
        <v>10.4</v>
      </c>
      <c r="AQ23" s="47">
        <v>1</v>
      </c>
      <c r="AR23" s="47">
        <v>9</v>
      </c>
      <c r="AS23" s="47">
        <v>9.9</v>
      </c>
      <c r="AT23" s="47">
        <v>0</v>
      </c>
      <c r="AU23" s="47">
        <v>10</v>
      </c>
      <c r="AV23" s="47">
        <v>10.1</v>
      </c>
      <c r="AW23" s="47">
        <v>0</v>
      </c>
      <c r="AX23" s="47">
        <v>10</v>
      </c>
      <c r="AY23" s="47">
        <v>10.7</v>
      </c>
      <c r="AZ23" s="47">
        <v>1</v>
      </c>
      <c r="BA23" s="47">
        <v>10</v>
      </c>
      <c r="BB23" s="47">
        <v>10.1</v>
      </c>
      <c r="BC23" s="47">
        <v>0</v>
      </c>
      <c r="BD23" s="47">
        <v>10</v>
      </c>
      <c r="BE23" s="47">
        <v>10.6</v>
      </c>
      <c r="BF23" s="47">
        <v>1</v>
      </c>
      <c r="BG23" s="47">
        <v>10</v>
      </c>
      <c r="BH23" s="47">
        <v>10.6</v>
      </c>
      <c r="BI23" s="47">
        <v>1</v>
      </c>
      <c r="BJ23" s="47">
        <v>9</v>
      </c>
      <c r="BK23" s="47">
        <v>9.5</v>
      </c>
      <c r="BL23" s="47">
        <v>0</v>
      </c>
      <c r="BM23" s="47">
        <v>9</v>
      </c>
      <c r="BN23" s="47">
        <v>9.8000000000000007</v>
      </c>
      <c r="BO23" s="47">
        <v>0</v>
      </c>
      <c r="BP23" s="47">
        <v>9</v>
      </c>
      <c r="BQ23" s="47">
        <v>9.6</v>
      </c>
      <c r="BR23" s="47">
        <v>0</v>
      </c>
      <c r="BS23" s="47">
        <v>10</v>
      </c>
      <c r="BT23" s="47">
        <v>10</v>
      </c>
      <c r="BU23" s="47">
        <v>0</v>
      </c>
      <c r="BV23" s="47">
        <v>10</v>
      </c>
      <c r="BW23" s="47">
        <v>10.1</v>
      </c>
      <c r="BX23" s="47">
        <v>0</v>
      </c>
      <c r="BY23" s="47">
        <v>10</v>
      </c>
      <c r="BZ23" s="47">
        <v>10</v>
      </c>
      <c r="CA23" s="47">
        <v>0</v>
      </c>
      <c r="CB23" s="47">
        <v>9</v>
      </c>
      <c r="CC23" s="47">
        <v>9.4</v>
      </c>
      <c r="CD23" s="47">
        <v>0</v>
      </c>
      <c r="CE23" s="47">
        <v>10</v>
      </c>
      <c r="CF23" s="47">
        <v>10.4</v>
      </c>
      <c r="CG23" s="47">
        <v>1</v>
      </c>
      <c r="CH23" s="47">
        <v>8</v>
      </c>
      <c r="CI23" s="47">
        <v>8.6999999999999993</v>
      </c>
      <c r="CJ23" s="47">
        <v>0</v>
      </c>
      <c r="CK23" s="47">
        <v>8</v>
      </c>
      <c r="CL23" s="47">
        <v>8.3000000000000007</v>
      </c>
      <c r="CM23" s="47">
        <v>0</v>
      </c>
      <c r="CN23" s="47">
        <v>8</v>
      </c>
      <c r="CO23" s="47">
        <v>8.6999999999999993</v>
      </c>
      <c r="CP23" s="47">
        <v>0</v>
      </c>
      <c r="CQ23" s="47">
        <v>8</v>
      </c>
      <c r="CR23" s="47">
        <v>8.8000000000000007</v>
      </c>
      <c r="CS23" s="47">
        <v>0</v>
      </c>
      <c r="CT23" s="47">
        <v>7</v>
      </c>
      <c r="CU23" s="47">
        <v>7.9</v>
      </c>
      <c r="CV23" s="47">
        <v>0</v>
      </c>
      <c r="CW23" s="47">
        <v>7</v>
      </c>
      <c r="CX23" s="47">
        <v>7.5</v>
      </c>
      <c r="CY23" s="47">
        <v>0</v>
      </c>
      <c r="CZ23" s="47">
        <v>7</v>
      </c>
      <c r="DA23" s="47">
        <v>7.6</v>
      </c>
      <c r="DB23" s="47">
        <v>0</v>
      </c>
      <c r="DC23" s="47">
        <v>8</v>
      </c>
      <c r="DD23" s="47">
        <v>8.4</v>
      </c>
      <c r="DE23" s="47">
        <v>0</v>
      </c>
      <c r="DF23" s="47">
        <v>8</v>
      </c>
      <c r="DG23" s="47">
        <v>8.8000000000000007</v>
      </c>
      <c r="DH23" s="47">
        <v>0</v>
      </c>
      <c r="DI23" s="47">
        <v>9</v>
      </c>
      <c r="DJ23" s="47">
        <v>9.6</v>
      </c>
      <c r="DK23" s="47">
        <v>0</v>
      </c>
      <c r="DL23" s="47">
        <v>6</v>
      </c>
      <c r="DM23" s="47">
        <v>6.8</v>
      </c>
      <c r="DN23" s="47">
        <v>0</v>
      </c>
      <c r="DO23" s="47">
        <v>8</v>
      </c>
      <c r="DP23" s="47">
        <v>8.6999999999999993</v>
      </c>
      <c r="DQ23" s="47">
        <v>0</v>
      </c>
      <c r="DR23" s="47">
        <v>10</v>
      </c>
      <c r="DS23" s="47">
        <v>10.7</v>
      </c>
      <c r="DT23" s="47">
        <v>1</v>
      </c>
      <c r="DU23" s="47">
        <v>9</v>
      </c>
      <c r="DV23" s="47">
        <v>9.1</v>
      </c>
      <c r="DW23" s="47">
        <v>0</v>
      </c>
      <c r="DX23" s="47">
        <v>8</v>
      </c>
      <c r="DY23" s="47">
        <v>8</v>
      </c>
      <c r="DZ23" s="47">
        <v>0</v>
      </c>
      <c r="EA23" s="47">
        <v>9</v>
      </c>
      <c r="EB23" s="47">
        <v>9.6999999999999993</v>
      </c>
      <c r="EC23" s="47">
        <v>0</v>
      </c>
      <c r="ED23" s="47">
        <v>9</v>
      </c>
      <c r="EE23" s="47">
        <v>9.6999999999999993</v>
      </c>
      <c r="EF23" s="47">
        <v>0</v>
      </c>
      <c r="EG23" s="47">
        <v>5</v>
      </c>
      <c r="EH23" s="47">
        <v>5.6</v>
      </c>
      <c r="EI23" s="47">
        <v>0</v>
      </c>
      <c r="EJ23" s="47">
        <v>7</v>
      </c>
      <c r="EK23" s="47">
        <v>7.6</v>
      </c>
      <c r="EL23" s="47">
        <v>0</v>
      </c>
      <c r="EM23" s="47">
        <v>7</v>
      </c>
      <c r="EN23" s="47">
        <v>7.3</v>
      </c>
      <c r="EO23" s="47">
        <v>0</v>
      </c>
      <c r="EP23" s="47">
        <v>10</v>
      </c>
      <c r="EQ23" s="47">
        <v>10.4</v>
      </c>
      <c r="ER23" s="47">
        <v>1</v>
      </c>
      <c r="ES23" s="47">
        <v>9</v>
      </c>
      <c r="ET23" s="47">
        <v>9.8000000000000007</v>
      </c>
      <c r="EU23" s="47">
        <v>0</v>
      </c>
      <c r="EV23" s="47">
        <v>8</v>
      </c>
      <c r="EW23" s="47">
        <v>8.8000000000000007</v>
      </c>
      <c r="EX23" s="47">
        <v>0</v>
      </c>
      <c r="EY23" s="47">
        <v>10</v>
      </c>
      <c r="EZ23" s="47">
        <v>10.8</v>
      </c>
      <c r="FA23" s="47">
        <v>1</v>
      </c>
      <c r="FB23" s="47">
        <v>9</v>
      </c>
      <c r="FC23" s="47">
        <v>9</v>
      </c>
      <c r="FD23" s="47">
        <v>0</v>
      </c>
      <c r="FE23" s="47">
        <v>9</v>
      </c>
      <c r="FF23" s="47">
        <v>9.9</v>
      </c>
      <c r="FG23" s="47">
        <v>0</v>
      </c>
      <c r="FH23" s="47">
        <v>10</v>
      </c>
      <c r="FI23" s="47">
        <v>10.5</v>
      </c>
      <c r="FJ23" s="47">
        <v>1</v>
      </c>
      <c r="FK23" s="47">
        <v>8</v>
      </c>
      <c r="FL23" s="47">
        <v>8.8000000000000007</v>
      </c>
      <c r="FM23" s="47">
        <v>0</v>
      </c>
      <c r="FN23" s="47">
        <v>9</v>
      </c>
      <c r="FO23" s="47">
        <v>9.9</v>
      </c>
      <c r="FP23" s="47">
        <v>0</v>
      </c>
      <c r="FQ23" s="47">
        <v>9</v>
      </c>
      <c r="FR23" s="47">
        <v>9.3000000000000007</v>
      </c>
      <c r="FS23" s="47">
        <v>0</v>
      </c>
      <c r="FT23" s="47">
        <v>10</v>
      </c>
      <c r="FU23" s="47">
        <v>10.4</v>
      </c>
      <c r="FV23" s="47">
        <v>1</v>
      </c>
      <c r="FW23" s="47">
        <v>9</v>
      </c>
      <c r="FX23" s="47">
        <v>9.5</v>
      </c>
      <c r="FY23" s="47">
        <v>0</v>
      </c>
      <c r="FZ23" s="47">
        <v>10</v>
      </c>
      <c r="GA23" s="47">
        <v>10.3</v>
      </c>
      <c r="GB23" s="47">
        <v>1</v>
      </c>
      <c r="GC23" s="47">
        <v>8</v>
      </c>
      <c r="GD23" s="47">
        <v>8</v>
      </c>
      <c r="GE23" s="47">
        <v>0</v>
      </c>
      <c r="GF23" s="47">
        <v>9</v>
      </c>
      <c r="GG23" s="47">
        <v>9.8000000000000007</v>
      </c>
      <c r="GH23" s="47">
        <v>0</v>
      </c>
      <c r="GI23" s="47">
        <v>10</v>
      </c>
      <c r="GJ23" s="47">
        <v>10.1</v>
      </c>
      <c r="GK23" s="47">
        <v>0</v>
      </c>
      <c r="GL23" s="47">
        <v>10</v>
      </c>
      <c r="GM23" s="47">
        <v>10.1</v>
      </c>
      <c r="GN23" s="47">
        <v>0</v>
      </c>
      <c r="GO23" s="47">
        <v>10</v>
      </c>
      <c r="GP23" s="47">
        <v>10.8</v>
      </c>
      <c r="GQ23" s="47">
        <v>1</v>
      </c>
      <c r="GR23" s="47">
        <v>10</v>
      </c>
      <c r="GS23" s="47">
        <v>10.199999999999999</v>
      </c>
      <c r="GT23" s="47">
        <v>0</v>
      </c>
      <c r="GU23" s="47">
        <v>8</v>
      </c>
      <c r="GV23" s="47">
        <v>8.1999999999999993</v>
      </c>
      <c r="GW23" s="47">
        <v>0</v>
      </c>
      <c r="GX23" s="47">
        <v>8</v>
      </c>
      <c r="GY23" s="47">
        <v>8.8000000000000007</v>
      </c>
      <c r="GZ23" s="47">
        <v>0</v>
      </c>
      <c r="HA23" s="47">
        <v>530</v>
      </c>
      <c r="HB23" s="47">
        <v>560.9</v>
      </c>
      <c r="HC23" s="47">
        <v>13</v>
      </c>
      <c r="HD23" s="47">
        <v>530</v>
      </c>
      <c r="HE23" s="47">
        <v>560.9</v>
      </c>
      <c r="HF23" s="47">
        <v>13</v>
      </c>
      <c r="HG23" s="47">
        <v>530</v>
      </c>
      <c r="HH23" s="47">
        <v>560.9</v>
      </c>
      <c r="HI23" s="47">
        <v>13</v>
      </c>
      <c r="HJ23" s="47">
        <v>189</v>
      </c>
      <c r="HK23" s="47">
        <v>198.7</v>
      </c>
      <c r="HL23" s="47">
        <v>6</v>
      </c>
      <c r="HM23" s="47">
        <v>158</v>
      </c>
      <c r="HN23" s="47">
        <v>169.2</v>
      </c>
      <c r="HO23" s="47">
        <v>2</v>
      </c>
      <c r="HP23" s="47">
        <v>0</v>
      </c>
      <c r="HQ23" s="47">
        <v>0</v>
      </c>
      <c r="HR23" s="47">
        <v>0</v>
      </c>
      <c r="HS23" s="47">
        <v>183</v>
      </c>
      <c r="HT23" s="47">
        <v>193</v>
      </c>
      <c r="HU23" s="47">
        <v>5</v>
      </c>
      <c r="HV23" s="47">
        <v>95</v>
      </c>
      <c r="HW23" s="47">
        <v>100.6</v>
      </c>
      <c r="HX23" s="47">
        <v>4</v>
      </c>
      <c r="HY23" s="47">
        <v>94</v>
      </c>
      <c r="HZ23" s="47">
        <v>98.1</v>
      </c>
      <c r="IA23" s="47">
        <v>2</v>
      </c>
      <c r="IB23" s="47">
        <v>76</v>
      </c>
      <c r="IC23" s="47">
        <v>82.4</v>
      </c>
      <c r="ID23" s="47">
        <v>0</v>
      </c>
      <c r="IE23" s="47">
        <v>82</v>
      </c>
      <c r="IF23" s="47">
        <v>86.8</v>
      </c>
      <c r="IG23" s="47">
        <v>2</v>
      </c>
      <c r="IH23" s="47">
        <v>91</v>
      </c>
      <c r="II23" s="47">
        <v>97.2</v>
      </c>
      <c r="IJ23" s="47">
        <v>3</v>
      </c>
      <c r="IK23" s="47">
        <v>92</v>
      </c>
      <c r="IL23" s="47">
        <v>95.8</v>
      </c>
      <c r="IM23" s="47">
        <v>2</v>
      </c>
    </row>
    <row r="24" spans="1:247" s="47" customFormat="1" x14ac:dyDescent="0.3">
      <c r="A24" s="47" t="s">
        <v>686</v>
      </c>
      <c r="B24" s="47" t="s">
        <v>687</v>
      </c>
      <c r="D24" s="47" t="s">
        <v>688</v>
      </c>
      <c r="E24" s="47">
        <v>136</v>
      </c>
      <c r="H24" s="80"/>
      <c r="I24" s="47" t="s">
        <v>621</v>
      </c>
      <c r="J24" s="47">
        <v>11</v>
      </c>
      <c r="K24" s="47">
        <v>1</v>
      </c>
      <c r="S24" s="47" t="s">
        <v>689</v>
      </c>
      <c r="AC24" s="47">
        <v>10</v>
      </c>
      <c r="AD24" s="47">
        <v>10.3</v>
      </c>
      <c r="AE24" s="47">
        <v>1</v>
      </c>
      <c r="AF24" s="47">
        <v>8</v>
      </c>
      <c r="AG24" s="47">
        <v>8.8000000000000007</v>
      </c>
      <c r="AH24" s="47">
        <v>0</v>
      </c>
      <c r="AI24" s="47">
        <v>9</v>
      </c>
      <c r="AJ24" s="47">
        <v>9.1</v>
      </c>
      <c r="AK24" s="47">
        <v>0</v>
      </c>
      <c r="AL24" s="47">
        <v>9</v>
      </c>
      <c r="AM24" s="47">
        <v>9.9</v>
      </c>
      <c r="AN24" s="47">
        <v>0</v>
      </c>
      <c r="AO24" s="47">
        <v>10</v>
      </c>
      <c r="AP24" s="47">
        <v>10.1</v>
      </c>
      <c r="AQ24" s="47">
        <v>0</v>
      </c>
      <c r="AR24" s="47">
        <v>10</v>
      </c>
      <c r="AS24" s="47">
        <v>10.4</v>
      </c>
      <c r="AT24" s="47">
        <v>1</v>
      </c>
      <c r="AU24" s="47">
        <v>10</v>
      </c>
      <c r="AV24" s="47">
        <v>10</v>
      </c>
      <c r="AW24" s="47">
        <v>0</v>
      </c>
      <c r="AX24" s="47">
        <v>9</v>
      </c>
      <c r="AY24" s="47">
        <v>9.5</v>
      </c>
      <c r="AZ24" s="47">
        <v>0</v>
      </c>
      <c r="BA24" s="47">
        <v>9</v>
      </c>
      <c r="BB24" s="47">
        <v>9.4</v>
      </c>
      <c r="BC24" s="47">
        <v>0</v>
      </c>
      <c r="BD24" s="47">
        <v>9</v>
      </c>
      <c r="BE24" s="47">
        <v>9.9</v>
      </c>
      <c r="BF24" s="47">
        <v>0</v>
      </c>
      <c r="BG24" s="47">
        <v>10</v>
      </c>
      <c r="BH24" s="47">
        <v>10</v>
      </c>
      <c r="BI24" s="47">
        <v>0</v>
      </c>
      <c r="BJ24" s="47">
        <v>8</v>
      </c>
      <c r="BK24" s="47">
        <v>8.1999999999999993</v>
      </c>
      <c r="BL24" s="47">
        <v>0</v>
      </c>
      <c r="BM24" s="47">
        <v>8</v>
      </c>
      <c r="BN24" s="47">
        <v>8.9</v>
      </c>
      <c r="BO24" s="47">
        <v>0</v>
      </c>
      <c r="BP24" s="47">
        <v>9</v>
      </c>
      <c r="BQ24" s="47">
        <v>9.8000000000000007</v>
      </c>
      <c r="BR24" s="47">
        <v>0</v>
      </c>
      <c r="BS24" s="47">
        <v>9</v>
      </c>
      <c r="BT24" s="47">
        <v>9.8000000000000007</v>
      </c>
      <c r="BU24" s="47">
        <v>0</v>
      </c>
      <c r="BV24" s="47">
        <v>9</v>
      </c>
      <c r="BW24" s="47">
        <v>9.4</v>
      </c>
      <c r="BX24" s="47">
        <v>0</v>
      </c>
      <c r="BY24" s="47">
        <v>9</v>
      </c>
      <c r="BZ24" s="47">
        <v>9.4</v>
      </c>
      <c r="CA24" s="47">
        <v>0</v>
      </c>
      <c r="CB24" s="47">
        <v>9</v>
      </c>
      <c r="CC24" s="47">
        <v>9.1</v>
      </c>
      <c r="CD24" s="47">
        <v>0</v>
      </c>
      <c r="CE24" s="47">
        <v>8</v>
      </c>
      <c r="CF24" s="47">
        <v>8</v>
      </c>
      <c r="CG24" s="47">
        <v>0</v>
      </c>
      <c r="CH24" s="47">
        <v>9</v>
      </c>
      <c r="CI24" s="47">
        <v>9.9</v>
      </c>
      <c r="CJ24" s="47">
        <v>0</v>
      </c>
      <c r="CK24" s="47">
        <v>7</v>
      </c>
      <c r="CL24" s="47">
        <v>7.7</v>
      </c>
      <c r="CM24" s="47">
        <v>0</v>
      </c>
      <c r="CN24" s="47">
        <v>7</v>
      </c>
      <c r="CO24" s="47">
        <v>7.2</v>
      </c>
      <c r="CP24" s="47">
        <v>0</v>
      </c>
      <c r="CQ24" s="47">
        <v>9</v>
      </c>
      <c r="CR24" s="47">
        <v>9.6</v>
      </c>
      <c r="CS24" s="47">
        <v>0</v>
      </c>
      <c r="CT24" s="47">
        <v>7</v>
      </c>
      <c r="CU24" s="47">
        <v>7.9</v>
      </c>
      <c r="CV24" s="47">
        <v>0</v>
      </c>
      <c r="CW24" s="47">
        <v>9</v>
      </c>
      <c r="CX24" s="47">
        <v>9.8000000000000007</v>
      </c>
      <c r="CY24" s="47">
        <v>0</v>
      </c>
      <c r="CZ24" s="47">
        <v>9</v>
      </c>
      <c r="DA24" s="47">
        <v>9.4</v>
      </c>
      <c r="DB24" s="47">
        <v>0</v>
      </c>
      <c r="DC24" s="47">
        <v>9</v>
      </c>
      <c r="DD24" s="47">
        <v>9.6999999999999993</v>
      </c>
      <c r="DE24" s="47">
        <v>0</v>
      </c>
      <c r="DF24" s="47">
        <v>9</v>
      </c>
      <c r="DG24" s="47">
        <v>9.8000000000000007</v>
      </c>
      <c r="DH24" s="47">
        <v>0</v>
      </c>
      <c r="DI24" s="47">
        <v>9</v>
      </c>
      <c r="DJ24" s="47">
        <v>9.1999999999999993</v>
      </c>
      <c r="DK24" s="47">
        <v>0</v>
      </c>
      <c r="DL24" s="47">
        <v>9</v>
      </c>
      <c r="DM24" s="47">
        <v>9.6</v>
      </c>
      <c r="DN24" s="47">
        <v>0</v>
      </c>
      <c r="DO24" s="47">
        <v>7</v>
      </c>
      <c r="DP24" s="47">
        <v>7.5</v>
      </c>
      <c r="DQ24" s="47">
        <v>0</v>
      </c>
      <c r="DR24" s="47">
        <v>8</v>
      </c>
      <c r="DS24" s="47">
        <v>8.1</v>
      </c>
      <c r="DT24" s="47">
        <v>0</v>
      </c>
      <c r="DU24" s="47">
        <v>10</v>
      </c>
      <c r="DV24" s="47">
        <v>10.7</v>
      </c>
      <c r="DW24" s="47">
        <v>1</v>
      </c>
      <c r="DX24" s="47">
        <v>9</v>
      </c>
      <c r="DY24" s="47">
        <v>9.5</v>
      </c>
      <c r="DZ24" s="47">
        <v>0</v>
      </c>
      <c r="EA24" s="47">
        <v>7</v>
      </c>
      <c r="EB24" s="47">
        <v>7.2</v>
      </c>
      <c r="EC24" s="47">
        <v>0</v>
      </c>
      <c r="ED24" s="47">
        <v>8</v>
      </c>
      <c r="EE24" s="47">
        <v>8.4</v>
      </c>
      <c r="EF24" s="47">
        <v>0</v>
      </c>
      <c r="EG24" s="47">
        <v>10</v>
      </c>
      <c r="EH24" s="47">
        <v>10.6</v>
      </c>
      <c r="EI24" s="47">
        <v>1</v>
      </c>
      <c r="EJ24" s="47">
        <v>9</v>
      </c>
      <c r="EK24" s="47">
        <v>9.1999999999999993</v>
      </c>
      <c r="EL24" s="47">
        <v>0</v>
      </c>
      <c r="EM24" s="47">
        <v>9</v>
      </c>
      <c r="EN24" s="47">
        <v>9.6</v>
      </c>
      <c r="EO24" s="47">
        <v>0</v>
      </c>
      <c r="EP24" s="47">
        <v>9</v>
      </c>
      <c r="EQ24" s="47">
        <v>9</v>
      </c>
      <c r="ER24" s="47">
        <v>0</v>
      </c>
      <c r="ES24" s="47">
        <v>8</v>
      </c>
      <c r="ET24" s="47">
        <v>8.1</v>
      </c>
      <c r="EU24" s="47">
        <v>0</v>
      </c>
      <c r="EV24" s="47">
        <v>9</v>
      </c>
      <c r="EW24" s="47">
        <v>9.8000000000000007</v>
      </c>
      <c r="EX24" s="47">
        <v>0</v>
      </c>
      <c r="EY24" s="47">
        <v>10</v>
      </c>
      <c r="EZ24" s="47">
        <v>10.8</v>
      </c>
      <c r="FA24" s="47">
        <v>1</v>
      </c>
      <c r="FB24" s="47">
        <v>8</v>
      </c>
      <c r="FC24" s="47">
        <v>8</v>
      </c>
      <c r="FD24" s="47">
        <v>0</v>
      </c>
      <c r="FE24" s="47">
        <v>10</v>
      </c>
      <c r="FF24" s="47">
        <v>10.7</v>
      </c>
      <c r="FG24" s="47">
        <v>1</v>
      </c>
      <c r="FH24" s="47">
        <v>9</v>
      </c>
      <c r="FI24" s="47">
        <v>9.9</v>
      </c>
      <c r="FJ24" s="47">
        <v>0</v>
      </c>
      <c r="FK24" s="47">
        <v>9</v>
      </c>
      <c r="FL24" s="47">
        <v>9</v>
      </c>
      <c r="FM24" s="47">
        <v>0</v>
      </c>
      <c r="FN24" s="47">
        <v>9</v>
      </c>
      <c r="FO24" s="47">
        <v>9.9</v>
      </c>
      <c r="FP24" s="47">
        <v>0</v>
      </c>
      <c r="FQ24" s="47">
        <v>10</v>
      </c>
      <c r="FR24" s="47">
        <v>10.6</v>
      </c>
      <c r="FS24" s="47">
        <v>1</v>
      </c>
      <c r="FT24" s="47">
        <v>8</v>
      </c>
      <c r="FU24" s="47">
        <v>8.1</v>
      </c>
      <c r="FV24" s="47">
        <v>0</v>
      </c>
      <c r="FW24" s="47">
        <v>10</v>
      </c>
      <c r="FX24" s="47">
        <v>10.199999999999999</v>
      </c>
      <c r="FY24" s="47">
        <v>0</v>
      </c>
      <c r="FZ24" s="47">
        <v>9</v>
      </c>
      <c r="GA24" s="47">
        <v>9.9</v>
      </c>
      <c r="GB24" s="47">
        <v>0</v>
      </c>
      <c r="GC24" s="47">
        <v>10</v>
      </c>
      <c r="GD24" s="47">
        <v>10.6</v>
      </c>
      <c r="GE24" s="47">
        <v>1</v>
      </c>
      <c r="GF24" s="47">
        <v>10</v>
      </c>
      <c r="GG24" s="47">
        <v>10.4</v>
      </c>
      <c r="GH24" s="47">
        <v>1</v>
      </c>
      <c r="GI24" s="47">
        <v>9</v>
      </c>
      <c r="GJ24" s="47">
        <v>9.3000000000000007</v>
      </c>
      <c r="GK24" s="47">
        <v>0</v>
      </c>
      <c r="GL24" s="47">
        <v>10</v>
      </c>
      <c r="GM24" s="47">
        <v>10.199999999999999</v>
      </c>
      <c r="GN24" s="47">
        <v>0</v>
      </c>
      <c r="GO24" s="47">
        <v>9</v>
      </c>
      <c r="GP24" s="47">
        <v>9.5</v>
      </c>
      <c r="GQ24" s="47">
        <v>0</v>
      </c>
      <c r="GR24" s="47">
        <v>10</v>
      </c>
      <c r="GS24" s="47">
        <v>10.6</v>
      </c>
      <c r="GT24" s="47">
        <v>1</v>
      </c>
      <c r="GU24" s="47">
        <v>9</v>
      </c>
      <c r="GV24" s="47">
        <v>9.6999999999999993</v>
      </c>
      <c r="GW24" s="47">
        <v>0</v>
      </c>
      <c r="GX24" s="47">
        <v>8</v>
      </c>
      <c r="GY24" s="47">
        <v>8.4</v>
      </c>
      <c r="GZ24" s="47">
        <v>0</v>
      </c>
      <c r="HA24" s="47">
        <v>535</v>
      </c>
      <c r="HB24" s="47">
        <v>563.29999999999995</v>
      </c>
      <c r="HC24" s="47">
        <v>10</v>
      </c>
      <c r="HD24" s="47">
        <v>535</v>
      </c>
      <c r="HE24" s="47">
        <v>563.29999999999995</v>
      </c>
      <c r="HF24" s="47">
        <v>10</v>
      </c>
      <c r="HG24" s="47">
        <v>535</v>
      </c>
      <c r="HH24" s="47">
        <v>563.29999999999995</v>
      </c>
      <c r="HI24" s="47">
        <v>10</v>
      </c>
      <c r="HJ24" s="47">
        <v>181</v>
      </c>
      <c r="HK24" s="47">
        <v>189.9</v>
      </c>
      <c r="HL24" s="47">
        <v>2</v>
      </c>
      <c r="HM24" s="47">
        <v>170</v>
      </c>
      <c r="HN24" s="47">
        <v>179.7</v>
      </c>
      <c r="HO24" s="47">
        <v>2</v>
      </c>
      <c r="HP24" s="47">
        <v>0</v>
      </c>
      <c r="HQ24" s="47">
        <v>0</v>
      </c>
      <c r="HR24" s="47">
        <v>0</v>
      </c>
      <c r="HS24" s="47">
        <v>184</v>
      </c>
      <c r="HT24" s="47">
        <v>193.7</v>
      </c>
      <c r="HU24" s="47">
        <v>6</v>
      </c>
      <c r="HV24" s="47">
        <v>93</v>
      </c>
      <c r="HW24" s="47">
        <v>97.4</v>
      </c>
      <c r="HX24" s="47">
        <v>2</v>
      </c>
      <c r="HY24" s="47">
        <v>88</v>
      </c>
      <c r="HZ24" s="47">
        <v>92.5</v>
      </c>
      <c r="IA24" s="47">
        <v>0</v>
      </c>
      <c r="IB24" s="47">
        <v>84</v>
      </c>
      <c r="IC24" s="47">
        <v>89.9</v>
      </c>
      <c r="ID24" s="47">
        <v>0</v>
      </c>
      <c r="IE24" s="47">
        <v>86</v>
      </c>
      <c r="IF24" s="47">
        <v>89.8</v>
      </c>
      <c r="IG24" s="47">
        <v>2</v>
      </c>
      <c r="IH24" s="47">
        <v>90</v>
      </c>
      <c r="II24" s="47">
        <v>94.9</v>
      </c>
      <c r="IJ24" s="47">
        <v>3</v>
      </c>
      <c r="IK24" s="47">
        <v>94</v>
      </c>
      <c r="IL24" s="47">
        <v>98.8</v>
      </c>
      <c r="IM24" s="47">
        <v>3</v>
      </c>
    </row>
    <row r="25" spans="1:247" s="47" customFormat="1" x14ac:dyDescent="0.3">
      <c r="A25" s="47" t="s">
        <v>690</v>
      </c>
      <c r="B25" s="47" t="s">
        <v>691</v>
      </c>
      <c r="D25" s="47" t="s">
        <v>692</v>
      </c>
      <c r="E25" s="47">
        <v>137</v>
      </c>
      <c r="H25" s="80"/>
      <c r="I25" s="47" t="s">
        <v>621</v>
      </c>
      <c r="J25" s="47">
        <v>7</v>
      </c>
      <c r="K25" s="47">
        <v>11</v>
      </c>
      <c r="S25" s="47" t="s">
        <v>657</v>
      </c>
      <c r="AC25" s="47">
        <v>10</v>
      </c>
      <c r="AD25" s="47">
        <v>10.1</v>
      </c>
      <c r="AE25" s="47">
        <v>0</v>
      </c>
      <c r="AF25" s="47">
        <v>10</v>
      </c>
      <c r="AG25" s="47">
        <v>10.199999999999999</v>
      </c>
      <c r="AH25" s="47">
        <v>0</v>
      </c>
      <c r="AI25" s="47">
        <v>9</v>
      </c>
      <c r="AJ25" s="47">
        <v>9.1</v>
      </c>
      <c r="AK25" s="47">
        <v>0</v>
      </c>
      <c r="AL25" s="47">
        <v>9</v>
      </c>
      <c r="AM25" s="47">
        <v>9.5</v>
      </c>
      <c r="AN25" s="47">
        <v>0</v>
      </c>
      <c r="AO25" s="47">
        <v>9</v>
      </c>
      <c r="AP25" s="47">
        <v>9.6</v>
      </c>
      <c r="AQ25" s="47">
        <v>0</v>
      </c>
      <c r="AR25" s="47">
        <v>10</v>
      </c>
      <c r="AS25" s="47">
        <v>10.6</v>
      </c>
      <c r="AT25" s="47">
        <v>1</v>
      </c>
      <c r="AU25" s="47">
        <v>10</v>
      </c>
      <c r="AV25" s="47">
        <v>10.6</v>
      </c>
      <c r="AW25" s="47">
        <v>1</v>
      </c>
      <c r="AX25" s="47">
        <v>9</v>
      </c>
      <c r="AY25" s="47">
        <v>9.6999999999999993</v>
      </c>
      <c r="AZ25" s="47">
        <v>0</v>
      </c>
      <c r="BA25" s="47">
        <v>9</v>
      </c>
      <c r="BB25" s="47">
        <v>9.4</v>
      </c>
      <c r="BC25" s="47">
        <v>0</v>
      </c>
      <c r="BD25" s="47">
        <v>7</v>
      </c>
      <c r="BE25" s="47">
        <v>7.5</v>
      </c>
      <c r="BF25" s="47">
        <v>0</v>
      </c>
      <c r="BG25" s="47">
        <v>10</v>
      </c>
      <c r="BH25" s="47">
        <v>10.4</v>
      </c>
      <c r="BI25" s="47">
        <v>1</v>
      </c>
      <c r="BJ25" s="47">
        <v>9</v>
      </c>
      <c r="BK25" s="47">
        <v>9.5</v>
      </c>
      <c r="BL25" s="47">
        <v>0</v>
      </c>
      <c r="BM25" s="47">
        <v>10</v>
      </c>
      <c r="BN25" s="47">
        <v>10.3</v>
      </c>
      <c r="BO25" s="47">
        <v>1</v>
      </c>
      <c r="BP25" s="47">
        <v>8</v>
      </c>
      <c r="BQ25" s="47">
        <v>8.1</v>
      </c>
      <c r="BR25" s="47">
        <v>0</v>
      </c>
      <c r="BS25" s="47">
        <v>9</v>
      </c>
      <c r="BT25" s="47">
        <v>9.5</v>
      </c>
      <c r="BU25" s="47">
        <v>0</v>
      </c>
      <c r="BV25" s="47">
        <v>10</v>
      </c>
      <c r="BW25" s="47">
        <v>10</v>
      </c>
      <c r="BX25" s="47">
        <v>0</v>
      </c>
      <c r="BY25" s="47">
        <v>10</v>
      </c>
      <c r="BZ25" s="47">
        <v>10.7</v>
      </c>
      <c r="CA25" s="47">
        <v>1</v>
      </c>
      <c r="CB25" s="47">
        <v>9</v>
      </c>
      <c r="CC25" s="47">
        <v>9.9</v>
      </c>
      <c r="CD25" s="47">
        <v>0</v>
      </c>
      <c r="CE25" s="47">
        <v>7</v>
      </c>
      <c r="CF25" s="47">
        <v>7.8</v>
      </c>
      <c r="CG25" s="47">
        <v>0</v>
      </c>
      <c r="CH25" s="47">
        <v>10</v>
      </c>
      <c r="CI25" s="47">
        <v>10</v>
      </c>
      <c r="CJ25" s="47">
        <v>0</v>
      </c>
      <c r="CK25" s="47">
        <v>8</v>
      </c>
      <c r="CL25" s="47">
        <v>8.5</v>
      </c>
      <c r="CM25" s="47">
        <v>0</v>
      </c>
      <c r="CN25" s="47">
        <v>8</v>
      </c>
      <c r="CO25" s="47">
        <v>8.6</v>
      </c>
      <c r="CP25" s="47">
        <v>0</v>
      </c>
      <c r="CQ25" s="47">
        <v>5</v>
      </c>
      <c r="CR25" s="47">
        <v>5</v>
      </c>
      <c r="CS25" s="47">
        <v>0</v>
      </c>
      <c r="CT25" s="47">
        <v>7</v>
      </c>
      <c r="CU25" s="47">
        <v>7</v>
      </c>
      <c r="CV25" s="47">
        <v>0</v>
      </c>
      <c r="CW25" s="47">
        <v>9</v>
      </c>
      <c r="CX25" s="47">
        <v>9.5</v>
      </c>
      <c r="CY25" s="47">
        <v>0</v>
      </c>
      <c r="CZ25" s="47">
        <v>8</v>
      </c>
      <c r="DA25" s="47">
        <v>8.6999999999999993</v>
      </c>
      <c r="DB25" s="47">
        <v>0</v>
      </c>
      <c r="DC25" s="47">
        <v>9</v>
      </c>
      <c r="DD25" s="47">
        <v>9.9</v>
      </c>
      <c r="DE25" s="47">
        <v>0</v>
      </c>
      <c r="DF25" s="47">
        <v>6</v>
      </c>
      <c r="DG25" s="47">
        <v>6.8</v>
      </c>
      <c r="DH25" s="47">
        <v>0</v>
      </c>
      <c r="DI25" s="47">
        <v>10</v>
      </c>
      <c r="DJ25" s="47">
        <v>10.199999999999999</v>
      </c>
      <c r="DK25" s="47">
        <v>0</v>
      </c>
      <c r="DL25" s="47">
        <v>8</v>
      </c>
      <c r="DM25" s="47">
        <v>8.3000000000000007</v>
      </c>
      <c r="DN25" s="47">
        <v>0</v>
      </c>
      <c r="DO25" s="47">
        <v>8</v>
      </c>
      <c r="DP25" s="47">
        <v>8.6</v>
      </c>
      <c r="DQ25" s="47">
        <v>0</v>
      </c>
      <c r="DR25" s="47">
        <v>8</v>
      </c>
      <c r="DS25" s="47">
        <v>8.1</v>
      </c>
      <c r="DT25" s="47">
        <v>0</v>
      </c>
      <c r="DU25" s="47">
        <v>8</v>
      </c>
      <c r="DV25" s="47">
        <v>8.8000000000000007</v>
      </c>
      <c r="DW25" s="47">
        <v>0</v>
      </c>
      <c r="DX25" s="47">
        <v>8</v>
      </c>
      <c r="DY25" s="47">
        <v>8.1999999999999993</v>
      </c>
      <c r="DZ25" s="47">
        <v>0</v>
      </c>
      <c r="EA25" s="47">
        <v>4</v>
      </c>
      <c r="EB25" s="47">
        <v>4.5</v>
      </c>
      <c r="EC25" s="47">
        <v>0</v>
      </c>
      <c r="ED25" s="47">
        <v>9</v>
      </c>
      <c r="EE25" s="47">
        <v>9.1</v>
      </c>
      <c r="EF25" s="47">
        <v>0</v>
      </c>
      <c r="EG25" s="47">
        <v>8</v>
      </c>
      <c r="EH25" s="47">
        <v>8.5</v>
      </c>
      <c r="EI25" s="47">
        <v>0</v>
      </c>
      <c r="EJ25" s="47">
        <v>8</v>
      </c>
      <c r="EK25" s="47">
        <v>8.3000000000000007</v>
      </c>
      <c r="EL25" s="47">
        <v>0</v>
      </c>
      <c r="EM25" s="47">
        <v>6</v>
      </c>
      <c r="EN25" s="47">
        <v>6.9</v>
      </c>
      <c r="EO25" s="47">
        <v>0</v>
      </c>
      <c r="EP25" s="47">
        <v>10</v>
      </c>
      <c r="EQ25" s="47">
        <v>10.1</v>
      </c>
      <c r="ER25" s="47">
        <v>0</v>
      </c>
      <c r="ES25" s="47">
        <v>9</v>
      </c>
      <c r="ET25" s="47">
        <v>9</v>
      </c>
      <c r="EU25" s="47">
        <v>0</v>
      </c>
      <c r="EV25" s="47">
        <v>6</v>
      </c>
      <c r="EW25" s="47">
        <v>6.5</v>
      </c>
      <c r="EX25" s="47">
        <v>0</v>
      </c>
      <c r="EY25" s="47">
        <v>8</v>
      </c>
      <c r="EZ25" s="47">
        <v>8.4</v>
      </c>
      <c r="FA25" s="47">
        <v>0</v>
      </c>
      <c r="FB25" s="47">
        <v>7</v>
      </c>
      <c r="FC25" s="47">
        <v>7.2</v>
      </c>
      <c r="FD25" s="47">
        <v>0</v>
      </c>
      <c r="FE25" s="47">
        <v>8</v>
      </c>
      <c r="FF25" s="47">
        <v>8</v>
      </c>
      <c r="FG25" s="47">
        <v>0</v>
      </c>
      <c r="FH25" s="47">
        <v>8</v>
      </c>
      <c r="FI25" s="47">
        <v>8.8000000000000007</v>
      </c>
      <c r="FJ25" s="47">
        <v>0</v>
      </c>
      <c r="FK25" s="47">
        <v>6</v>
      </c>
      <c r="FL25" s="47">
        <v>6.5</v>
      </c>
      <c r="FM25" s="47">
        <v>0</v>
      </c>
      <c r="FN25" s="47">
        <v>10</v>
      </c>
      <c r="FO25" s="47">
        <v>10</v>
      </c>
      <c r="FP25" s="47">
        <v>0</v>
      </c>
      <c r="FQ25" s="47">
        <v>8</v>
      </c>
      <c r="FR25" s="47">
        <v>8.8000000000000007</v>
      </c>
      <c r="FS25" s="47">
        <v>0</v>
      </c>
      <c r="FT25" s="47">
        <v>10</v>
      </c>
      <c r="FU25" s="47">
        <v>10.4</v>
      </c>
      <c r="FV25" s="47">
        <v>1</v>
      </c>
      <c r="FW25" s="47">
        <v>7</v>
      </c>
      <c r="FX25" s="47">
        <v>7.7</v>
      </c>
      <c r="FY25" s="47">
        <v>0</v>
      </c>
      <c r="FZ25" s="47">
        <v>8</v>
      </c>
      <c r="GA25" s="47">
        <v>8.8000000000000007</v>
      </c>
      <c r="GB25" s="47">
        <v>0</v>
      </c>
      <c r="GC25" s="47">
        <v>10</v>
      </c>
      <c r="GD25" s="47">
        <v>10</v>
      </c>
      <c r="GE25" s="47">
        <v>0</v>
      </c>
      <c r="GF25" s="47">
        <v>10</v>
      </c>
      <c r="GG25" s="47">
        <v>10.1</v>
      </c>
      <c r="GH25" s="47">
        <v>0</v>
      </c>
      <c r="GI25" s="47">
        <v>9</v>
      </c>
      <c r="GJ25" s="47">
        <v>9.8000000000000007</v>
      </c>
      <c r="GK25" s="47">
        <v>0</v>
      </c>
      <c r="GL25" s="47">
        <v>8</v>
      </c>
      <c r="GM25" s="47">
        <v>8.5</v>
      </c>
      <c r="GN25" s="47">
        <v>0</v>
      </c>
      <c r="GO25" s="47">
        <v>10</v>
      </c>
      <c r="GP25" s="47">
        <v>10.199999999999999</v>
      </c>
      <c r="GQ25" s="47">
        <v>0</v>
      </c>
      <c r="GR25" s="47">
        <v>9</v>
      </c>
      <c r="GS25" s="47">
        <v>9.9</v>
      </c>
      <c r="GT25" s="47">
        <v>0</v>
      </c>
      <c r="GU25" s="47">
        <v>8</v>
      </c>
      <c r="GV25" s="47">
        <v>8.8000000000000007</v>
      </c>
      <c r="GW25" s="47">
        <v>0</v>
      </c>
      <c r="GX25" s="47">
        <v>9</v>
      </c>
      <c r="GY25" s="47">
        <v>9.6999999999999993</v>
      </c>
      <c r="GZ25" s="47">
        <v>0</v>
      </c>
      <c r="HA25" s="47">
        <v>507</v>
      </c>
      <c r="HB25" s="47">
        <v>533.20000000000005</v>
      </c>
      <c r="HC25" s="47">
        <v>6</v>
      </c>
      <c r="HD25" s="47">
        <v>507</v>
      </c>
      <c r="HE25" s="47">
        <v>533.20000000000005</v>
      </c>
      <c r="HF25" s="47">
        <v>6</v>
      </c>
      <c r="HG25" s="47">
        <v>507</v>
      </c>
      <c r="HH25" s="47">
        <v>533.20000000000005</v>
      </c>
      <c r="HI25" s="47">
        <v>6</v>
      </c>
      <c r="HJ25" s="47">
        <v>184</v>
      </c>
      <c r="HK25" s="47">
        <v>192.5</v>
      </c>
      <c r="HL25" s="47">
        <v>5</v>
      </c>
      <c r="HM25" s="47">
        <v>155</v>
      </c>
      <c r="HN25" s="47">
        <v>163.6</v>
      </c>
      <c r="HO25" s="47">
        <v>0</v>
      </c>
      <c r="HP25" s="47">
        <v>0</v>
      </c>
      <c r="HQ25" s="47">
        <v>0</v>
      </c>
      <c r="HR25" s="47">
        <v>0</v>
      </c>
      <c r="HS25" s="47">
        <v>168</v>
      </c>
      <c r="HT25" s="47">
        <v>177.1</v>
      </c>
      <c r="HU25" s="47">
        <v>1</v>
      </c>
      <c r="HV25" s="47">
        <v>92</v>
      </c>
      <c r="HW25" s="47">
        <v>96.3</v>
      </c>
      <c r="HX25" s="47">
        <v>2</v>
      </c>
      <c r="HY25" s="47">
        <v>92</v>
      </c>
      <c r="HZ25" s="47">
        <v>96.2</v>
      </c>
      <c r="IA25" s="47">
        <v>3</v>
      </c>
      <c r="IB25" s="47">
        <v>78</v>
      </c>
      <c r="IC25" s="47">
        <v>82.5</v>
      </c>
      <c r="ID25" s="47">
        <v>0</v>
      </c>
      <c r="IE25" s="47">
        <v>77</v>
      </c>
      <c r="IF25" s="47">
        <v>81.099999999999994</v>
      </c>
      <c r="IG25" s="47">
        <v>0</v>
      </c>
      <c r="IH25" s="47">
        <v>80</v>
      </c>
      <c r="II25" s="47">
        <v>83.6</v>
      </c>
      <c r="IJ25" s="47">
        <v>1</v>
      </c>
      <c r="IK25" s="47">
        <v>88</v>
      </c>
      <c r="IL25" s="47">
        <v>93.5</v>
      </c>
      <c r="IM25" s="47">
        <v>0</v>
      </c>
    </row>
    <row r="26" spans="1:247" s="47" customFormat="1" x14ac:dyDescent="0.3">
      <c r="A26" s="47" t="s">
        <v>693</v>
      </c>
      <c r="B26" s="47" t="s">
        <v>694</v>
      </c>
      <c r="D26" s="47" t="s">
        <v>695</v>
      </c>
      <c r="E26" s="47">
        <v>138</v>
      </c>
      <c r="H26" s="80"/>
      <c r="I26" s="47" t="s">
        <v>621</v>
      </c>
      <c r="J26" s="47">
        <v>9</v>
      </c>
      <c r="K26" s="47">
        <v>7</v>
      </c>
      <c r="S26" s="47" t="s">
        <v>657</v>
      </c>
      <c r="AC26" s="47">
        <v>8</v>
      </c>
      <c r="AD26" s="47">
        <v>8.1999999999999993</v>
      </c>
      <c r="AE26" s="47">
        <v>0</v>
      </c>
      <c r="AF26" s="47">
        <v>9</v>
      </c>
      <c r="AG26" s="47">
        <v>9.6999999999999993</v>
      </c>
      <c r="AH26" s="47">
        <v>0</v>
      </c>
      <c r="AI26" s="47">
        <v>10</v>
      </c>
      <c r="AJ26" s="47">
        <v>10.3</v>
      </c>
      <c r="AK26" s="47">
        <v>1</v>
      </c>
      <c r="AL26" s="47">
        <v>10</v>
      </c>
      <c r="AM26" s="47">
        <v>10.199999999999999</v>
      </c>
      <c r="AN26" s="47">
        <v>0</v>
      </c>
      <c r="AO26" s="47">
        <v>9</v>
      </c>
      <c r="AP26" s="47">
        <v>9.1</v>
      </c>
      <c r="AQ26" s="47">
        <v>0</v>
      </c>
      <c r="AR26" s="47">
        <v>8</v>
      </c>
      <c r="AS26" s="47">
        <v>8.6999999999999993</v>
      </c>
      <c r="AT26" s="47">
        <v>0</v>
      </c>
      <c r="AU26" s="47">
        <v>10</v>
      </c>
      <c r="AV26" s="47">
        <v>10.7</v>
      </c>
      <c r="AW26" s="47">
        <v>1</v>
      </c>
      <c r="AX26" s="47">
        <v>8</v>
      </c>
      <c r="AY26" s="47">
        <v>8.8000000000000007</v>
      </c>
      <c r="AZ26" s="47">
        <v>0</v>
      </c>
      <c r="BA26" s="47">
        <v>10</v>
      </c>
      <c r="BB26" s="47">
        <v>10.7</v>
      </c>
      <c r="BC26" s="47">
        <v>1</v>
      </c>
      <c r="BD26" s="47">
        <v>9</v>
      </c>
      <c r="BE26" s="47">
        <v>9.9</v>
      </c>
      <c r="BF26" s="47">
        <v>0</v>
      </c>
      <c r="BG26" s="47">
        <v>8</v>
      </c>
      <c r="BH26" s="47">
        <v>8.8000000000000007</v>
      </c>
      <c r="BI26" s="47">
        <v>0</v>
      </c>
      <c r="BJ26" s="47">
        <v>10</v>
      </c>
      <c r="BK26" s="47">
        <v>10.6</v>
      </c>
      <c r="BL26" s="47">
        <v>1</v>
      </c>
      <c r="BM26" s="47">
        <v>10</v>
      </c>
      <c r="BN26" s="47">
        <v>10.1</v>
      </c>
      <c r="BO26" s="47">
        <v>0</v>
      </c>
      <c r="BP26" s="47">
        <v>9</v>
      </c>
      <c r="BQ26" s="47">
        <v>9.5</v>
      </c>
      <c r="BR26" s="47">
        <v>0</v>
      </c>
      <c r="BS26" s="47">
        <v>10</v>
      </c>
      <c r="BT26" s="47">
        <v>10.7</v>
      </c>
      <c r="BU26" s="47">
        <v>1</v>
      </c>
      <c r="BV26" s="47">
        <v>9</v>
      </c>
      <c r="BW26" s="47">
        <v>9.1999999999999993</v>
      </c>
      <c r="BX26" s="47">
        <v>0</v>
      </c>
      <c r="BY26" s="47">
        <v>9</v>
      </c>
      <c r="BZ26" s="47">
        <v>9.8000000000000007</v>
      </c>
      <c r="CA26" s="47">
        <v>0</v>
      </c>
      <c r="CB26" s="47">
        <v>9</v>
      </c>
      <c r="CC26" s="47">
        <v>9.5</v>
      </c>
      <c r="CD26" s="47">
        <v>0</v>
      </c>
      <c r="CE26" s="47">
        <v>9</v>
      </c>
      <c r="CF26" s="47">
        <v>9.6999999999999993</v>
      </c>
      <c r="CG26" s="47">
        <v>0</v>
      </c>
      <c r="CH26" s="47">
        <v>9</v>
      </c>
      <c r="CI26" s="47">
        <v>9.8000000000000007</v>
      </c>
      <c r="CJ26" s="47">
        <v>0</v>
      </c>
      <c r="CK26" s="47">
        <v>10</v>
      </c>
      <c r="CL26" s="47">
        <v>10.199999999999999</v>
      </c>
      <c r="CM26" s="47">
        <v>0</v>
      </c>
      <c r="CN26" s="47">
        <v>9</v>
      </c>
      <c r="CO26" s="47">
        <v>9.1</v>
      </c>
      <c r="CP26" s="47">
        <v>0</v>
      </c>
      <c r="CQ26" s="47">
        <v>9</v>
      </c>
      <c r="CR26" s="47">
        <v>9.5</v>
      </c>
      <c r="CS26" s="47">
        <v>0</v>
      </c>
      <c r="CT26" s="47">
        <v>8</v>
      </c>
      <c r="CU26" s="47">
        <v>8.1</v>
      </c>
      <c r="CV26" s="47">
        <v>0</v>
      </c>
      <c r="CW26" s="47">
        <v>10</v>
      </c>
      <c r="CX26" s="47">
        <v>10.199999999999999</v>
      </c>
      <c r="CY26" s="47">
        <v>0</v>
      </c>
      <c r="CZ26" s="47">
        <v>8</v>
      </c>
      <c r="DA26" s="47">
        <v>8.9</v>
      </c>
      <c r="DB26" s="47">
        <v>0</v>
      </c>
      <c r="DC26" s="47">
        <v>9</v>
      </c>
      <c r="DD26" s="47">
        <v>9.8000000000000007</v>
      </c>
      <c r="DE26" s="47">
        <v>0</v>
      </c>
      <c r="DF26" s="47">
        <v>10</v>
      </c>
      <c r="DG26" s="47">
        <v>10</v>
      </c>
      <c r="DH26" s="47">
        <v>0</v>
      </c>
      <c r="DI26" s="47">
        <v>8</v>
      </c>
      <c r="DJ26" s="47">
        <v>8.8000000000000007</v>
      </c>
      <c r="DK26" s="47">
        <v>0</v>
      </c>
      <c r="DL26" s="47">
        <v>9</v>
      </c>
      <c r="DM26" s="47">
        <v>9.3000000000000007</v>
      </c>
      <c r="DN26" s="47">
        <v>0</v>
      </c>
      <c r="DO26" s="47">
        <v>10</v>
      </c>
      <c r="DP26" s="47">
        <v>10.1</v>
      </c>
      <c r="DQ26" s="47">
        <v>0</v>
      </c>
      <c r="DR26" s="47">
        <v>10</v>
      </c>
      <c r="DS26" s="47">
        <v>10.199999999999999</v>
      </c>
      <c r="DT26" s="47">
        <v>0</v>
      </c>
      <c r="DU26" s="47">
        <v>10</v>
      </c>
      <c r="DV26" s="47">
        <v>10.1</v>
      </c>
      <c r="DW26" s="47">
        <v>0</v>
      </c>
      <c r="DX26" s="47">
        <v>10</v>
      </c>
      <c r="DY26" s="47">
        <v>10.3</v>
      </c>
      <c r="DZ26" s="47">
        <v>1</v>
      </c>
      <c r="EA26" s="47">
        <v>10</v>
      </c>
      <c r="EB26" s="47">
        <v>10.8</v>
      </c>
      <c r="EC26" s="47">
        <v>1</v>
      </c>
      <c r="ED26" s="47">
        <v>10</v>
      </c>
      <c r="EE26" s="47">
        <v>10.5</v>
      </c>
      <c r="EF26" s="47">
        <v>1</v>
      </c>
      <c r="EG26" s="47">
        <v>8</v>
      </c>
      <c r="EH26" s="47">
        <v>8.6999999999999993</v>
      </c>
      <c r="EI26" s="47">
        <v>0</v>
      </c>
      <c r="EJ26" s="47">
        <v>9</v>
      </c>
      <c r="EK26" s="47">
        <v>9.1999999999999993</v>
      </c>
      <c r="EL26" s="47">
        <v>0</v>
      </c>
      <c r="EM26" s="47">
        <v>9</v>
      </c>
      <c r="EN26" s="47">
        <v>9.4</v>
      </c>
      <c r="EO26" s="47">
        <v>0</v>
      </c>
      <c r="EP26" s="47">
        <v>9</v>
      </c>
      <c r="EQ26" s="47">
        <v>9.6</v>
      </c>
      <c r="ER26" s="47">
        <v>0</v>
      </c>
      <c r="ES26" s="47">
        <v>9</v>
      </c>
      <c r="ET26" s="47">
        <v>9.1999999999999993</v>
      </c>
      <c r="EU26" s="47">
        <v>0</v>
      </c>
      <c r="EV26" s="47">
        <v>9</v>
      </c>
      <c r="EW26" s="47">
        <v>9.5</v>
      </c>
      <c r="EX26" s="47">
        <v>0</v>
      </c>
      <c r="EY26" s="47">
        <v>8</v>
      </c>
      <c r="EZ26" s="47">
        <v>8.6</v>
      </c>
      <c r="FA26" s="47">
        <v>0</v>
      </c>
      <c r="FB26" s="47">
        <v>10</v>
      </c>
      <c r="FC26" s="47">
        <v>10.4</v>
      </c>
      <c r="FD26" s="47">
        <v>1</v>
      </c>
      <c r="FE26" s="47">
        <v>9</v>
      </c>
      <c r="FF26" s="47">
        <v>9.9</v>
      </c>
      <c r="FG26" s="47">
        <v>0</v>
      </c>
      <c r="FH26" s="47">
        <v>9</v>
      </c>
      <c r="FI26" s="47">
        <v>9.9</v>
      </c>
      <c r="FJ26" s="47">
        <v>0</v>
      </c>
      <c r="FK26" s="47">
        <v>10</v>
      </c>
      <c r="FL26" s="47">
        <v>10</v>
      </c>
      <c r="FM26" s="47">
        <v>0</v>
      </c>
      <c r="FN26" s="47">
        <v>8</v>
      </c>
      <c r="FO26" s="47">
        <v>8.6999999999999993</v>
      </c>
      <c r="FP26" s="47">
        <v>0</v>
      </c>
      <c r="FQ26" s="47">
        <v>8</v>
      </c>
      <c r="FR26" s="47">
        <v>8.6999999999999993</v>
      </c>
      <c r="FS26" s="47">
        <v>0</v>
      </c>
      <c r="FT26" s="47">
        <v>8</v>
      </c>
      <c r="FU26" s="47">
        <v>8.4</v>
      </c>
      <c r="FV26" s="47">
        <v>0</v>
      </c>
      <c r="FW26" s="47">
        <v>10</v>
      </c>
      <c r="FX26" s="47">
        <v>10.199999999999999</v>
      </c>
      <c r="FY26" s="47">
        <v>0</v>
      </c>
      <c r="FZ26" s="47">
        <v>10</v>
      </c>
      <c r="GA26" s="47">
        <v>10</v>
      </c>
      <c r="GB26" s="47">
        <v>0</v>
      </c>
      <c r="GC26" s="47">
        <v>9</v>
      </c>
      <c r="GD26" s="47">
        <v>9.6</v>
      </c>
      <c r="GE26" s="47">
        <v>0</v>
      </c>
      <c r="GF26" s="47">
        <v>10</v>
      </c>
      <c r="GG26" s="47">
        <v>10.1</v>
      </c>
      <c r="GH26" s="47">
        <v>0</v>
      </c>
      <c r="GI26" s="47">
        <v>10</v>
      </c>
      <c r="GJ26" s="47">
        <v>10.7</v>
      </c>
      <c r="GK26" s="47">
        <v>1</v>
      </c>
      <c r="GL26" s="47">
        <v>9</v>
      </c>
      <c r="GM26" s="47">
        <v>9.6</v>
      </c>
      <c r="GN26" s="47">
        <v>0</v>
      </c>
      <c r="GO26" s="47">
        <v>10</v>
      </c>
      <c r="GP26" s="47">
        <v>10.6</v>
      </c>
      <c r="GQ26" s="47">
        <v>1</v>
      </c>
      <c r="GR26" s="47">
        <v>9</v>
      </c>
      <c r="GS26" s="47">
        <v>9.8000000000000007</v>
      </c>
      <c r="GT26" s="47">
        <v>0</v>
      </c>
      <c r="GU26" s="47">
        <v>9</v>
      </c>
      <c r="GV26" s="47">
        <v>9.1999999999999993</v>
      </c>
      <c r="GW26" s="47">
        <v>0</v>
      </c>
      <c r="GX26" s="47">
        <v>9</v>
      </c>
      <c r="GY26" s="47">
        <v>9.5</v>
      </c>
      <c r="GZ26" s="47">
        <v>0</v>
      </c>
      <c r="HA26" s="47">
        <v>551</v>
      </c>
      <c r="HB26" s="47">
        <v>579.4</v>
      </c>
      <c r="HC26" s="47">
        <v>11</v>
      </c>
      <c r="HD26" s="47">
        <v>551</v>
      </c>
      <c r="HE26" s="47">
        <v>579.4</v>
      </c>
      <c r="HF26" s="47">
        <v>11</v>
      </c>
      <c r="HG26" s="47">
        <v>551</v>
      </c>
      <c r="HH26" s="47">
        <v>579.4</v>
      </c>
      <c r="HI26" s="47">
        <v>11</v>
      </c>
      <c r="HJ26" s="47">
        <v>183</v>
      </c>
      <c r="HK26" s="47">
        <v>194</v>
      </c>
      <c r="HL26" s="47">
        <v>5</v>
      </c>
      <c r="HM26" s="47">
        <v>185</v>
      </c>
      <c r="HN26" s="47">
        <v>192.8</v>
      </c>
      <c r="HO26" s="47">
        <v>3</v>
      </c>
      <c r="HP26" s="47">
        <v>0</v>
      </c>
      <c r="HQ26" s="47">
        <v>0</v>
      </c>
      <c r="HR26" s="47">
        <v>0</v>
      </c>
      <c r="HS26" s="47">
        <v>183</v>
      </c>
      <c r="HT26" s="47">
        <v>192.6</v>
      </c>
      <c r="HU26" s="47">
        <v>3</v>
      </c>
      <c r="HV26" s="47">
        <v>91</v>
      </c>
      <c r="HW26" s="47">
        <v>96.3</v>
      </c>
      <c r="HX26" s="47">
        <v>3</v>
      </c>
      <c r="HY26" s="47">
        <v>92</v>
      </c>
      <c r="HZ26" s="47">
        <v>97.7</v>
      </c>
      <c r="IA26" s="47">
        <v>2</v>
      </c>
      <c r="IB26" s="47">
        <v>90</v>
      </c>
      <c r="IC26" s="47">
        <v>93.9</v>
      </c>
      <c r="ID26" s="47">
        <v>0</v>
      </c>
      <c r="IE26" s="47">
        <v>95</v>
      </c>
      <c r="IF26" s="47">
        <v>98.9</v>
      </c>
      <c r="IG26" s="47">
        <v>3</v>
      </c>
      <c r="IH26" s="47">
        <v>88</v>
      </c>
      <c r="II26" s="47">
        <v>93.3</v>
      </c>
      <c r="IJ26" s="47">
        <v>1</v>
      </c>
      <c r="IK26" s="47">
        <v>95</v>
      </c>
      <c r="IL26" s="47">
        <v>99.3</v>
      </c>
      <c r="IM26" s="47">
        <v>2</v>
      </c>
    </row>
    <row r="27" spans="1:247" s="47" customFormat="1" x14ac:dyDescent="0.3">
      <c r="A27" s="47" t="s">
        <v>696</v>
      </c>
      <c r="B27" s="47" t="s">
        <v>697</v>
      </c>
      <c r="D27" s="47" t="s">
        <v>698</v>
      </c>
      <c r="E27" s="47">
        <v>139</v>
      </c>
      <c r="H27" s="80"/>
      <c r="I27" s="47" t="s">
        <v>621</v>
      </c>
      <c r="J27" s="47">
        <v>1</v>
      </c>
      <c r="K27" s="47">
        <v>1</v>
      </c>
      <c r="S27" s="47" t="s">
        <v>657</v>
      </c>
      <c r="AC27" s="47">
        <v>10</v>
      </c>
      <c r="AD27" s="47">
        <v>10.1</v>
      </c>
      <c r="AE27" s="47">
        <v>0</v>
      </c>
      <c r="AF27" s="47">
        <v>9</v>
      </c>
      <c r="AG27" s="47">
        <v>9.1</v>
      </c>
      <c r="AH27" s="47">
        <v>0</v>
      </c>
      <c r="AI27" s="47">
        <v>10</v>
      </c>
      <c r="AJ27" s="47">
        <v>10.6</v>
      </c>
      <c r="AK27" s="47">
        <v>1</v>
      </c>
      <c r="AL27" s="47">
        <v>8</v>
      </c>
      <c r="AM27" s="47">
        <v>8.3000000000000007</v>
      </c>
      <c r="AN27" s="47">
        <v>0</v>
      </c>
      <c r="AO27" s="47">
        <v>10</v>
      </c>
      <c r="AP27" s="47">
        <v>10.6</v>
      </c>
      <c r="AQ27" s="47">
        <v>1</v>
      </c>
      <c r="AR27" s="47">
        <v>6</v>
      </c>
      <c r="AS27" s="47">
        <v>6.5</v>
      </c>
      <c r="AT27" s="47">
        <v>0</v>
      </c>
      <c r="AU27" s="47">
        <v>10</v>
      </c>
      <c r="AV27" s="47">
        <v>10.1</v>
      </c>
      <c r="AW27" s="47">
        <v>0</v>
      </c>
      <c r="AX27" s="47">
        <v>9</v>
      </c>
      <c r="AY27" s="47">
        <v>9</v>
      </c>
      <c r="AZ27" s="47">
        <v>0</v>
      </c>
      <c r="BA27" s="47">
        <v>9</v>
      </c>
      <c r="BB27" s="47">
        <v>9.3000000000000007</v>
      </c>
      <c r="BC27" s="47">
        <v>0</v>
      </c>
      <c r="BD27" s="47">
        <v>10</v>
      </c>
      <c r="BE27" s="47">
        <v>10.1</v>
      </c>
      <c r="BF27" s="47">
        <v>0</v>
      </c>
      <c r="BG27" s="47">
        <v>9</v>
      </c>
      <c r="BH27" s="47">
        <v>9.8000000000000007</v>
      </c>
      <c r="BI27" s="47">
        <v>0</v>
      </c>
      <c r="BJ27" s="47">
        <v>10</v>
      </c>
      <c r="BK27" s="47">
        <v>10.199999999999999</v>
      </c>
      <c r="BL27" s="47">
        <v>0</v>
      </c>
      <c r="BM27" s="47">
        <v>9</v>
      </c>
      <c r="BN27" s="47">
        <v>9.6</v>
      </c>
      <c r="BO27" s="47">
        <v>0</v>
      </c>
      <c r="BP27" s="47">
        <v>8</v>
      </c>
      <c r="BQ27" s="47">
        <v>8</v>
      </c>
      <c r="BR27" s="47">
        <v>0</v>
      </c>
      <c r="BS27" s="47">
        <v>9</v>
      </c>
      <c r="BT27" s="47">
        <v>9.4</v>
      </c>
      <c r="BU27" s="47">
        <v>0</v>
      </c>
      <c r="BV27" s="47">
        <v>10</v>
      </c>
      <c r="BW27" s="47">
        <v>10.6</v>
      </c>
      <c r="BX27" s="47">
        <v>1</v>
      </c>
      <c r="BY27" s="47">
        <v>8</v>
      </c>
      <c r="BZ27" s="47">
        <v>8.6</v>
      </c>
      <c r="CA27" s="47">
        <v>0</v>
      </c>
      <c r="CB27" s="47">
        <v>10</v>
      </c>
      <c r="CC27" s="47">
        <v>10.7</v>
      </c>
      <c r="CD27" s="47">
        <v>1</v>
      </c>
      <c r="CE27" s="47">
        <v>8</v>
      </c>
      <c r="CF27" s="47">
        <v>8.6999999999999993</v>
      </c>
      <c r="CG27" s="47">
        <v>0</v>
      </c>
      <c r="CH27" s="47">
        <v>8</v>
      </c>
      <c r="CI27" s="47">
        <v>8.6</v>
      </c>
      <c r="CJ27" s="47">
        <v>0</v>
      </c>
      <c r="CK27" s="47">
        <v>9</v>
      </c>
      <c r="CL27" s="47">
        <v>9.6</v>
      </c>
      <c r="CM27" s="47">
        <v>0</v>
      </c>
      <c r="CN27" s="47">
        <v>7</v>
      </c>
      <c r="CO27" s="47">
        <v>7.6</v>
      </c>
      <c r="CP27" s="47">
        <v>0</v>
      </c>
      <c r="CQ27" s="47">
        <v>9</v>
      </c>
      <c r="CR27" s="47">
        <v>9.1999999999999993</v>
      </c>
      <c r="CS27" s="47">
        <v>0</v>
      </c>
      <c r="CT27" s="47">
        <v>8</v>
      </c>
      <c r="CU27" s="47">
        <v>8.6999999999999993</v>
      </c>
      <c r="CV27" s="47">
        <v>0</v>
      </c>
      <c r="CW27" s="47">
        <v>8</v>
      </c>
      <c r="CX27" s="47">
        <v>8.1</v>
      </c>
      <c r="CY27" s="47">
        <v>0</v>
      </c>
      <c r="CZ27" s="47">
        <v>8</v>
      </c>
      <c r="DA27" s="47">
        <v>8</v>
      </c>
      <c r="DB27" s="47">
        <v>0</v>
      </c>
      <c r="DC27" s="47">
        <v>6</v>
      </c>
      <c r="DD27" s="47">
        <v>6.5</v>
      </c>
      <c r="DE27" s="47">
        <v>0</v>
      </c>
      <c r="DF27" s="47">
        <v>6</v>
      </c>
      <c r="DG27" s="47">
        <v>6.2</v>
      </c>
      <c r="DH27" s="47">
        <v>0</v>
      </c>
      <c r="DI27" s="47">
        <v>7</v>
      </c>
      <c r="DJ27" s="47">
        <v>7</v>
      </c>
      <c r="DK27" s="47">
        <v>0</v>
      </c>
      <c r="DL27" s="47">
        <v>10</v>
      </c>
      <c r="DM27" s="47">
        <v>10.7</v>
      </c>
      <c r="DN27" s="47">
        <v>1</v>
      </c>
      <c r="DO27" s="47">
        <v>9</v>
      </c>
      <c r="DP27" s="47">
        <v>9</v>
      </c>
      <c r="DQ27" s="47">
        <v>0</v>
      </c>
      <c r="DR27" s="47">
        <v>10</v>
      </c>
      <c r="DS27" s="47">
        <v>10.1</v>
      </c>
      <c r="DT27" s="47">
        <v>0</v>
      </c>
      <c r="DU27" s="47">
        <v>10</v>
      </c>
      <c r="DV27" s="47">
        <v>10</v>
      </c>
      <c r="DW27" s="47">
        <v>0</v>
      </c>
      <c r="DX27" s="47">
        <v>8</v>
      </c>
      <c r="DY27" s="47">
        <v>8.8000000000000007</v>
      </c>
      <c r="DZ27" s="47">
        <v>0</v>
      </c>
      <c r="EA27" s="47">
        <v>7</v>
      </c>
      <c r="EB27" s="47">
        <v>7.5</v>
      </c>
      <c r="EC27" s="47">
        <v>0</v>
      </c>
      <c r="ED27" s="47">
        <v>9</v>
      </c>
      <c r="EE27" s="47">
        <v>9.9</v>
      </c>
      <c r="EF27" s="47">
        <v>0</v>
      </c>
      <c r="EG27" s="47">
        <v>9</v>
      </c>
      <c r="EH27" s="47">
        <v>9.8000000000000007</v>
      </c>
      <c r="EI27" s="47">
        <v>0</v>
      </c>
      <c r="EJ27" s="47">
        <v>8</v>
      </c>
      <c r="EK27" s="47">
        <v>8.5</v>
      </c>
      <c r="EL27" s="47">
        <v>0</v>
      </c>
      <c r="EM27" s="47">
        <v>7</v>
      </c>
      <c r="EN27" s="47">
        <v>7</v>
      </c>
      <c r="EO27" s="47">
        <v>0</v>
      </c>
      <c r="EP27" s="47">
        <v>7</v>
      </c>
      <c r="EQ27" s="47">
        <v>7.8</v>
      </c>
      <c r="ER27" s="47">
        <v>0</v>
      </c>
      <c r="ES27" s="47">
        <v>7</v>
      </c>
      <c r="ET27" s="47">
        <v>7.8</v>
      </c>
      <c r="EU27" s="47">
        <v>0</v>
      </c>
      <c r="EV27" s="47">
        <v>9</v>
      </c>
      <c r="EW27" s="47">
        <v>9.1999999999999993</v>
      </c>
      <c r="EX27" s="47">
        <v>0</v>
      </c>
      <c r="EY27" s="47">
        <v>7</v>
      </c>
      <c r="EZ27" s="47">
        <v>7.1</v>
      </c>
      <c r="FA27" s="47">
        <v>0</v>
      </c>
      <c r="FB27" s="47">
        <v>9</v>
      </c>
      <c r="FC27" s="47">
        <v>9</v>
      </c>
      <c r="FD27" s="47">
        <v>0</v>
      </c>
      <c r="FE27" s="47">
        <v>8</v>
      </c>
      <c r="FF27" s="47">
        <v>8.6</v>
      </c>
      <c r="FG27" s="47">
        <v>0</v>
      </c>
      <c r="FH27" s="47">
        <v>5</v>
      </c>
      <c r="FI27" s="47">
        <v>5.3</v>
      </c>
      <c r="FJ27" s="47">
        <v>0</v>
      </c>
      <c r="FK27" s="47">
        <v>8</v>
      </c>
      <c r="FL27" s="47">
        <v>8.6</v>
      </c>
      <c r="FM27" s="47">
        <v>0</v>
      </c>
      <c r="FN27" s="47">
        <v>7</v>
      </c>
      <c r="FO27" s="47">
        <v>7.6</v>
      </c>
      <c r="FP27" s="47">
        <v>0</v>
      </c>
      <c r="FQ27" s="47">
        <v>5</v>
      </c>
      <c r="FR27" s="47">
        <v>5.7</v>
      </c>
      <c r="FS27" s="47">
        <v>0</v>
      </c>
      <c r="FT27" s="47">
        <v>9</v>
      </c>
      <c r="FU27" s="47">
        <v>9.1999999999999993</v>
      </c>
      <c r="FV27" s="47">
        <v>0</v>
      </c>
      <c r="FW27" s="47">
        <v>5</v>
      </c>
      <c r="FX27" s="47">
        <v>5.0999999999999996</v>
      </c>
      <c r="FY27" s="47">
        <v>0</v>
      </c>
      <c r="FZ27" s="47">
        <v>6</v>
      </c>
      <c r="GA27" s="47">
        <v>6.2</v>
      </c>
      <c r="GB27" s="47">
        <v>0</v>
      </c>
      <c r="GC27" s="47">
        <v>6</v>
      </c>
      <c r="GD27" s="47">
        <v>6.9</v>
      </c>
      <c r="GE27" s="47">
        <v>0</v>
      </c>
      <c r="GF27" s="47">
        <v>7</v>
      </c>
      <c r="GG27" s="47">
        <v>7</v>
      </c>
      <c r="GH27" s="47">
        <v>0</v>
      </c>
      <c r="GI27" s="47">
        <v>6</v>
      </c>
      <c r="GJ27" s="47">
        <v>6.4</v>
      </c>
      <c r="GK27" s="47">
        <v>0</v>
      </c>
      <c r="GL27" s="47">
        <v>9</v>
      </c>
      <c r="GM27" s="47">
        <v>9.1999999999999993</v>
      </c>
      <c r="GN27" s="47">
        <v>0</v>
      </c>
      <c r="GO27" s="47">
        <v>8</v>
      </c>
      <c r="GP27" s="47">
        <v>8.1</v>
      </c>
      <c r="GQ27" s="47">
        <v>0</v>
      </c>
      <c r="GR27" s="47">
        <v>8</v>
      </c>
      <c r="GS27" s="47">
        <v>8.4</v>
      </c>
      <c r="GT27" s="47">
        <v>0</v>
      </c>
      <c r="GU27" s="47">
        <v>6</v>
      </c>
      <c r="GV27" s="47">
        <v>6.5</v>
      </c>
      <c r="GW27" s="47">
        <v>0</v>
      </c>
      <c r="GX27" s="47">
        <v>7</v>
      </c>
      <c r="GY27" s="47">
        <v>7.1</v>
      </c>
      <c r="GZ27" s="47">
        <v>0</v>
      </c>
      <c r="HA27" s="47">
        <v>484</v>
      </c>
      <c r="HB27" s="47">
        <v>506.9</v>
      </c>
      <c r="HC27" s="47">
        <v>5</v>
      </c>
      <c r="HD27" s="47">
        <v>484</v>
      </c>
      <c r="HE27" s="47">
        <v>506.9</v>
      </c>
      <c r="HF27" s="47">
        <v>5</v>
      </c>
      <c r="HG27" s="47">
        <v>484</v>
      </c>
      <c r="HH27" s="47">
        <v>506.9</v>
      </c>
      <c r="HI27" s="47">
        <v>5</v>
      </c>
      <c r="HJ27" s="47">
        <v>180</v>
      </c>
      <c r="HK27" s="47">
        <v>187.9</v>
      </c>
      <c r="HL27" s="47">
        <v>4</v>
      </c>
      <c r="HM27" s="47">
        <v>162</v>
      </c>
      <c r="HN27" s="47">
        <v>170</v>
      </c>
      <c r="HO27" s="47">
        <v>1</v>
      </c>
      <c r="HP27" s="47">
        <v>0</v>
      </c>
      <c r="HQ27" s="47">
        <v>0</v>
      </c>
      <c r="HR27" s="47">
        <v>0</v>
      </c>
      <c r="HS27" s="47">
        <v>142</v>
      </c>
      <c r="HT27" s="47">
        <v>149</v>
      </c>
      <c r="HU27" s="47">
        <v>0</v>
      </c>
      <c r="HV27" s="47">
        <v>91</v>
      </c>
      <c r="HW27" s="47">
        <v>93.7</v>
      </c>
      <c r="HX27" s="47">
        <v>2</v>
      </c>
      <c r="HY27" s="47">
        <v>89</v>
      </c>
      <c r="HZ27" s="47">
        <v>94.2</v>
      </c>
      <c r="IA27" s="47">
        <v>2</v>
      </c>
      <c r="IB27" s="47">
        <v>78</v>
      </c>
      <c r="IC27" s="47">
        <v>81.599999999999994</v>
      </c>
      <c r="ID27" s="47">
        <v>1</v>
      </c>
      <c r="IE27" s="47">
        <v>84</v>
      </c>
      <c r="IF27" s="47">
        <v>88.4</v>
      </c>
      <c r="IG27" s="47">
        <v>0</v>
      </c>
      <c r="IH27" s="47">
        <v>74</v>
      </c>
      <c r="II27" s="47">
        <v>78.099999999999994</v>
      </c>
      <c r="IJ27" s="47">
        <v>0</v>
      </c>
      <c r="IK27" s="47">
        <v>68</v>
      </c>
      <c r="IL27" s="47">
        <v>70.900000000000006</v>
      </c>
      <c r="IM27" s="47">
        <v>0</v>
      </c>
    </row>
    <row r="28" spans="1:247" s="47" customFormat="1" x14ac:dyDescent="0.3">
      <c r="A28" s="47" t="s">
        <v>699</v>
      </c>
      <c r="B28" s="47" t="s">
        <v>700</v>
      </c>
      <c r="D28" s="47" t="s">
        <v>701</v>
      </c>
      <c r="E28" s="47">
        <v>140</v>
      </c>
      <c r="H28" s="80"/>
      <c r="I28" s="47" t="s">
        <v>625</v>
      </c>
      <c r="J28" s="47">
        <v>1</v>
      </c>
      <c r="K28" s="47">
        <v>5</v>
      </c>
      <c r="S28" s="47" t="s">
        <v>657</v>
      </c>
      <c r="AC28" s="47">
        <v>9</v>
      </c>
      <c r="AD28" s="47">
        <v>9.5</v>
      </c>
      <c r="AE28" s="47">
        <v>0</v>
      </c>
      <c r="AF28" s="47">
        <v>10</v>
      </c>
      <c r="AG28" s="47">
        <v>10.1</v>
      </c>
      <c r="AH28" s="47">
        <v>0</v>
      </c>
      <c r="AI28" s="47">
        <v>9</v>
      </c>
      <c r="AJ28" s="47">
        <v>9.1</v>
      </c>
      <c r="AK28" s="47">
        <v>0</v>
      </c>
      <c r="AL28" s="47">
        <v>9</v>
      </c>
      <c r="AM28" s="47">
        <v>9.6</v>
      </c>
      <c r="AN28" s="47">
        <v>0</v>
      </c>
      <c r="AO28" s="47">
        <v>10</v>
      </c>
      <c r="AP28" s="47">
        <v>10.1</v>
      </c>
      <c r="AQ28" s="47">
        <v>0</v>
      </c>
      <c r="AR28" s="47">
        <v>10</v>
      </c>
      <c r="AS28" s="47">
        <v>10.5</v>
      </c>
      <c r="AT28" s="47">
        <v>1</v>
      </c>
      <c r="AU28" s="47">
        <v>9</v>
      </c>
      <c r="AV28" s="47">
        <v>9.8000000000000007</v>
      </c>
      <c r="AW28" s="47">
        <v>0</v>
      </c>
      <c r="AX28" s="47">
        <v>10</v>
      </c>
      <c r="AY28" s="47">
        <v>10.3</v>
      </c>
      <c r="AZ28" s="47">
        <v>1</v>
      </c>
      <c r="BA28" s="47">
        <v>8</v>
      </c>
      <c r="BB28" s="47">
        <v>8.1999999999999993</v>
      </c>
      <c r="BC28" s="47">
        <v>0</v>
      </c>
      <c r="BD28" s="47">
        <v>9</v>
      </c>
      <c r="BE28" s="47">
        <v>9.1</v>
      </c>
      <c r="BF28" s="47">
        <v>0</v>
      </c>
      <c r="BG28" s="47">
        <v>8</v>
      </c>
      <c r="BH28" s="47">
        <v>8.6</v>
      </c>
      <c r="BI28" s="47">
        <v>0</v>
      </c>
      <c r="BJ28" s="47">
        <v>9</v>
      </c>
      <c r="BK28" s="47">
        <v>9.1</v>
      </c>
      <c r="BL28" s="47">
        <v>0</v>
      </c>
      <c r="BM28" s="47">
        <v>8</v>
      </c>
      <c r="BN28" s="47">
        <v>8.1999999999999993</v>
      </c>
      <c r="BO28" s="47">
        <v>0</v>
      </c>
      <c r="BP28" s="47">
        <v>10</v>
      </c>
      <c r="BQ28" s="47">
        <v>10.6</v>
      </c>
      <c r="BR28" s="47">
        <v>1</v>
      </c>
      <c r="BS28" s="47">
        <v>9</v>
      </c>
      <c r="BT28" s="47">
        <v>9.8000000000000007</v>
      </c>
      <c r="BU28" s="47">
        <v>0</v>
      </c>
      <c r="BV28" s="47">
        <v>10</v>
      </c>
      <c r="BW28" s="47">
        <v>10.7</v>
      </c>
      <c r="BX28" s="47">
        <v>1</v>
      </c>
      <c r="BY28" s="47">
        <v>8</v>
      </c>
      <c r="BZ28" s="47">
        <v>8.6999999999999993</v>
      </c>
      <c r="CA28" s="47">
        <v>0</v>
      </c>
      <c r="CB28" s="47">
        <v>8</v>
      </c>
      <c r="CC28" s="47">
        <v>8.6</v>
      </c>
      <c r="CD28" s="47">
        <v>0</v>
      </c>
      <c r="CE28" s="47">
        <v>8</v>
      </c>
      <c r="CF28" s="47">
        <v>8.6999999999999993</v>
      </c>
      <c r="CG28" s="47">
        <v>0</v>
      </c>
      <c r="CH28" s="47">
        <v>9</v>
      </c>
      <c r="CI28" s="47">
        <v>9.9</v>
      </c>
      <c r="CJ28" s="47">
        <v>0</v>
      </c>
      <c r="CK28" s="47">
        <v>8</v>
      </c>
      <c r="CL28" s="47">
        <v>8.6999999999999993</v>
      </c>
      <c r="CM28" s="47">
        <v>0</v>
      </c>
      <c r="CN28" s="47">
        <v>7</v>
      </c>
      <c r="CO28" s="47">
        <v>7.8</v>
      </c>
      <c r="CP28" s="47">
        <v>0</v>
      </c>
      <c r="CQ28" s="47">
        <v>9</v>
      </c>
      <c r="CR28" s="47">
        <v>9.3000000000000007</v>
      </c>
      <c r="CS28" s="47">
        <v>0</v>
      </c>
      <c r="CT28" s="47">
        <v>10</v>
      </c>
      <c r="CU28" s="47">
        <v>10.199999999999999</v>
      </c>
      <c r="CV28" s="47">
        <v>0</v>
      </c>
      <c r="CW28" s="47">
        <v>8</v>
      </c>
      <c r="CX28" s="47">
        <v>8.6</v>
      </c>
      <c r="CY28" s="47">
        <v>0</v>
      </c>
      <c r="CZ28" s="47">
        <v>9</v>
      </c>
      <c r="DA28" s="47">
        <v>9.3000000000000007</v>
      </c>
      <c r="DB28" s="47">
        <v>0</v>
      </c>
      <c r="DC28" s="47">
        <v>9</v>
      </c>
      <c r="DD28" s="47">
        <v>9.1999999999999993</v>
      </c>
      <c r="DE28" s="47">
        <v>0</v>
      </c>
      <c r="DF28" s="47">
        <v>8</v>
      </c>
      <c r="DG28" s="47">
        <v>8.5</v>
      </c>
      <c r="DH28" s="47">
        <v>0</v>
      </c>
      <c r="DI28" s="47">
        <v>9</v>
      </c>
      <c r="DJ28" s="47">
        <v>9.1</v>
      </c>
      <c r="DK28" s="47">
        <v>0</v>
      </c>
      <c r="DL28" s="47">
        <v>9</v>
      </c>
      <c r="DM28" s="47">
        <v>9.4</v>
      </c>
      <c r="DN28" s="47">
        <v>0</v>
      </c>
      <c r="DO28" s="47">
        <v>7</v>
      </c>
      <c r="DP28" s="47">
        <v>7.4</v>
      </c>
      <c r="DQ28" s="47">
        <v>0</v>
      </c>
      <c r="DR28" s="47">
        <v>8</v>
      </c>
      <c r="DS28" s="47">
        <v>8.8000000000000007</v>
      </c>
      <c r="DT28" s="47">
        <v>0</v>
      </c>
      <c r="DU28" s="47">
        <v>8</v>
      </c>
      <c r="DV28" s="47">
        <v>8.1</v>
      </c>
      <c r="DW28" s="47">
        <v>0</v>
      </c>
      <c r="DX28" s="47">
        <v>9</v>
      </c>
      <c r="DY28" s="47">
        <v>9.9</v>
      </c>
      <c r="DZ28" s="47">
        <v>0</v>
      </c>
      <c r="EA28" s="47">
        <v>8</v>
      </c>
      <c r="EB28" s="47">
        <v>8.3000000000000007</v>
      </c>
      <c r="EC28" s="47">
        <v>0</v>
      </c>
      <c r="ED28" s="47">
        <v>6</v>
      </c>
      <c r="EE28" s="47">
        <v>6.7</v>
      </c>
      <c r="EF28" s="47">
        <v>0</v>
      </c>
      <c r="EG28" s="47">
        <v>9</v>
      </c>
      <c r="EH28" s="47">
        <v>9.1</v>
      </c>
      <c r="EI28" s="47">
        <v>0</v>
      </c>
      <c r="EJ28" s="47">
        <v>6</v>
      </c>
      <c r="EK28" s="47">
        <v>6.2</v>
      </c>
      <c r="EL28" s="47">
        <v>0</v>
      </c>
      <c r="EM28" s="47">
        <v>9</v>
      </c>
      <c r="EN28" s="47">
        <v>9.1999999999999993</v>
      </c>
      <c r="EO28" s="47">
        <v>0</v>
      </c>
      <c r="EP28" s="47">
        <v>8</v>
      </c>
      <c r="EQ28" s="47">
        <v>8.6</v>
      </c>
      <c r="ER28" s="47">
        <v>0</v>
      </c>
      <c r="ES28" s="47">
        <v>9</v>
      </c>
      <c r="ET28" s="47">
        <v>9.6</v>
      </c>
      <c r="EU28" s="47">
        <v>0</v>
      </c>
      <c r="EV28" s="47">
        <v>8</v>
      </c>
      <c r="EW28" s="47">
        <v>8.1999999999999993</v>
      </c>
      <c r="EX28" s="47">
        <v>0</v>
      </c>
      <c r="EY28" s="47">
        <v>9</v>
      </c>
      <c r="EZ28" s="47">
        <v>9.8000000000000007</v>
      </c>
      <c r="FA28" s="47">
        <v>0</v>
      </c>
      <c r="FB28" s="47">
        <v>8</v>
      </c>
      <c r="FC28" s="47">
        <v>8.9</v>
      </c>
      <c r="FD28" s="47">
        <v>0</v>
      </c>
      <c r="FE28" s="47">
        <v>9</v>
      </c>
      <c r="FF28" s="47">
        <v>9.1</v>
      </c>
      <c r="FG28" s="47">
        <v>0</v>
      </c>
      <c r="FH28" s="47">
        <v>9</v>
      </c>
      <c r="FI28" s="47">
        <v>9.3000000000000007</v>
      </c>
      <c r="FJ28" s="47">
        <v>0</v>
      </c>
      <c r="FK28" s="47">
        <v>8</v>
      </c>
      <c r="FL28" s="47">
        <v>8.9</v>
      </c>
      <c r="FM28" s="47">
        <v>0</v>
      </c>
      <c r="FN28" s="47">
        <v>9</v>
      </c>
      <c r="FO28" s="47">
        <v>9.8000000000000007</v>
      </c>
      <c r="FP28" s="47">
        <v>0</v>
      </c>
      <c r="FQ28" s="47">
        <v>10</v>
      </c>
      <c r="FR28" s="47">
        <v>10.5</v>
      </c>
      <c r="FS28" s="47">
        <v>1</v>
      </c>
      <c r="FT28" s="47">
        <v>8</v>
      </c>
      <c r="FU28" s="47">
        <v>8.1999999999999993</v>
      </c>
      <c r="FV28" s="47">
        <v>0</v>
      </c>
      <c r="FW28" s="47">
        <v>9</v>
      </c>
      <c r="FX28" s="47">
        <v>9.8000000000000007</v>
      </c>
      <c r="FY28" s="47">
        <v>0</v>
      </c>
      <c r="FZ28" s="47">
        <v>8</v>
      </c>
      <c r="GA28" s="47">
        <v>8.1999999999999993</v>
      </c>
      <c r="GB28" s="47">
        <v>0</v>
      </c>
      <c r="GC28" s="47">
        <v>8</v>
      </c>
      <c r="GD28" s="47">
        <v>8</v>
      </c>
      <c r="GE28" s="47">
        <v>0</v>
      </c>
      <c r="GF28" s="47">
        <v>5</v>
      </c>
      <c r="GG28" s="47">
        <v>5.2</v>
      </c>
      <c r="GH28" s="47">
        <v>0</v>
      </c>
      <c r="GI28" s="47">
        <v>7</v>
      </c>
      <c r="GJ28" s="47">
        <v>7.7</v>
      </c>
      <c r="GK28" s="47">
        <v>0</v>
      </c>
      <c r="GL28" s="47">
        <v>9</v>
      </c>
      <c r="GM28" s="47">
        <v>9.1999999999999993</v>
      </c>
      <c r="GN28" s="47">
        <v>0</v>
      </c>
      <c r="GO28" s="47">
        <v>9</v>
      </c>
      <c r="GP28" s="47">
        <v>9.6999999999999993</v>
      </c>
      <c r="GQ28" s="47">
        <v>0</v>
      </c>
      <c r="GR28" s="47">
        <v>10</v>
      </c>
      <c r="GS28" s="47">
        <v>10.3</v>
      </c>
      <c r="GT28" s="47">
        <v>1</v>
      </c>
      <c r="GU28" s="47">
        <v>9</v>
      </c>
      <c r="GV28" s="47">
        <v>9.5</v>
      </c>
      <c r="GW28" s="47">
        <v>0</v>
      </c>
      <c r="GX28" s="47">
        <v>9</v>
      </c>
      <c r="GY28" s="47">
        <v>9.6</v>
      </c>
      <c r="GZ28" s="47">
        <v>0</v>
      </c>
      <c r="HA28" s="47">
        <v>514</v>
      </c>
      <c r="HB28" s="47">
        <v>541.1</v>
      </c>
      <c r="HC28" s="47">
        <v>6</v>
      </c>
      <c r="HD28" s="47">
        <v>514</v>
      </c>
      <c r="HE28" s="47">
        <v>541.1</v>
      </c>
      <c r="HF28" s="47">
        <v>6</v>
      </c>
      <c r="HG28" s="47">
        <v>514</v>
      </c>
      <c r="HH28" s="47">
        <v>541.1</v>
      </c>
      <c r="HI28" s="47">
        <v>6</v>
      </c>
      <c r="HJ28" s="47">
        <v>180</v>
      </c>
      <c r="HK28" s="47">
        <v>189.2</v>
      </c>
      <c r="HL28" s="47">
        <v>4</v>
      </c>
      <c r="HM28" s="47">
        <v>164</v>
      </c>
      <c r="HN28" s="47">
        <v>172.4</v>
      </c>
      <c r="HO28" s="47">
        <v>0</v>
      </c>
      <c r="HP28" s="47">
        <v>0</v>
      </c>
      <c r="HQ28" s="47">
        <v>0</v>
      </c>
      <c r="HR28" s="47">
        <v>0</v>
      </c>
      <c r="HS28" s="47">
        <v>170</v>
      </c>
      <c r="HT28" s="47">
        <v>179.5</v>
      </c>
      <c r="HU28" s="47">
        <v>2</v>
      </c>
      <c r="HV28" s="47">
        <v>93</v>
      </c>
      <c r="HW28" s="47">
        <v>96.3</v>
      </c>
      <c r="HX28" s="47">
        <v>2</v>
      </c>
      <c r="HY28" s="47">
        <v>87</v>
      </c>
      <c r="HZ28" s="47">
        <v>92.9</v>
      </c>
      <c r="IA28" s="47">
        <v>2</v>
      </c>
      <c r="IB28" s="47">
        <v>86</v>
      </c>
      <c r="IC28" s="47">
        <v>90.1</v>
      </c>
      <c r="ID28" s="47">
        <v>0</v>
      </c>
      <c r="IE28" s="47">
        <v>78</v>
      </c>
      <c r="IF28" s="47">
        <v>82.3</v>
      </c>
      <c r="IG28" s="47">
        <v>0</v>
      </c>
      <c r="IH28" s="47">
        <v>87</v>
      </c>
      <c r="II28" s="47">
        <v>92.3</v>
      </c>
      <c r="IJ28" s="47">
        <v>1</v>
      </c>
      <c r="IK28" s="47">
        <v>83</v>
      </c>
      <c r="IL28" s="47">
        <v>87.2</v>
      </c>
      <c r="IM28" s="47">
        <v>1</v>
      </c>
    </row>
    <row r="29" spans="1:247" s="47" customFormat="1" x14ac:dyDescent="0.3">
      <c r="A29" s="47" t="s">
        <v>702</v>
      </c>
      <c r="B29" s="47" t="s">
        <v>703</v>
      </c>
      <c r="D29" s="47" t="s">
        <v>704</v>
      </c>
      <c r="E29" s="47">
        <v>141</v>
      </c>
      <c r="H29" s="80"/>
      <c r="I29" s="47" t="s">
        <v>621</v>
      </c>
      <c r="J29" s="47">
        <v>9</v>
      </c>
      <c r="K29" s="47">
        <v>2</v>
      </c>
      <c r="S29" s="47" t="s">
        <v>657</v>
      </c>
      <c r="AC29" s="47">
        <v>8</v>
      </c>
      <c r="AD29" s="47">
        <v>8.1999999999999993</v>
      </c>
      <c r="AE29" s="47">
        <v>0</v>
      </c>
      <c r="AF29" s="47">
        <v>10</v>
      </c>
      <c r="AG29" s="47">
        <v>10.1</v>
      </c>
      <c r="AH29" s="47">
        <v>0</v>
      </c>
      <c r="AI29" s="47">
        <v>9</v>
      </c>
      <c r="AJ29" s="47">
        <v>9.6999999999999993</v>
      </c>
      <c r="AK29" s="47">
        <v>0</v>
      </c>
      <c r="AL29" s="47">
        <v>10</v>
      </c>
      <c r="AM29" s="47">
        <v>10.7</v>
      </c>
      <c r="AN29" s="47">
        <v>1</v>
      </c>
      <c r="AO29" s="47">
        <v>9</v>
      </c>
      <c r="AP29" s="47">
        <v>9.6999999999999993</v>
      </c>
      <c r="AQ29" s="47">
        <v>0</v>
      </c>
      <c r="AR29" s="47">
        <v>9</v>
      </c>
      <c r="AS29" s="47">
        <v>9.8000000000000007</v>
      </c>
      <c r="AT29" s="47">
        <v>0</v>
      </c>
      <c r="AU29" s="47">
        <v>10</v>
      </c>
      <c r="AV29" s="47">
        <v>10.5</v>
      </c>
      <c r="AW29" s="47">
        <v>1</v>
      </c>
      <c r="AX29" s="47">
        <v>7</v>
      </c>
      <c r="AY29" s="47">
        <v>7</v>
      </c>
      <c r="AZ29" s="47">
        <v>0</v>
      </c>
      <c r="BA29" s="47">
        <v>10</v>
      </c>
      <c r="BB29" s="47">
        <v>10.5</v>
      </c>
      <c r="BC29" s="47">
        <v>1</v>
      </c>
      <c r="BD29" s="47">
        <v>8</v>
      </c>
      <c r="BE29" s="47">
        <v>8.9</v>
      </c>
      <c r="BF29" s="47">
        <v>0</v>
      </c>
      <c r="BG29" s="47">
        <v>10</v>
      </c>
      <c r="BH29" s="47">
        <v>10.3</v>
      </c>
      <c r="BI29" s="47">
        <v>1</v>
      </c>
      <c r="BJ29" s="47">
        <v>10</v>
      </c>
      <c r="BK29" s="47">
        <v>10.9</v>
      </c>
      <c r="BL29" s="47">
        <v>1</v>
      </c>
      <c r="BM29" s="47">
        <v>8</v>
      </c>
      <c r="BN29" s="47">
        <v>8</v>
      </c>
      <c r="BO29" s="47">
        <v>0</v>
      </c>
      <c r="BP29" s="47">
        <v>9</v>
      </c>
      <c r="BQ29" s="47">
        <v>9.5</v>
      </c>
      <c r="BR29" s="47">
        <v>0</v>
      </c>
      <c r="BS29" s="47">
        <v>9</v>
      </c>
      <c r="BT29" s="47">
        <v>9.3000000000000007</v>
      </c>
      <c r="BU29" s="47">
        <v>0</v>
      </c>
      <c r="BV29" s="47">
        <v>10</v>
      </c>
      <c r="BW29" s="47">
        <v>10.6</v>
      </c>
      <c r="BX29" s="47">
        <v>1</v>
      </c>
      <c r="BY29" s="47">
        <v>9</v>
      </c>
      <c r="BZ29" s="47">
        <v>9.1999999999999993</v>
      </c>
      <c r="CA29" s="47">
        <v>0</v>
      </c>
      <c r="CB29" s="47">
        <v>9</v>
      </c>
      <c r="CC29" s="47">
        <v>9.8000000000000007</v>
      </c>
      <c r="CD29" s="47">
        <v>0</v>
      </c>
      <c r="CE29" s="47">
        <v>7</v>
      </c>
      <c r="CF29" s="47">
        <v>7.9</v>
      </c>
      <c r="CG29" s="47">
        <v>0</v>
      </c>
      <c r="CH29" s="47">
        <v>9</v>
      </c>
      <c r="CI29" s="47">
        <v>9.9</v>
      </c>
      <c r="CJ29" s="47">
        <v>0</v>
      </c>
      <c r="CK29" s="47">
        <v>9</v>
      </c>
      <c r="CL29" s="47">
        <v>9.3000000000000007</v>
      </c>
      <c r="CM29" s="47">
        <v>0</v>
      </c>
      <c r="CN29" s="47">
        <v>6</v>
      </c>
      <c r="CO29" s="47">
        <v>6.9</v>
      </c>
      <c r="CP29" s="47">
        <v>0</v>
      </c>
      <c r="CQ29" s="47">
        <v>7</v>
      </c>
      <c r="CR29" s="47">
        <v>7.7</v>
      </c>
      <c r="CS29" s="47">
        <v>0</v>
      </c>
      <c r="CT29" s="47">
        <v>7</v>
      </c>
      <c r="CU29" s="47">
        <v>7.6</v>
      </c>
      <c r="CV29" s="47">
        <v>0</v>
      </c>
      <c r="CW29" s="47">
        <v>8</v>
      </c>
      <c r="CX29" s="47">
        <v>8.1</v>
      </c>
      <c r="CY29" s="47">
        <v>0</v>
      </c>
      <c r="CZ29" s="47">
        <v>8</v>
      </c>
      <c r="DA29" s="47">
        <v>8.9</v>
      </c>
      <c r="DB29" s="47">
        <v>0</v>
      </c>
      <c r="DC29" s="47">
        <v>10</v>
      </c>
      <c r="DD29" s="47">
        <v>10</v>
      </c>
      <c r="DE29" s="47">
        <v>0</v>
      </c>
      <c r="DF29" s="47">
        <v>9</v>
      </c>
      <c r="DG29" s="47">
        <v>9</v>
      </c>
      <c r="DH29" s="47">
        <v>0</v>
      </c>
      <c r="DI29" s="47">
        <v>9</v>
      </c>
      <c r="DJ29" s="47">
        <v>9.9</v>
      </c>
      <c r="DK29" s="47">
        <v>0</v>
      </c>
      <c r="DL29" s="47">
        <v>8</v>
      </c>
      <c r="DM29" s="47">
        <v>8.8000000000000007</v>
      </c>
      <c r="DN29" s="47">
        <v>0</v>
      </c>
      <c r="DO29" s="47">
        <v>8</v>
      </c>
      <c r="DP29" s="47">
        <v>8.3000000000000007</v>
      </c>
      <c r="DQ29" s="47">
        <v>0</v>
      </c>
      <c r="DR29" s="47">
        <v>6</v>
      </c>
      <c r="DS29" s="47">
        <v>6.9</v>
      </c>
      <c r="DT29" s="47">
        <v>0</v>
      </c>
      <c r="DU29" s="47">
        <v>8</v>
      </c>
      <c r="DV29" s="47">
        <v>8</v>
      </c>
      <c r="DW29" s="47">
        <v>0</v>
      </c>
      <c r="DX29" s="47">
        <v>9</v>
      </c>
      <c r="DY29" s="47">
        <v>9.1</v>
      </c>
      <c r="DZ29" s="47">
        <v>0</v>
      </c>
      <c r="EA29" s="47">
        <v>9</v>
      </c>
      <c r="EB29" s="47">
        <v>9.5</v>
      </c>
      <c r="EC29" s="47">
        <v>0</v>
      </c>
      <c r="ED29" s="47">
        <v>9</v>
      </c>
      <c r="EE29" s="47">
        <v>9.1</v>
      </c>
      <c r="EF29" s="47">
        <v>0</v>
      </c>
      <c r="EG29" s="47">
        <v>10</v>
      </c>
      <c r="EH29" s="47">
        <v>10.199999999999999</v>
      </c>
      <c r="EI29" s="47">
        <v>0</v>
      </c>
      <c r="EJ29" s="47">
        <v>9</v>
      </c>
      <c r="EK29" s="47">
        <v>9.8000000000000007</v>
      </c>
      <c r="EL29" s="47">
        <v>0</v>
      </c>
      <c r="EM29" s="47">
        <v>9</v>
      </c>
      <c r="EN29" s="47">
        <v>9</v>
      </c>
      <c r="EO29" s="47">
        <v>0</v>
      </c>
      <c r="EP29" s="47">
        <v>8</v>
      </c>
      <c r="EQ29" s="47">
        <v>8.6</v>
      </c>
      <c r="ER29" s="47">
        <v>0</v>
      </c>
      <c r="ES29" s="47">
        <v>9</v>
      </c>
      <c r="ET29" s="47">
        <v>9.1</v>
      </c>
      <c r="EU29" s="47">
        <v>0</v>
      </c>
      <c r="EV29" s="47">
        <v>8</v>
      </c>
      <c r="EW29" s="47">
        <v>8.3000000000000007</v>
      </c>
      <c r="EX29" s="47">
        <v>0</v>
      </c>
      <c r="EY29" s="47">
        <v>10</v>
      </c>
      <c r="EZ29" s="47">
        <v>10</v>
      </c>
      <c r="FA29" s="47">
        <v>0</v>
      </c>
      <c r="FB29" s="47">
        <v>9</v>
      </c>
      <c r="FC29" s="47">
        <v>9.4</v>
      </c>
      <c r="FD29" s="47">
        <v>0</v>
      </c>
      <c r="FE29" s="47">
        <v>8</v>
      </c>
      <c r="FF29" s="47">
        <v>8.6999999999999993</v>
      </c>
      <c r="FG29" s="47">
        <v>0</v>
      </c>
      <c r="FH29" s="47">
        <v>8</v>
      </c>
      <c r="FI29" s="47">
        <v>8.6</v>
      </c>
      <c r="FJ29" s="47">
        <v>0</v>
      </c>
      <c r="FK29" s="47">
        <v>9</v>
      </c>
      <c r="FL29" s="47">
        <v>9.8000000000000007</v>
      </c>
      <c r="FM29" s="47">
        <v>0</v>
      </c>
      <c r="FN29" s="47">
        <v>10</v>
      </c>
      <c r="FO29" s="47">
        <v>10.3</v>
      </c>
      <c r="FP29" s="47">
        <v>1</v>
      </c>
      <c r="FQ29" s="47">
        <v>6</v>
      </c>
      <c r="FR29" s="47">
        <v>6.7</v>
      </c>
      <c r="FS29" s="47">
        <v>0</v>
      </c>
      <c r="FT29" s="47">
        <v>6</v>
      </c>
      <c r="FU29" s="47">
        <v>6.8</v>
      </c>
      <c r="FV29" s="47">
        <v>0</v>
      </c>
      <c r="FW29" s="47">
        <v>9</v>
      </c>
      <c r="FX29" s="47">
        <v>9.8000000000000007</v>
      </c>
      <c r="FY29" s="47">
        <v>0</v>
      </c>
      <c r="FZ29" s="47">
        <v>9</v>
      </c>
      <c r="GA29" s="47">
        <v>9.6</v>
      </c>
      <c r="GB29" s="47">
        <v>0</v>
      </c>
      <c r="GC29" s="47">
        <v>9</v>
      </c>
      <c r="GD29" s="47">
        <v>9.6</v>
      </c>
      <c r="GE29" s="47">
        <v>0</v>
      </c>
      <c r="GF29" s="47">
        <v>10</v>
      </c>
      <c r="GG29" s="47">
        <v>10.6</v>
      </c>
      <c r="GH29" s="47">
        <v>1</v>
      </c>
      <c r="GI29" s="47">
        <v>8</v>
      </c>
      <c r="GJ29" s="47">
        <v>8.3000000000000007</v>
      </c>
      <c r="GK29" s="47">
        <v>0</v>
      </c>
      <c r="GL29" s="47">
        <v>9</v>
      </c>
      <c r="GM29" s="47">
        <v>9.1</v>
      </c>
      <c r="GN29" s="47">
        <v>0</v>
      </c>
      <c r="GO29" s="47">
        <v>9</v>
      </c>
      <c r="GP29" s="47">
        <v>9.1</v>
      </c>
      <c r="GQ29" s="47">
        <v>0</v>
      </c>
      <c r="GR29" s="47">
        <v>9</v>
      </c>
      <c r="GS29" s="47">
        <v>9.6999999999999993</v>
      </c>
      <c r="GT29" s="47">
        <v>0</v>
      </c>
      <c r="GU29" s="47">
        <v>7</v>
      </c>
      <c r="GV29" s="47">
        <v>7.7</v>
      </c>
      <c r="GW29" s="47">
        <v>0</v>
      </c>
      <c r="GX29" s="47">
        <v>8</v>
      </c>
      <c r="GY29" s="47">
        <v>8.6999999999999993</v>
      </c>
      <c r="GZ29" s="47">
        <v>0</v>
      </c>
      <c r="HA29" s="47">
        <v>516</v>
      </c>
      <c r="HB29" s="47">
        <v>545.1</v>
      </c>
      <c r="HC29" s="47">
        <v>8</v>
      </c>
      <c r="HD29" s="47">
        <v>516</v>
      </c>
      <c r="HE29" s="47">
        <v>545.1</v>
      </c>
      <c r="HF29" s="47">
        <v>8</v>
      </c>
      <c r="HG29" s="47">
        <v>516</v>
      </c>
      <c r="HH29" s="47">
        <v>545.1</v>
      </c>
      <c r="HI29" s="47">
        <v>8</v>
      </c>
      <c r="HJ29" s="47">
        <v>180</v>
      </c>
      <c r="HK29" s="47">
        <v>190.5</v>
      </c>
      <c r="HL29" s="47">
        <v>6</v>
      </c>
      <c r="HM29" s="47">
        <v>166</v>
      </c>
      <c r="HN29" s="47">
        <v>174.7</v>
      </c>
      <c r="HO29" s="47">
        <v>0</v>
      </c>
      <c r="HP29" s="47">
        <v>0</v>
      </c>
      <c r="HQ29" s="47">
        <v>0</v>
      </c>
      <c r="HR29" s="47">
        <v>0</v>
      </c>
      <c r="HS29" s="47">
        <v>170</v>
      </c>
      <c r="HT29" s="47">
        <v>179.9</v>
      </c>
      <c r="HU29" s="47">
        <v>2</v>
      </c>
      <c r="HV29" s="47">
        <v>90</v>
      </c>
      <c r="HW29" s="47">
        <v>95.1</v>
      </c>
      <c r="HX29" s="47">
        <v>3</v>
      </c>
      <c r="HY29" s="47">
        <v>90</v>
      </c>
      <c r="HZ29" s="47">
        <v>95.4</v>
      </c>
      <c r="IA29" s="47">
        <v>3</v>
      </c>
      <c r="IB29" s="47">
        <v>81</v>
      </c>
      <c r="IC29" s="47">
        <v>86.2</v>
      </c>
      <c r="ID29" s="47">
        <v>0</v>
      </c>
      <c r="IE29" s="47">
        <v>85</v>
      </c>
      <c r="IF29" s="47">
        <v>88.5</v>
      </c>
      <c r="IG29" s="47">
        <v>0</v>
      </c>
      <c r="IH29" s="47">
        <v>83</v>
      </c>
      <c r="II29" s="47">
        <v>87.7</v>
      </c>
      <c r="IJ29" s="47">
        <v>1</v>
      </c>
      <c r="IK29" s="47">
        <v>87</v>
      </c>
      <c r="IL29" s="47">
        <v>92.2</v>
      </c>
      <c r="IM29" s="47">
        <v>1</v>
      </c>
    </row>
    <row r="30" spans="1:247" s="47" customFormat="1" x14ac:dyDescent="0.3">
      <c r="A30" s="47" t="s">
        <v>705</v>
      </c>
      <c r="B30" s="47" t="s">
        <v>706</v>
      </c>
      <c r="D30" s="47" t="s">
        <v>707</v>
      </c>
      <c r="E30" s="47">
        <v>142</v>
      </c>
      <c r="H30" s="80"/>
      <c r="I30" s="47" t="s">
        <v>625</v>
      </c>
      <c r="J30" s="47">
        <v>3</v>
      </c>
      <c r="K30" s="47">
        <v>1</v>
      </c>
      <c r="S30" s="47" t="s">
        <v>118</v>
      </c>
      <c r="AC30" s="47">
        <v>9</v>
      </c>
      <c r="AD30" s="47">
        <v>9.1999999999999993</v>
      </c>
      <c r="AE30" s="47">
        <v>0</v>
      </c>
      <c r="AF30" s="47">
        <v>10</v>
      </c>
      <c r="AG30" s="47">
        <v>10</v>
      </c>
      <c r="AH30" s="47">
        <v>0</v>
      </c>
      <c r="AI30" s="47">
        <v>10</v>
      </c>
      <c r="AJ30" s="47">
        <v>10.5</v>
      </c>
      <c r="AK30" s="47">
        <v>1</v>
      </c>
      <c r="AL30" s="47">
        <v>10</v>
      </c>
      <c r="AM30" s="47">
        <v>10.3</v>
      </c>
      <c r="AN30" s="47">
        <v>1</v>
      </c>
      <c r="AO30" s="47">
        <v>10</v>
      </c>
      <c r="AP30" s="47">
        <v>10.6</v>
      </c>
      <c r="AQ30" s="47">
        <v>1</v>
      </c>
      <c r="AR30" s="47">
        <v>10</v>
      </c>
      <c r="AS30" s="47">
        <v>10</v>
      </c>
      <c r="AT30" s="47">
        <v>0</v>
      </c>
      <c r="AU30" s="47">
        <v>10</v>
      </c>
      <c r="AV30" s="47">
        <v>10.4</v>
      </c>
      <c r="AW30" s="47">
        <v>1</v>
      </c>
      <c r="AX30" s="47">
        <v>10</v>
      </c>
      <c r="AY30" s="47">
        <v>10.6</v>
      </c>
      <c r="AZ30" s="47">
        <v>1</v>
      </c>
      <c r="BA30" s="47">
        <v>8</v>
      </c>
      <c r="BB30" s="47">
        <v>8.6999999999999993</v>
      </c>
      <c r="BC30" s="47">
        <v>0</v>
      </c>
      <c r="BD30" s="47">
        <v>9</v>
      </c>
      <c r="BE30" s="47">
        <v>9.8000000000000007</v>
      </c>
      <c r="BF30" s="47">
        <v>0</v>
      </c>
      <c r="BG30" s="47">
        <v>10</v>
      </c>
      <c r="BH30" s="47">
        <v>10</v>
      </c>
      <c r="BI30" s="47">
        <v>0</v>
      </c>
      <c r="BJ30" s="47">
        <v>10</v>
      </c>
      <c r="BK30" s="47">
        <v>10.3</v>
      </c>
      <c r="BL30" s="47">
        <v>1</v>
      </c>
      <c r="BM30" s="47">
        <v>9</v>
      </c>
      <c r="BN30" s="47">
        <v>9.5</v>
      </c>
      <c r="BO30" s="47">
        <v>0</v>
      </c>
      <c r="BP30" s="47">
        <v>9</v>
      </c>
      <c r="BQ30" s="47">
        <v>9.9</v>
      </c>
      <c r="BR30" s="47">
        <v>0</v>
      </c>
      <c r="BS30" s="47">
        <v>10</v>
      </c>
      <c r="BT30" s="47">
        <v>10.7</v>
      </c>
      <c r="BU30" s="47">
        <v>1</v>
      </c>
      <c r="BV30" s="47">
        <v>10</v>
      </c>
      <c r="BW30" s="47">
        <v>10.7</v>
      </c>
      <c r="BX30" s="47">
        <v>1</v>
      </c>
      <c r="BY30" s="47">
        <v>10</v>
      </c>
      <c r="BZ30" s="47">
        <v>10.5</v>
      </c>
      <c r="CA30" s="47">
        <v>1</v>
      </c>
      <c r="CB30" s="47">
        <v>9</v>
      </c>
      <c r="CC30" s="47">
        <v>9.8000000000000007</v>
      </c>
      <c r="CD30" s="47">
        <v>0</v>
      </c>
      <c r="CE30" s="47">
        <v>9</v>
      </c>
      <c r="CF30" s="47">
        <v>9.8000000000000007</v>
      </c>
      <c r="CG30" s="47">
        <v>0</v>
      </c>
      <c r="CH30" s="47">
        <v>10</v>
      </c>
      <c r="CI30" s="47">
        <v>10.7</v>
      </c>
      <c r="CJ30" s="47">
        <v>1</v>
      </c>
      <c r="CK30" s="47">
        <v>9</v>
      </c>
      <c r="CL30" s="47">
        <v>9.8000000000000007</v>
      </c>
      <c r="CM30" s="47">
        <v>0</v>
      </c>
      <c r="CN30" s="47">
        <v>9</v>
      </c>
      <c r="CO30" s="47">
        <v>9.3000000000000007</v>
      </c>
      <c r="CP30" s="47">
        <v>0</v>
      </c>
      <c r="CQ30" s="47">
        <v>10</v>
      </c>
      <c r="CR30" s="47">
        <v>10.7</v>
      </c>
      <c r="CS30" s="47">
        <v>1</v>
      </c>
      <c r="CT30" s="47">
        <v>8</v>
      </c>
      <c r="CU30" s="47">
        <v>8.4</v>
      </c>
      <c r="CV30" s="47">
        <v>0</v>
      </c>
      <c r="CW30" s="47">
        <v>7</v>
      </c>
      <c r="CX30" s="47">
        <v>7.5</v>
      </c>
      <c r="CY30" s="47">
        <v>0</v>
      </c>
      <c r="CZ30" s="47">
        <v>9</v>
      </c>
      <c r="DA30" s="47">
        <v>9.3000000000000007</v>
      </c>
      <c r="DB30" s="47">
        <v>0</v>
      </c>
      <c r="DC30" s="47">
        <v>9</v>
      </c>
      <c r="DD30" s="47">
        <v>9.1999999999999993</v>
      </c>
      <c r="DE30" s="47">
        <v>0</v>
      </c>
      <c r="DF30" s="47">
        <v>9</v>
      </c>
      <c r="DG30" s="47">
        <v>9.3000000000000007</v>
      </c>
      <c r="DH30" s="47">
        <v>0</v>
      </c>
      <c r="DI30" s="47">
        <v>9</v>
      </c>
      <c r="DJ30" s="47">
        <v>9</v>
      </c>
      <c r="DK30" s="47">
        <v>0</v>
      </c>
      <c r="DL30" s="47">
        <v>9</v>
      </c>
      <c r="DM30" s="47">
        <v>9.6</v>
      </c>
      <c r="DN30" s="47">
        <v>0</v>
      </c>
      <c r="DO30" s="47">
        <v>9</v>
      </c>
      <c r="DP30" s="47">
        <v>9.1999999999999993</v>
      </c>
      <c r="DQ30" s="47">
        <v>0</v>
      </c>
      <c r="DR30" s="47">
        <v>9</v>
      </c>
      <c r="DS30" s="47">
        <v>9.3000000000000007</v>
      </c>
      <c r="DT30" s="47">
        <v>0</v>
      </c>
      <c r="DU30" s="47">
        <v>10</v>
      </c>
      <c r="DV30" s="47">
        <v>10.6</v>
      </c>
      <c r="DW30" s="47">
        <v>1</v>
      </c>
      <c r="DX30" s="47">
        <v>9</v>
      </c>
      <c r="DY30" s="47">
        <v>9.3000000000000007</v>
      </c>
      <c r="DZ30" s="47">
        <v>0</v>
      </c>
      <c r="EA30" s="47">
        <v>8</v>
      </c>
      <c r="EB30" s="47">
        <v>8.5</v>
      </c>
      <c r="EC30" s="47">
        <v>0</v>
      </c>
      <c r="ED30" s="47">
        <v>8</v>
      </c>
      <c r="EE30" s="47">
        <v>8.5</v>
      </c>
      <c r="EF30" s="47">
        <v>0</v>
      </c>
      <c r="EG30" s="47">
        <v>9</v>
      </c>
      <c r="EH30" s="47">
        <v>9.6</v>
      </c>
      <c r="EI30" s="47">
        <v>0</v>
      </c>
      <c r="EJ30" s="47">
        <v>9</v>
      </c>
      <c r="EK30" s="47">
        <v>9.5</v>
      </c>
      <c r="EL30" s="47">
        <v>0</v>
      </c>
      <c r="EM30" s="47">
        <v>9</v>
      </c>
      <c r="EN30" s="47">
        <v>9.1999999999999993</v>
      </c>
      <c r="EO30" s="47">
        <v>0</v>
      </c>
      <c r="EP30" s="47">
        <v>8</v>
      </c>
      <c r="EQ30" s="47">
        <v>8</v>
      </c>
      <c r="ER30" s="47">
        <v>0</v>
      </c>
      <c r="ES30" s="47">
        <v>6</v>
      </c>
      <c r="ET30" s="47">
        <v>6.1</v>
      </c>
      <c r="EU30" s="47">
        <v>0</v>
      </c>
      <c r="EV30" s="47">
        <v>10</v>
      </c>
      <c r="EW30" s="47">
        <v>10.6</v>
      </c>
      <c r="EX30" s="47">
        <v>1</v>
      </c>
      <c r="EY30" s="47">
        <v>8</v>
      </c>
      <c r="EZ30" s="47">
        <v>8.8000000000000007</v>
      </c>
      <c r="FA30" s="47">
        <v>0</v>
      </c>
      <c r="FB30" s="47">
        <v>8</v>
      </c>
      <c r="FC30" s="47">
        <v>8.8000000000000007</v>
      </c>
      <c r="FD30" s="47">
        <v>0</v>
      </c>
      <c r="FE30" s="47">
        <v>10</v>
      </c>
      <c r="FF30" s="47">
        <v>10.6</v>
      </c>
      <c r="FG30" s="47">
        <v>1</v>
      </c>
      <c r="FH30" s="47">
        <v>8</v>
      </c>
      <c r="FI30" s="47">
        <v>8.5</v>
      </c>
      <c r="FJ30" s="47">
        <v>0</v>
      </c>
      <c r="FK30" s="47">
        <v>9</v>
      </c>
      <c r="FL30" s="47">
        <v>9.9</v>
      </c>
      <c r="FM30" s="47">
        <v>0</v>
      </c>
      <c r="FN30" s="47">
        <v>9</v>
      </c>
      <c r="FO30" s="47">
        <v>9.6</v>
      </c>
      <c r="FP30" s="47">
        <v>0</v>
      </c>
      <c r="FQ30" s="47">
        <v>8</v>
      </c>
      <c r="FR30" s="47">
        <v>8.1999999999999993</v>
      </c>
      <c r="FS30" s="47">
        <v>0</v>
      </c>
      <c r="FT30" s="47">
        <v>9</v>
      </c>
      <c r="FU30" s="47">
        <v>9.6</v>
      </c>
      <c r="FV30" s="47">
        <v>0</v>
      </c>
      <c r="FW30" s="47">
        <v>9</v>
      </c>
      <c r="FX30" s="47">
        <v>9.6</v>
      </c>
      <c r="FY30" s="47">
        <v>0</v>
      </c>
      <c r="FZ30" s="47">
        <v>9</v>
      </c>
      <c r="GA30" s="47">
        <v>9.6</v>
      </c>
      <c r="GB30" s="47">
        <v>0</v>
      </c>
      <c r="GC30" s="47">
        <v>10</v>
      </c>
      <c r="GD30" s="47">
        <v>10.5</v>
      </c>
      <c r="GE30" s="47">
        <v>1</v>
      </c>
      <c r="GF30" s="47">
        <v>9</v>
      </c>
      <c r="GG30" s="47">
        <v>9.6</v>
      </c>
      <c r="GH30" s="47">
        <v>0</v>
      </c>
      <c r="GI30" s="47">
        <v>10</v>
      </c>
      <c r="GJ30" s="47">
        <v>10.199999999999999</v>
      </c>
      <c r="GK30" s="47">
        <v>0</v>
      </c>
      <c r="GL30" s="47">
        <v>10</v>
      </c>
      <c r="GM30" s="47">
        <v>10.6</v>
      </c>
      <c r="GN30" s="47">
        <v>1</v>
      </c>
      <c r="GO30" s="47">
        <v>9</v>
      </c>
      <c r="GP30" s="47">
        <v>9</v>
      </c>
      <c r="GQ30" s="47">
        <v>0</v>
      </c>
      <c r="GR30" s="47">
        <v>10</v>
      </c>
      <c r="GS30" s="47">
        <v>10</v>
      </c>
      <c r="GT30" s="47">
        <v>0</v>
      </c>
      <c r="GU30" s="47">
        <v>9</v>
      </c>
      <c r="GV30" s="47">
        <v>9.9</v>
      </c>
      <c r="GW30" s="47">
        <v>0</v>
      </c>
      <c r="GX30" s="47">
        <v>9</v>
      </c>
      <c r="GY30" s="47">
        <v>9.3000000000000007</v>
      </c>
      <c r="GZ30" s="47">
        <v>0</v>
      </c>
      <c r="HA30" s="47">
        <v>547</v>
      </c>
      <c r="HB30" s="47">
        <v>574.79999999999995</v>
      </c>
      <c r="HC30" s="47">
        <v>16</v>
      </c>
      <c r="HD30" s="47">
        <v>547</v>
      </c>
      <c r="HE30" s="47">
        <v>574.79999999999995</v>
      </c>
      <c r="HF30" s="47">
        <v>16</v>
      </c>
      <c r="HG30" s="47">
        <v>547</v>
      </c>
      <c r="HH30" s="47">
        <v>574.79999999999995</v>
      </c>
      <c r="HI30" s="47">
        <v>16</v>
      </c>
      <c r="HJ30" s="47">
        <v>192</v>
      </c>
      <c r="HK30" s="47">
        <v>202</v>
      </c>
      <c r="HL30" s="47">
        <v>10</v>
      </c>
      <c r="HM30" s="47">
        <v>176</v>
      </c>
      <c r="HN30" s="47">
        <v>183.8</v>
      </c>
      <c r="HO30" s="47">
        <v>2</v>
      </c>
      <c r="HP30" s="47">
        <v>0</v>
      </c>
      <c r="HQ30" s="47">
        <v>0</v>
      </c>
      <c r="HR30" s="47">
        <v>0</v>
      </c>
      <c r="HS30" s="47">
        <v>179</v>
      </c>
      <c r="HT30" s="47">
        <v>189</v>
      </c>
      <c r="HU30" s="47">
        <v>4</v>
      </c>
      <c r="HV30" s="47">
        <v>96</v>
      </c>
      <c r="HW30" s="47">
        <v>100.1</v>
      </c>
      <c r="HX30" s="47">
        <v>5</v>
      </c>
      <c r="HY30" s="47">
        <v>96</v>
      </c>
      <c r="HZ30" s="47">
        <v>101.9</v>
      </c>
      <c r="IA30" s="47">
        <v>5</v>
      </c>
      <c r="IB30" s="47">
        <v>88</v>
      </c>
      <c r="IC30" s="47">
        <v>92.1</v>
      </c>
      <c r="ID30" s="47">
        <v>1</v>
      </c>
      <c r="IE30" s="47">
        <v>88</v>
      </c>
      <c r="IF30" s="47">
        <v>91.7</v>
      </c>
      <c r="IG30" s="47">
        <v>1</v>
      </c>
      <c r="IH30" s="47">
        <v>85</v>
      </c>
      <c r="II30" s="47">
        <v>90.7</v>
      </c>
      <c r="IJ30" s="47">
        <v>2</v>
      </c>
      <c r="IK30" s="47">
        <v>94</v>
      </c>
      <c r="IL30" s="47">
        <v>98.3</v>
      </c>
      <c r="IM30" s="47">
        <v>2</v>
      </c>
    </row>
    <row r="31" spans="1:247" s="47" customFormat="1" x14ac:dyDescent="0.3">
      <c r="A31" s="47" t="s">
        <v>708</v>
      </c>
      <c r="B31" s="47" t="s">
        <v>709</v>
      </c>
      <c r="D31" s="47" t="s">
        <v>710</v>
      </c>
      <c r="E31" s="47">
        <v>143</v>
      </c>
      <c r="H31" s="80"/>
      <c r="I31" s="47" t="s">
        <v>621</v>
      </c>
      <c r="J31" s="47">
        <v>3</v>
      </c>
      <c r="K31" s="47">
        <v>3</v>
      </c>
      <c r="S31" s="47" t="s">
        <v>118</v>
      </c>
      <c r="AC31" s="47">
        <v>9</v>
      </c>
      <c r="AD31" s="47">
        <v>9.9</v>
      </c>
      <c r="AE31" s="47">
        <v>0</v>
      </c>
      <c r="AF31" s="47">
        <v>9</v>
      </c>
      <c r="AG31" s="47">
        <v>9.6999999999999993</v>
      </c>
      <c r="AH31" s="47">
        <v>0</v>
      </c>
      <c r="AI31" s="47">
        <v>9</v>
      </c>
      <c r="AJ31" s="47">
        <v>9.6999999999999993</v>
      </c>
      <c r="AK31" s="47">
        <v>0</v>
      </c>
      <c r="AL31" s="47">
        <v>10</v>
      </c>
      <c r="AM31" s="47">
        <v>10</v>
      </c>
      <c r="AN31" s="47">
        <v>0</v>
      </c>
      <c r="AO31" s="47">
        <v>9</v>
      </c>
      <c r="AP31" s="47">
        <v>9.6999999999999993</v>
      </c>
      <c r="AQ31" s="47">
        <v>0</v>
      </c>
      <c r="AR31" s="47">
        <v>9</v>
      </c>
      <c r="AS31" s="47">
        <v>9.8000000000000007</v>
      </c>
      <c r="AT31" s="47">
        <v>0</v>
      </c>
      <c r="AU31" s="47">
        <v>10</v>
      </c>
      <c r="AV31" s="47">
        <v>10.8</v>
      </c>
      <c r="AW31" s="47">
        <v>1</v>
      </c>
      <c r="AX31" s="47">
        <v>9</v>
      </c>
      <c r="AY31" s="47">
        <v>9.6</v>
      </c>
      <c r="AZ31" s="47">
        <v>0</v>
      </c>
      <c r="BA31" s="47">
        <v>10</v>
      </c>
      <c r="BB31" s="47">
        <v>10.6</v>
      </c>
      <c r="BC31" s="47">
        <v>1</v>
      </c>
      <c r="BD31" s="47">
        <v>8</v>
      </c>
      <c r="BE31" s="47">
        <v>8.9</v>
      </c>
      <c r="BF31" s="47">
        <v>0</v>
      </c>
      <c r="BG31" s="47">
        <v>8</v>
      </c>
      <c r="BH31" s="47">
        <v>8.9</v>
      </c>
      <c r="BI31" s="47">
        <v>0</v>
      </c>
      <c r="BJ31" s="47">
        <v>10</v>
      </c>
      <c r="BK31" s="47">
        <v>10.199999999999999</v>
      </c>
      <c r="BL31" s="47">
        <v>0</v>
      </c>
      <c r="BM31" s="47">
        <v>10</v>
      </c>
      <c r="BN31" s="47">
        <v>10.4</v>
      </c>
      <c r="BO31" s="47">
        <v>1</v>
      </c>
      <c r="BP31" s="47">
        <v>10</v>
      </c>
      <c r="BQ31" s="47">
        <v>10.3</v>
      </c>
      <c r="BR31" s="47">
        <v>1</v>
      </c>
      <c r="BS31" s="47">
        <v>10</v>
      </c>
      <c r="BT31" s="47">
        <v>10</v>
      </c>
      <c r="BU31" s="47">
        <v>0</v>
      </c>
      <c r="BV31" s="47">
        <v>10</v>
      </c>
      <c r="BW31" s="47">
        <v>10.6</v>
      </c>
      <c r="BX31" s="47">
        <v>1</v>
      </c>
      <c r="BY31" s="47">
        <v>9</v>
      </c>
      <c r="BZ31" s="47">
        <v>9.8000000000000007</v>
      </c>
      <c r="CA31" s="47">
        <v>0</v>
      </c>
      <c r="CB31" s="47">
        <v>9</v>
      </c>
      <c r="CC31" s="47">
        <v>9.3000000000000007</v>
      </c>
      <c r="CD31" s="47">
        <v>0</v>
      </c>
      <c r="CE31" s="47">
        <v>10</v>
      </c>
      <c r="CF31" s="47">
        <v>10</v>
      </c>
      <c r="CG31" s="47">
        <v>0</v>
      </c>
      <c r="CH31" s="47">
        <v>9</v>
      </c>
      <c r="CI31" s="47">
        <v>9.8000000000000007</v>
      </c>
      <c r="CJ31" s="47">
        <v>0</v>
      </c>
      <c r="CK31" s="47">
        <v>6</v>
      </c>
      <c r="CL31" s="47">
        <v>6.8</v>
      </c>
      <c r="CM31" s="47">
        <v>0</v>
      </c>
      <c r="CN31" s="47">
        <v>6</v>
      </c>
      <c r="CO31" s="47">
        <v>6.7</v>
      </c>
      <c r="CP31" s="47">
        <v>0</v>
      </c>
      <c r="CQ31" s="47">
        <v>10</v>
      </c>
      <c r="CR31" s="47">
        <v>10.7</v>
      </c>
      <c r="CS31" s="47">
        <v>1</v>
      </c>
      <c r="CT31" s="47">
        <v>8</v>
      </c>
      <c r="CU31" s="47">
        <v>8</v>
      </c>
      <c r="CV31" s="47">
        <v>0</v>
      </c>
      <c r="CW31" s="47">
        <v>7</v>
      </c>
      <c r="CX31" s="47">
        <v>7.1</v>
      </c>
      <c r="CY31" s="47">
        <v>0</v>
      </c>
      <c r="CZ31" s="47">
        <v>7</v>
      </c>
      <c r="DA31" s="47">
        <v>7.6</v>
      </c>
      <c r="DB31" s="47">
        <v>0</v>
      </c>
      <c r="DC31" s="47">
        <v>9</v>
      </c>
      <c r="DD31" s="47">
        <v>9</v>
      </c>
      <c r="DE31" s="47">
        <v>0</v>
      </c>
      <c r="DF31" s="47">
        <v>9</v>
      </c>
      <c r="DG31" s="47">
        <v>9</v>
      </c>
      <c r="DH31" s="47">
        <v>0</v>
      </c>
      <c r="DI31" s="47">
        <v>10</v>
      </c>
      <c r="DJ31" s="47">
        <v>10.199999999999999</v>
      </c>
      <c r="DK31" s="47">
        <v>0</v>
      </c>
      <c r="DL31" s="47">
        <v>9</v>
      </c>
      <c r="DM31" s="47">
        <v>9.3000000000000007</v>
      </c>
      <c r="DN31" s="47">
        <v>0</v>
      </c>
      <c r="DO31" s="47">
        <v>8</v>
      </c>
      <c r="DP31" s="47">
        <v>8.1999999999999993</v>
      </c>
      <c r="DQ31" s="47">
        <v>0</v>
      </c>
      <c r="DR31" s="47">
        <v>8</v>
      </c>
      <c r="DS31" s="47">
        <v>8.6</v>
      </c>
      <c r="DT31" s="47">
        <v>0</v>
      </c>
      <c r="DU31" s="47">
        <v>7</v>
      </c>
      <c r="DV31" s="47">
        <v>7.8</v>
      </c>
      <c r="DW31" s="47">
        <v>0</v>
      </c>
      <c r="DX31" s="47">
        <v>7</v>
      </c>
      <c r="DY31" s="47">
        <v>7.5</v>
      </c>
      <c r="DZ31" s="47">
        <v>0</v>
      </c>
      <c r="EA31" s="47">
        <v>10</v>
      </c>
      <c r="EB31" s="47">
        <v>10.6</v>
      </c>
      <c r="EC31" s="47">
        <v>1</v>
      </c>
      <c r="ED31" s="47">
        <v>8</v>
      </c>
      <c r="EE31" s="47">
        <v>8.6999999999999993</v>
      </c>
      <c r="EF31" s="47">
        <v>0</v>
      </c>
      <c r="EG31" s="47">
        <v>7</v>
      </c>
      <c r="EH31" s="47">
        <v>7.2</v>
      </c>
      <c r="EI31" s="47">
        <v>0</v>
      </c>
      <c r="EJ31" s="47">
        <v>9</v>
      </c>
      <c r="EK31" s="47">
        <v>9.1</v>
      </c>
      <c r="EL31" s="47">
        <v>0</v>
      </c>
      <c r="EM31" s="47">
        <v>10</v>
      </c>
      <c r="EN31" s="47">
        <v>10</v>
      </c>
      <c r="EO31" s="47">
        <v>0</v>
      </c>
      <c r="EP31" s="47">
        <v>9</v>
      </c>
      <c r="EQ31" s="47">
        <v>9.1</v>
      </c>
      <c r="ER31" s="47">
        <v>0</v>
      </c>
      <c r="ES31" s="47">
        <v>8</v>
      </c>
      <c r="ET31" s="47">
        <v>8.5</v>
      </c>
      <c r="EU31" s="47">
        <v>0</v>
      </c>
      <c r="EV31" s="47">
        <v>10</v>
      </c>
      <c r="EW31" s="47">
        <v>10.199999999999999</v>
      </c>
      <c r="EX31" s="47">
        <v>1</v>
      </c>
      <c r="EY31" s="47">
        <v>10</v>
      </c>
      <c r="EZ31" s="47">
        <v>10.1</v>
      </c>
      <c r="FA31" s="47">
        <v>0</v>
      </c>
      <c r="FB31" s="47">
        <v>9</v>
      </c>
      <c r="FC31" s="47">
        <v>9.5</v>
      </c>
      <c r="FD31" s="47">
        <v>0</v>
      </c>
      <c r="FE31" s="47">
        <v>8</v>
      </c>
      <c r="FF31" s="47">
        <v>8.5</v>
      </c>
      <c r="FG31" s="47">
        <v>0</v>
      </c>
      <c r="FH31" s="47">
        <v>9</v>
      </c>
      <c r="FI31" s="47">
        <v>9.1</v>
      </c>
      <c r="FJ31" s="47">
        <v>0</v>
      </c>
      <c r="FK31" s="47">
        <v>10</v>
      </c>
      <c r="FL31" s="47">
        <v>10.5</v>
      </c>
      <c r="FM31" s="47">
        <v>1</v>
      </c>
      <c r="FN31" s="47">
        <v>8</v>
      </c>
      <c r="FO31" s="47">
        <v>8.1999999999999993</v>
      </c>
      <c r="FP31" s="47">
        <v>0</v>
      </c>
      <c r="FQ31" s="47">
        <v>9</v>
      </c>
      <c r="FR31" s="47">
        <v>9.6999999999999993</v>
      </c>
      <c r="FS31" s="47">
        <v>0</v>
      </c>
      <c r="FT31" s="47">
        <v>10</v>
      </c>
      <c r="FU31" s="47">
        <v>10.199999999999999</v>
      </c>
      <c r="FV31" s="47">
        <v>0</v>
      </c>
      <c r="FW31" s="47">
        <v>10</v>
      </c>
      <c r="FX31" s="47">
        <v>10.6</v>
      </c>
      <c r="FY31" s="47">
        <v>1</v>
      </c>
      <c r="FZ31" s="47">
        <v>9</v>
      </c>
      <c r="GA31" s="47">
        <v>9.9</v>
      </c>
      <c r="GB31" s="47">
        <v>0</v>
      </c>
      <c r="GC31" s="47">
        <v>9</v>
      </c>
      <c r="GD31" s="47">
        <v>9.9</v>
      </c>
      <c r="GE31" s="47">
        <v>0</v>
      </c>
      <c r="GF31" s="47">
        <v>8</v>
      </c>
      <c r="GG31" s="47">
        <v>8.5</v>
      </c>
      <c r="GH31" s="47">
        <v>0</v>
      </c>
      <c r="GI31" s="47">
        <v>9</v>
      </c>
      <c r="GJ31" s="47">
        <v>9.3000000000000007</v>
      </c>
      <c r="GK31" s="47">
        <v>0</v>
      </c>
      <c r="GL31" s="47">
        <v>10</v>
      </c>
      <c r="GM31" s="47">
        <v>10.5</v>
      </c>
      <c r="GN31" s="47">
        <v>1</v>
      </c>
      <c r="GO31" s="47">
        <v>9</v>
      </c>
      <c r="GP31" s="47">
        <v>9.1</v>
      </c>
      <c r="GQ31" s="47">
        <v>0</v>
      </c>
      <c r="GR31" s="47">
        <v>10</v>
      </c>
      <c r="GS31" s="47">
        <v>10.1</v>
      </c>
      <c r="GT31" s="47">
        <v>0</v>
      </c>
      <c r="GU31" s="47">
        <v>10</v>
      </c>
      <c r="GV31" s="47">
        <v>10</v>
      </c>
      <c r="GW31" s="47">
        <v>0</v>
      </c>
      <c r="GX31" s="47">
        <v>10</v>
      </c>
      <c r="GY31" s="47">
        <v>10.199999999999999</v>
      </c>
      <c r="GZ31" s="47">
        <v>0</v>
      </c>
      <c r="HA31" s="47">
        <v>536</v>
      </c>
      <c r="HB31" s="47">
        <v>561.79999999999995</v>
      </c>
      <c r="HC31" s="47">
        <v>11</v>
      </c>
      <c r="HD31" s="47">
        <v>536</v>
      </c>
      <c r="HE31" s="47">
        <v>561.79999999999995</v>
      </c>
      <c r="HF31" s="47">
        <v>11</v>
      </c>
      <c r="HG31" s="47">
        <v>536</v>
      </c>
      <c r="HH31" s="47">
        <v>561.79999999999995</v>
      </c>
      <c r="HI31" s="47">
        <v>11</v>
      </c>
      <c r="HJ31" s="47">
        <v>187</v>
      </c>
      <c r="HK31" s="47">
        <v>198</v>
      </c>
      <c r="HL31" s="47">
        <v>5</v>
      </c>
      <c r="HM31" s="47">
        <v>164</v>
      </c>
      <c r="HN31" s="47">
        <v>171.2</v>
      </c>
      <c r="HO31" s="47">
        <v>2</v>
      </c>
      <c r="HP31" s="47">
        <v>0</v>
      </c>
      <c r="HQ31" s="47">
        <v>0</v>
      </c>
      <c r="HR31" s="47">
        <v>0</v>
      </c>
      <c r="HS31" s="47">
        <v>185</v>
      </c>
      <c r="HT31" s="47">
        <v>192.6</v>
      </c>
      <c r="HU31" s="47">
        <v>4</v>
      </c>
      <c r="HV31" s="47">
        <v>92</v>
      </c>
      <c r="HW31" s="47">
        <v>98.7</v>
      </c>
      <c r="HX31" s="47">
        <v>2</v>
      </c>
      <c r="HY31" s="47">
        <v>95</v>
      </c>
      <c r="HZ31" s="47">
        <v>99.3</v>
      </c>
      <c r="IA31" s="47">
        <v>3</v>
      </c>
      <c r="IB31" s="47">
        <v>81</v>
      </c>
      <c r="IC31" s="47">
        <v>84.4</v>
      </c>
      <c r="ID31" s="47">
        <v>1</v>
      </c>
      <c r="IE31" s="47">
        <v>83</v>
      </c>
      <c r="IF31" s="47">
        <v>86.8</v>
      </c>
      <c r="IG31" s="47">
        <v>1</v>
      </c>
      <c r="IH31" s="47">
        <v>91</v>
      </c>
      <c r="II31" s="47">
        <v>94.5</v>
      </c>
      <c r="IJ31" s="47">
        <v>2</v>
      </c>
      <c r="IK31" s="47">
        <v>94</v>
      </c>
      <c r="IL31" s="47">
        <v>98.1</v>
      </c>
      <c r="IM31" s="47">
        <v>2</v>
      </c>
    </row>
    <row r="32" spans="1:247" s="47" customFormat="1" x14ac:dyDescent="0.3">
      <c r="A32" s="47" t="s">
        <v>711</v>
      </c>
      <c r="B32" s="47" t="s">
        <v>712</v>
      </c>
      <c r="D32" s="47" t="s">
        <v>713</v>
      </c>
      <c r="E32" s="47">
        <v>145</v>
      </c>
      <c r="H32" s="80"/>
      <c r="I32" s="47" t="s">
        <v>625</v>
      </c>
      <c r="J32" s="47">
        <v>3</v>
      </c>
      <c r="K32" s="47">
        <v>5</v>
      </c>
      <c r="S32" s="47" t="s">
        <v>118</v>
      </c>
      <c r="AC32" s="47">
        <v>9</v>
      </c>
      <c r="AD32" s="47">
        <v>9.9</v>
      </c>
      <c r="AE32" s="47">
        <v>0</v>
      </c>
      <c r="AF32" s="47">
        <v>9</v>
      </c>
      <c r="AG32" s="47">
        <v>9.1</v>
      </c>
      <c r="AH32" s="47">
        <v>0</v>
      </c>
      <c r="AI32" s="47">
        <v>9</v>
      </c>
      <c r="AJ32" s="47">
        <v>9.5</v>
      </c>
      <c r="AK32" s="47">
        <v>0</v>
      </c>
      <c r="AL32" s="47">
        <v>10</v>
      </c>
      <c r="AM32" s="47">
        <v>10.199999999999999</v>
      </c>
      <c r="AN32" s="47">
        <v>0</v>
      </c>
      <c r="AO32" s="47">
        <v>9</v>
      </c>
      <c r="AP32" s="47">
        <v>9.1999999999999993</v>
      </c>
      <c r="AQ32" s="47">
        <v>0</v>
      </c>
      <c r="AR32" s="47">
        <v>8</v>
      </c>
      <c r="AS32" s="47">
        <v>8.1999999999999993</v>
      </c>
      <c r="AT32" s="47">
        <v>0</v>
      </c>
      <c r="AU32" s="47">
        <v>9</v>
      </c>
      <c r="AV32" s="47">
        <v>9.1999999999999993</v>
      </c>
      <c r="AW32" s="47">
        <v>0</v>
      </c>
      <c r="AX32" s="47">
        <v>9</v>
      </c>
      <c r="AY32" s="47">
        <v>9</v>
      </c>
      <c r="AZ32" s="47">
        <v>0</v>
      </c>
      <c r="BA32" s="47">
        <v>9</v>
      </c>
      <c r="BB32" s="47">
        <v>9.9</v>
      </c>
      <c r="BC32" s="47">
        <v>0</v>
      </c>
      <c r="BD32" s="47">
        <v>8</v>
      </c>
      <c r="BE32" s="47">
        <v>8.6</v>
      </c>
      <c r="BF32" s="47">
        <v>0</v>
      </c>
      <c r="BG32" s="47">
        <v>8</v>
      </c>
      <c r="BH32" s="47">
        <v>8.1</v>
      </c>
      <c r="BI32" s="47">
        <v>0</v>
      </c>
      <c r="BJ32" s="47">
        <v>10</v>
      </c>
      <c r="BK32" s="47">
        <v>10</v>
      </c>
      <c r="BL32" s="47">
        <v>0</v>
      </c>
      <c r="BM32" s="47">
        <v>10</v>
      </c>
      <c r="BN32" s="47">
        <v>10.4</v>
      </c>
      <c r="BO32" s="47">
        <v>1</v>
      </c>
      <c r="BP32" s="47">
        <v>7</v>
      </c>
      <c r="BQ32" s="47">
        <v>7.7</v>
      </c>
      <c r="BR32" s="47">
        <v>0</v>
      </c>
      <c r="BS32" s="47">
        <v>10</v>
      </c>
      <c r="BT32" s="47">
        <v>10</v>
      </c>
      <c r="BU32" s="47">
        <v>0</v>
      </c>
      <c r="BV32" s="47">
        <v>10</v>
      </c>
      <c r="BW32" s="47">
        <v>10.7</v>
      </c>
      <c r="BX32" s="47">
        <v>1</v>
      </c>
      <c r="BY32" s="47">
        <v>7</v>
      </c>
      <c r="BZ32" s="47">
        <v>7.9</v>
      </c>
      <c r="CA32" s="47">
        <v>0</v>
      </c>
      <c r="CB32" s="47">
        <v>9</v>
      </c>
      <c r="CC32" s="47">
        <v>9.5</v>
      </c>
      <c r="CD32" s="47">
        <v>0</v>
      </c>
      <c r="CE32" s="47">
        <v>10</v>
      </c>
      <c r="CF32" s="47">
        <v>10</v>
      </c>
      <c r="CG32" s="47">
        <v>0</v>
      </c>
      <c r="CH32" s="47">
        <v>9</v>
      </c>
      <c r="CI32" s="47">
        <v>9.9</v>
      </c>
      <c r="CJ32" s="47">
        <v>0</v>
      </c>
      <c r="CK32" s="47">
        <v>9</v>
      </c>
      <c r="CL32" s="47">
        <v>9.9</v>
      </c>
      <c r="CM32" s="47">
        <v>0</v>
      </c>
      <c r="CN32" s="47">
        <v>8</v>
      </c>
      <c r="CO32" s="47">
        <v>8.6999999999999993</v>
      </c>
      <c r="CP32" s="47">
        <v>0</v>
      </c>
      <c r="CQ32" s="47">
        <v>10</v>
      </c>
      <c r="CR32" s="47">
        <v>10.1</v>
      </c>
      <c r="CS32" s="47">
        <v>0</v>
      </c>
      <c r="CT32" s="47">
        <v>8</v>
      </c>
      <c r="CU32" s="47">
        <v>8.5</v>
      </c>
      <c r="CV32" s="47">
        <v>0</v>
      </c>
      <c r="CW32" s="47">
        <v>10</v>
      </c>
      <c r="CX32" s="47">
        <v>10.1</v>
      </c>
      <c r="CY32" s="47">
        <v>0</v>
      </c>
      <c r="CZ32" s="47">
        <v>8</v>
      </c>
      <c r="DA32" s="47">
        <v>8.1</v>
      </c>
      <c r="DB32" s="47">
        <v>0</v>
      </c>
      <c r="DC32" s="47">
        <v>9</v>
      </c>
      <c r="DD32" s="47">
        <v>9.4</v>
      </c>
      <c r="DE32" s="47">
        <v>0</v>
      </c>
      <c r="DF32" s="47">
        <v>8</v>
      </c>
      <c r="DG32" s="47">
        <v>8.5</v>
      </c>
      <c r="DH32" s="47">
        <v>0</v>
      </c>
      <c r="DI32" s="47">
        <v>9</v>
      </c>
      <c r="DJ32" s="47">
        <v>9.6999999999999993</v>
      </c>
      <c r="DK32" s="47">
        <v>0</v>
      </c>
      <c r="DL32" s="47">
        <v>7</v>
      </c>
      <c r="DM32" s="47">
        <v>7.9</v>
      </c>
      <c r="DN32" s="47">
        <v>0</v>
      </c>
      <c r="DO32" s="47">
        <v>9</v>
      </c>
      <c r="DP32" s="47">
        <v>9.1999999999999993</v>
      </c>
      <c r="DQ32" s="47">
        <v>0</v>
      </c>
      <c r="DR32" s="47">
        <v>10</v>
      </c>
      <c r="DS32" s="47">
        <v>10.7</v>
      </c>
      <c r="DT32" s="47">
        <v>1</v>
      </c>
      <c r="DU32" s="47">
        <v>8</v>
      </c>
      <c r="DV32" s="47">
        <v>8</v>
      </c>
      <c r="DW32" s="47">
        <v>0</v>
      </c>
      <c r="DX32" s="47">
        <v>9</v>
      </c>
      <c r="DY32" s="47">
        <v>9.9</v>
      </c>
      <c r="DZ32" s="47">
        <v>0</v>
      </c>
      <c r="EA32" s="47">
        <v>8</v>
      </c>
      <c r="EB32" s="47">
        <v>8.6</v>
      </c>
      <c r="EC32" s="47">
        <v>0</v>
      </c>
      <c r="ED32" s="47">
        <v>4</v>
      </c>
      <c r="EE32" s="47">
        <v>4.7</v>
      </c>
      <c r="EF32" s="47">
        <v>0</v>
      </c>
      <c r="EG32" s="47">
        <v>8</v>
      </c>
      <c r="EH32" s="47">
        <v>8.1999999999999993</v>
      </c>
      <c r="EI32" s="47">
        <v>0</v>
      </c>
      <c r="EJ32" s="47">
        <v>7</v>
      </c>
      <c r="EK32" s="47">
        <v>7.9</v>
      </c>
      <c r="EL32" s="47">
        <v>0</v>
      </c>
      <c r="EM32" s="47">
        <v>8</v>
      </c>
      <c r="EN32" s="47">
        <v>8.3000000000000007</v>
      </c>
      <c r="EO32" s="47">
        <v>0</v>
      </c>
      <c r="EP32" s="47">
        <v>9</v>
      </c>
      <c r="EQ32" s="47">
        <v>9.6999999999999993</v>
      </c>
      <c r="ER32" s="47">
        <v>0</v>
      </c>
      <c r="ES32" s="47">
        <v>10</v>
      </c>
      <c r="ET32" s="47">
        <v>10.199999999999999</v>
      </c>
      <c r="EU32" s="47">
        <v>0</v>
      </c>
      <c r="EV32" s="47">
        <v>7</v>
      </c>
      <c r="EW32" s="47">
        <v>7.8</v>
      </c>
      <c r="EX32" s="47">
        <v>0</v>
      </c>
      <c r="EY32" s="47">
        <v>10</v>
      </c>
      <c r="EZ32" s="47">
        <v>10.1</v>
      </c>
      <c r="FA32" s="47">
        <v>0</v>
      </c>
      <c r="FB32" s="47">
        <v>6</v>
      </c>
      <c r="FC32" s="47">
        <v>6.2</v>
      </c>
      <c r="FD32" s="47">
        <v>0</v>
      </c>
      <c r="FE32" s="47">
        <v>8</v>
      </c>
      <c r="FF32" s="47">
        <v>8.8000000000000007</v>
      </c>
      <c r="FG32" s="47">
        <v>0</v>
      </c>
      <c r="FH32" s="47">
        <v>9</v>
      </c>
      <c r="FI32" s="47">
        <v>9.4</v>
      </c>
      <c r="FJ32" s="47">
        <v>0</v>
      </c>
      <c r="FK32" s="47">
        <v>8</v>
      </c>
      <c r="FL32" s="47">
        <v>8</v>
      </c>
      <c r="FM32" s="47">
        <v>0</v>
      </c>
      <c r="FN32" s="47">
        <v>7</v>
      </c>
      <c r="FO32" s="47">
        <v>7.8</v>
      </c>
      <c r="FP32" s="47">
        <v>0</v>
      </c>
      <c r="FQ32" s="47">
        <v>9</v>
      </c>
      <c r="FR32" s="47">
        <v>9.1</v>
      </c>
      <c r="FS32" s="47">
        <v>0</v>
      </c>
      <c r="FT32" s="47">
        <v>10</v>
      </c>
      <c r="FU32" s="47">
        <v>10.1</v>
      </c>
      <c r="FV32" s="47">
        <v>0</v>
      </c>
      <c r="FW32" s="47">
        <v>8</v>
      </c>
      <c r="FX32" s="47">
        <v>8.8000000000000007</v>
      </c>
      <c r="FY32" s="47">
        <v>0</v>
      </c>
      <c r="FZ32" s="47">
        <v>7</v>
      </c>
      <c r="GA32" s="47">
        <v>7.3</v>
      </c>
      <c r="GB32" s="47">
        <v>0</v>
      </c>
      <c r="GC32" s="47">
        <v>5</v>
      </c>
      <c r="GD32" s="47">
        <v>5.7</v>
      </c>
      <c r="GE32" s="47">
        <v>0</v>
      </c>
      <c r="GF32" s="47">
        <v>10</v>
      </c>
      <c r="GG32" s="47">
        <v>10.4</v>
      </c>
      <c r="GH32" s="47">
        <v>1</v>
      </c>
      <c r="GI32" s="47">
        <v>10</v>
      </c>
      <c r="GJ32" s="47">
        <v>10</v>
      </c>
      <c r="GK32" s="47">
        <v>0</v>
      </c>
      <c r="GL32" s="47">
        <v>10</v>
      </c>
      <c r="GM32" s="47">
        <v>10</v>
      </c>
      <c r="GN32" s="47">
        <v>0</v>
      </c>
      <c r="GO32" s="47">
        <v>8</v>
      </c>
      <c r="GP32" s="47">
        <v>8.4</v>
      </c>
      <c r="GQ32" s="47">
        <v>0</v>
      </c>
      <c r="GR32" s="47">
        <v>7</v>
      </c>
      <c r="GS32" s="47">
        <v>7</v>
      </c>
      <c r="GT32" s="47">
        <v>0</v>
      </c>
      <c r="GU32" s="47">
        <v>8</v>
      </c>
      <c r="GV32" s="47">
        <v>8.1</v>
      </c>
      <c r="GW32" s="47">
        <v>0</v>
      </c>
      <c r="GX32" s="47">
        <v>9</v>
      </c>
      <c r="GY32" s="47">
        <v>9.1</v>
      </c>
      <c r="GZ32" s="47">
        <v>0</v>
      </c>
      <c r="HA32" s="47">
        <v>511</v>
      </c>
      <c r="HB32" s="47">
        <v>535.4</v>
      </c>
      <c r="HC32" s="47">
        <v>4</v>
      </c>
      <c r="HD32" s="47">
        <v>511</v>
      </c>
      <c r="HE32" s="47">
        <v>535.4</v>
      </c>
      <c r="HF32" s="47">
        <v>4</v>
      </c>
      <c r="HG32" s="47">
        <v>511</v>
      </c>
      <c r="HH32" s="47">
        <v>535.4</v>
      </c>
      <c r="HI32" s="47">
        <v>4</v>
      </c>
      <c r="HJ32" s="47">
        <v>179</v>
      </c>
      <c r="HK32" s="47">
        <v>187</v>
      </c>
      <c r="HL32" s="47">
        <v>2</v>
      </c>
      <c r="HM32" s="47">
        <v>166</v>
      </c>
      <c r="HN32" s="47">
        <v>176.1</v>
      </c>
      <c r="HO32" s="47">
        <v>1</v>
      </c>
      <c r="HP32" s="47">
        <v>0</v>
      </c>
      <c r="HQ32" s="47">
        <v>0</v>
      </c>
      <c r="HR32" s="47">
        <v>0</v>
      </c>
      <c r="HS32" s="47">
        <v>166</v>
      </c>
      <c r="HT32" s="47">
        <v>172.3</v>
      </c>
      <c r="HU32" s="47">
        <v>1</v>
      </c>
      <c r="HV32" s="47">
        <v>89</v>
      </c>
      <c r="HW32" s="47">
        <v>92.8</v>
      </c>
      <c r="HX32" s="47">
        <v>0</v>
      </c>
      <c r="HY32" s="47">
        <v>90</v>
      </c>
      <c r="HZ32" s="47">
        <v>94.2</v>
      </c>
      <c r="IA32" s="47">
        <v>2</v>
      </c>
      <c r="IB32" s="47">
        <v>86</v>
      </c>
      <c r="IC32" s="47">
        <v>90.9</v>
      </c>
      <c r="ID32" s="47">
        <v>0</v>
      </c>
      <c r="IE32" s="47">
        <v>80</v>
      </c>
      <c r="IF32" s="47">
        <v>85.2</v>
      </c>
      <c r="IG32" s="47">
        <v>1</v>
      </c>
      <c r="IH32" s="47">
        <v>84</v>
      </c>
      <c r="II32" s="47">
        <v>87.5</v>
      </c>
      <c r="IJ32" s="47">
        <v>0</v>
      </c>
      <c r="IK32" s="47">
        <v>82</v>
      </c>
      <c r="IL32" s="47">
        <v>84.8</v>
      </c>
      <c r="IM32" s="47">
        <v>1</v>
      </c>
    </row>
    <row r="33" spans="1:247" s="47" customFormat="1" x14ac:dyDescent="0.3">
      <c r="A33" s="47" t="s">
        <v>714</v>
      </c>
      <c r="B33" s="47" t="s">
        <v>715</v>
      </c>
      <c r="D33" s="47" t="s">
        <v>716</v>
      </c>
      <c r="E33" s="47">
        <v>146</v>
      </c>
      <c r="H33" s="80"/>
      <c r="I33" s="47" t="s">
        <v>621</v>
      </c>
      <c r="J33" s="47">
        <v>3</v>
      </c>
      <c r="K33" s="47">
        <v>9</v>
      </c>
      <c r="S33" s="47" t="s">
        <v>118</v>
      </c>
      <c r="AC33" s="47">
        <v>10</v>
      </c>
      <c r="AD33" s="47">
        <v>10.6</v>
      </c>
      <c r="AE33" s="47">
        <v>1</v>
      </c>
      <c r="AF33" s="47">
        <v>9</v>
      </c>
      <c r="AG33" s="47">
        <v>9.8000000000000007</v>
      </c>
      <c r="AH33" s="47">
        <v>0</v>
      </c>
      <c r="AI33" s="47">
        <v>9</v>
      </c>
      <c r="AJ33" s="47">
        <v>9.5</v>
      </c>
      <c r="AK33" s="47">
        <v>0</v>
      </c>
      <c r="AL33" s="47">
        <v>9</v>
      </c>
      <c r="AM33" s="47">
        <v>9.9</v>
      </c>
      <c r="AN33" s="47">
        <v>0</v>
      </c>
      <c r="AO33" s="47">
        <v>10</v>
      </c>
      <c r="AP33" s="47">
        <v>10</v>
      </c>
      <c r="AQ33" s="47">
        <v>0</v>
      </c>
      <c r="AR33" s="47">
        <v>10</v>
      </c>
      <c r="AS33" s="47">
        <v>10.199999999999999</v>
      </c>
      <c r="AT33" s="47">
        <v>0</v>
      </c>
      <c r="AU33" s="47">
        <v>10</v>
      </c>
      <c r="AV33" s="47">
        <v>10</v>
      </c>
      <c r="AW33" s="47">
        <v>0</v>
      </c>
      <c r="AX33" s="47">
        <v>9</v>
      </c>
      <c r="AY33" s="47">
        <v>9.8000000000000007</v>
      </c>
      <c r="AZ33" s="47">
        <v>0</v>
      </c>
      <c r="BA33" s="47">
        <v>10</v>
      </c>
      <c r="BB33" s="47">
        <v>10.6</v>
      </c>
      <c r="BC33" s="47">
        <v>1</v>
      </c>
      <c r="BD33" s="47">
        <v>10</v>
      </c>
      <c r="BE33" s="47">
        <v>10</v>
      </c>
      <c r="BF33" s="47">
        <v>0</v>
      </c>
      <c r="BG33" s="47">
        <v>10</v>
      </c>
      <c r="BH33" s="47">
        <v>10.6</v>
      </c>
      <c r="BI33" s="47">
        <v>1</v>
      </c>
      <c r="BJ33" s="47">
        <v>10</v>
      </c>
      <c r="BK33" s="47">
        <v>10.6</v>
      </c>
      <c r="BL33" s="47">
        <v>1</v>
      </c>
      <c r="BM33" s="47">
        <v>9</v>
      </c>
      <c r="BN33" s="47">
        <v>9.9</v>
      </c>
      <c r="BO33" s="47">
        <v>0</v>
      </c>
      <c r="BP33" s="47">
        <v>9</v>
      </c>
      <c r="BQ33" s="47">
        <v>9.5</v>
      </c>
      <c r="BR33" s="47">
        <v>0</v>
      </c>
      <c r="BS33" s="47">
        <v>10</v>
      </c>
      <c r="BT33" s="47">
        <v>10.7</v>
      </c>
      <c r="BU33" s="47">
        <v>1</v>
      </c>
      <c r="BV33" s="47">
        <v>10</v>
      </c>
      <c r="BW33" s="47">
        <v>10.7</v>
      </c>
      <c r="BX33" s="47">
        <v>1</v>
      </c>
      <c r="BY33" s="47">
        <v>10</v>
      </c>
      <c r="BZ33" s="47">
        <v>10.7</v>
      </c>
      <c r="CA33" s="47">
        <v>1</v>
      </c>
      <c r="CB33" s="47">
        <v>10</v>
      </c>
      <c r="CC33" s="47">
        <v>10.6</v>
      </c>
      <c r="CD33" s="47">
        <v>1</v>
      </c>
      <c r="CE33" s="47">
        <v>9</v>
      </c>
      <c r="CF33" s="47">
        <v>9.8000000000000007</v>
      </c>
      <c r="CG33" s="47">
        <v>0</v>
      </c>
      <c r="CH33" s="47">
        <v>10</v>
      </c>
      <c r="CI33" s="47">
        <v>10.1</v>
      </c>
      <c r="CJ33" s="47">
        <v>0</v>
      </c>
      <c r="CK33" s="47">
        <v>8</v>
      </c>
      <c r="CL33" s="47">
        <v>8.6</v>
      </c>
      <c r="CM33" s="47">
        <v>0</v>
      </c>
      <c r="CN33" s="47">
        <v>10</v>
      </c>
      <c r="CO33" s="47">
        <v>10</v>
      </c>
      <c r="CP33" s="47">
        <v>0</v>
      </c>
      <c r="CQ33" s="47">
        <v>9</v>
      </c>
      <c r="CR33" s="47">
        <v>9</v>
      </c>
      <c r="CS33" s="47">
        <v>0</v>
      </c>
      <c r="CT33" s="47">
        <v>9</v>
      </c>
      <c r="CU33" s="47">
        <v>9.1999999999999993</v>
      </c>
      <c r="CV33" s="47">
        <v>0</v>
      </c>
      <c r="CW33" s="47">
        <v>10</v>
      </c>
      <c r="CX33" s="47">
        <v>10</v>
      </c>
      <c r="CY33" s="47">
        <v>0</v>
      </c>
      <c r="CZ33" s="47">
        <v>8</v>
      </c>
      <c r="DA33" s="47">
        <v>8.6999999999999993</v>
      </c>
      <c r="DB33" s="47">
        <v>0</v>
      </c>
      <c r="DC33" s="47">
        <v>9</v>
      </c>
      <c r="DD33" s="47">
        <v>9.8000000000000007</v>
      </c>
      <c r="DE33" s="47">
        <v>0</v>
      </c>
      <c r="DF33" s="47">
        <v>7</v>
      </c>
      <c r="DG33" s="47">
        <v>7.7</v>
      </c>
      <c r="DH33" s="47">
        <v>0</v>
      </c>
      <c r="DI33" s="47">
        <v>9</v>
      </c>
      <c r="DJ33" s="47">
        <v>9.9</v>
      </c>
      <c r="DK33" s="47">
        <v>0</v>
      </c>
      <c r="DL33" s="47">
        <v>9</v>
      </c>
      <c r="DM33" s="47">
        <v>9.3000000000000007</v>
      </c>
      <c r="DN33" s="47">
        <v>0</v>
      </c>
      <c r="DO33" s="47">
        <v>10</v>
      </c>
      <c r="DP33" s="47">
        <v>10</v>
      </c>
      <c r="DQ33" s="47">
        <v>0</v>
      </c>
      <c r="DR33" s="47">
        <v>9</v>
      </c>
      <c r="DS33" s="47">
        <v>9.6999999999999993</v>
      </c>
      <c r="DT33" s="47">
        <v>0</v>
      </c>
      <c r="DU33" s="47">
        <v>7</v>
      </c>
      <c r="DV33" s="47">
        <v>7</v>
      </c>
      <c r="DW33" s="47">
        <v>0</v>
      </c>
      <c r="DX33" s="47">
        <v>8</v>
      </c>
      <c r="DY33" s="47">
        <v>8.4</v>
      </c>
      <c r="DZ33" s="47">
        <v>0</v>
      </c>
      <c r="EA33" s="47">
        <v>8</v>
      </c>
      <c r="EB33" s="47">
        <v>8.9</v>
      </c>
      <c r="EC33" s="47">
        <v>0</v>
      </c>
      <c r="ED33" s="47">
        <v>10</v>
      </c>
      <c r="EE33" s="47">
        <v>10</v>
      </c>
      <c r="EF33" s="47">
        <v>0</v>
      </c>
      <c r="EG33" s="47">
        <v>10</v>
      </c>
      <c r="EH33" s="47">
        <v>10.6</v>
      </c>
      <c r="EI33" s="47">
        <v>1</v>
      </c>
      <c r="EJ33" s="47">
        <v>8</v>
      </c>
      <c r="EK33" s="47">
        <v>8.4</v>
      </c>
      <c r="EL33" s="47">
        <v>0</v>
      </c>
      <c r="EM33" s="47">
        <v>9</v>
      </c>
      <c r="EN33" s="47">
        <v>9.4</v>
      </c>
      <c r="EO33" s="47">
        <v>0</v>
      </c>
      <c r="EP33" s="47">
        <v>9</v>
      </c>
      <c r="EQ33" s="47">
        <v>9.1999999999999993</v>
      </c>
      <c r="ER33" s="47">
        <v>0</v>
      </c>
      <c r="ES33" s="47">
        <v>10</v>
      </c>
      <c r="ET33" s="47">
        <v>10.1</v>
      </c>
      <c r="EU33" s="47">
        <v>0</v>
      </c>
      <c r="EV33" s="47">
        <v>10</v>
      </c>
      <c r="EW33" s="47">
        <v>10.6</v>
      </c>
      <c r="EX33" s="47">
        <v>1</v>
      </c>
      <c r="EY33" s="47">
        <v>10</v>
      </c>
      <c r="EZ33" s="47">
        <v>10.6</v>
      </c>
      <c r="FA33" s="47">
        <v>1</v>
      </c>
      <c r="FB33" s="47">
        <v>10</v>
      </c>
      <c r="FC33" s="47">
        <v>10.8</v>
      </c>
      <c r="FD33" s="47">
        <v>1</v>
      </c>
      <c r="FE33" s="47">
        <v>9</v>
      </c>
      <c r="FF33" s="47">
        <v>9.9</v>
      </c>
      <c r="FG33" s="47">
        <v>0</v>
      </c>
      <c r="FH33" s="47">
        <v>9</v>
      </c>
      <c r="FI33" s="47">
        <v>9.6999999999999993</v>
      </c>
      <c r="FJ33" s="47">
        <v>0</v>
      </c>
      <c r="FK33" s="47">
        <v>8</v>
      </c>
      <c r="FL33" s="47">
        <v>8.9</v>
      </c>
      <c r="FM33" s="47">
        <v>0</v>
      </c>
      <c r="FN33" s="47">
        <v>8</v>
      </c>
      <c r="FO33" s="47">
        <v>8.6999999999999993</v>
      </c>
      <c r="FP33" s="47">
        <v>0</v>
      </c>
      <c r="FQ33" s="47">
        <v>9</v>
      </c>
      <c r="FR33" s="47">
        <v>9.6</v>
      </c>
      <c r="FS33" s="47">
        <v>0</v>
      </c>
      <c r="FT33" s="47">
        <v>10</v>
      </c>
      <c r="FU33" s="47">
        <v>10</v>
      </c>
      <c r="FV33" s="47">
        <v>0</v>
      </c>
      <c r="FW33" s="47">
        <v>10</v>
      </c>
      <c r="FX33" s="47">
        <v>10.4</v>
      </c>
      <c r="FY33" s="47">
        <v>1</v>
      </c>
      <c r="FZ33" s="47">
        <v>9</v>
      </c>
      <c r="GA33" s="47">
        <v>9.8000000000000007</v>
      </c>
      <c r="GB33" s="47">
        <v>0</v>
      </c>
      <c r="GC33" s="47">
        <v>5</v>
      </c>
      <c r="GD33" s="47">
        <v>5.6</v>
      </c>
      <c r="GE33" s="47">
        <v>0</v>
      </c>
      <c r="GF33" s="47">
        <v>7</v>
      </c>
      <c r="GG33" s="47">
        <v>7.6</v>
      </c>
      <c r="GH33" s="47">
        <v>0</v>
      </c>
      <c r="GI33" s="47">
        <v>10</v>
      </c>
      <c r="GJ33" s="47">
        <v>10.4</v>
      </c>
      <c r="GK33" s="47">
        <v>1</v>
      </c>
      <c r="GL33" s="47">
        <v>9</v>
      </c>
      <c r="GM33" s="47">
        <v>9.6999999999999993</v>
      </c>
      <c r="GN33" s="47">
        <v>0</v>
      </c>
      <c r="GO33" s="47">
        <v>9</v>
      </c>
      <c r="GP33" s="47">
        <v>9.1</v>
      </c>
      <c r="GQ33" s="47">
        <v>0</v>
      </c>
      <c r="GR33" s="47">
        <v>10</v>
      </c>
      <c r="GS33" s="47">
        <v>10.1</v>
      </c>
      <c r="GT33" s="47">
        <v>0</v>
      </c>
      <c r="GU33" s="47">
        <v>10</v>
      </c>
      <c r="GV33" s="47">
        <v>10.1</v>
      </c>
      <c r="GW33" s="47">
        <v>0</v>
      </c>
      <c r="GX33" s="47">
        <v>10</v>
      </c>
      <c r="GY33" s="47">
        <v>10.8</v>
      </c>
      <c r="GZ33" s="47">
        <v>1</v>
      </c>
      <c r="HA33" s="47">
        <v>551</v>
      </c>
      <c r="HB33" s="47">
        <v>579.9</v>
      </c>
      <c r="HC33" s="47">
        <v>15</v>
      </c>
      <c r="HD33" s="47">
        <v>551</v>
      </c>
      <c r="HE33" s="47">
        <v>579.9</v>
      </c>
      <c r="HF33" s="47">
        <v>15</v>
      </c>
      <c r="HG33" s="47">
        <v>551</v>
      </c>
      <c r="HH33" s="47">
        <v>579.9</v>
      </c>
      <c r="HI33" s="47">
        <v>15</v>
      </c>
      <c r="HJ33" s="47">
        <v>193</v>
      </c>
      <c r="HK33" s="47">
        <v>203.6</v>
      </c>
      <c r="HL33" s="47">
        <v>8</v>
      </c>
      <c r="HM33" s="47">
        <v>176</v>
      </c>
      <c r="HN33" s="47">
        <v>183.8</v>
      </c>
      <c r="HO33" s="47">
        <v>1</v>
      </c>
      <c r="HP33" s="47">
        <v>0</v>
      </c>
      <c r="HQ33" s="47">
        <v>0</v>
      </c>
      <c r="HR33" s="47">
        <v>0</v>
      </c>
      <c r="HS33" s="47">
        <v>182</v>
      </c>
      <c r="HT33" s="47">
        <v>192.5</v>
      </c>
      <c r="HU33" s="47">
        <v>6</v>
      </c>
      <c r="HV33" s="47">
        <v>96</v>
      </c>
      <c r="HW33" s="47">
        <v>100.4</v>
      </c>
      <c r="HX33" s="47">
        <v>2</v>
      </c>
      <c r="HY33" s="47">
        <v>97</v>
      </c>
      <c r="HZ33" s="47">
        <v>103.2</v>
      </c>
      <c r="IA33" s="47">
        <v>6</v>
      </c>
      <c r="IB33" s="47">
        <v>88</v>
      </c>
      <c r="IC33" s="47">
        <v>92.2</v>
      </c>
      <c r="ID33" s="47">
        <v>0</v>
      </c>
      <c r="IE33" s="47">
        <v>88</v>
      </c>
      <c r="IF33" s="47">
        <v>91.6</v>
      </c>
      <c r="IG33" s="47">
        <v>1</v>
      </c>
      <c r="IH33" s="47">
        <v>93</v>
      </c>
      <c r="II33" s="47">
        <v>98.9</v>
      </c>
      <c r="IJ33" s="47">
        <v>3</v>
      </c>
      <c r="IK33" s="47">
        <v>89</v>
      </c>
      <c r="IL33" s="47">
        <v>93.6</v>
      </c>
      <c r="IM33" s="47">
        <v>3</v>
      </c>
    </row>
    <row r="34" spans="1:247" s="47" customFormat="1" x14ac:dyDescent="0.3">
      <c r="A34" s="47" t="s">
        <v>717</v>
      </c>
      <c r="B34" s="47" t="s">
        <v>718</v>
      </c>
      <c r="D34" s="47" t="s">
        <v>719</v>
      </c>
      <c r="E34" s="47">
        <v>147</v>
      </c>
      <c r="H34" s="80"/>
      <c r="I34" s="47" t="s">
        <v>621</v>
      </c>
      <c r="J34" s="47">
        <v>3</v>
      </c>
      <c r="K34" s="47">
        <v>10</v>
      </c>
      <c r="S34" s="47" t="s">
        <v>118</v>
      </c>
      <c r="AC34" s="47">
        <v>9</v>
      </c>
      <c r="AD34" s="47">
        <v>9.8000000000000007</v>
      </c>
      <c r="AE34" s="47">
        <v>0</v>
      </c>
      <c r="AF34" s="47">
        <v>9</v>
      </c>
      <c r="AG34" s="47">
        <v>9.9</v>
      </c>
      <c r="AH34" s="47">
        <v>0</v>
      </c>
      <c r="AI34" s="47">
        <v>10</v>
      </c>
      <c r="AJ34" s="47">
        <v>10.1</v>
      </c>
      <c r="AK34" s="47">
        <v>0</v>
      </c>
      <c r="AL34" s="47">
        <v>10</v>
      </c>
      <c r="AM34" s="47">
        <v>10.199999999999999</v>
      </c>
      <c r="AN34" s="47">
        <v>0</v>
      </c>
      <c r="AO34" s="47">
        <v>10</v>
      </c>
      <c r="AP34" s="47">
        <v>10.7</v>
      </c>
      <c r="AQ34" s="47">
        <v>1</v>
      </c>
      <c r="AR34" s="47">
        <v>10</v>
      </c>
      <c r="AS34" s="47">
        <v>10.4</v>
      </c>
      <c r="AT34" s="47">
        <v>1</v>
      </c>
      <c r="AU34" s="47">
        <v>10</v>
      </c>
      <c r="AV34" s="47">
        <v>10.5</v>
      </c>
      <c r="AW34" s="47">
        <v>1</v>
      </c>
      <c r="AX34" s="47">
        <v>10</v>
      </c>
      <c r="AY34" s="47">
        <v>10.1</v>
      </c>
      <c r="AZ34" s="47">
        <v>0</v>
      </c>
      <c r="BA34" s="47">
        <v>10</v>
      </c>
      <c r="BB34" s="47">
        <v>10.1</v>
      </c>
      <c r="BC34" s="47">
        <v>0</v>
      </c>
      <c r="BD34" s="47">
        <v>9</v>
      </c>
      <c r="BE34" s="47">
        <v>9.9</v>
      </c>
      <c r="BF34" s="47">
        <v>0</v>
      </c>
      <c r="BG34" s="47">
        <v>10</v>
      </c>
      <c r="BH34" s="47">
        <v>10.6</v>
      </c>
      <c r="BI34" s="47">
        <v>1</v>
      </c>
      <c r="BJ34" s="47">
        <v>9</v>
      </c>
      <c r="BK34" s="47">
        <v>9.6</v>
      </c>
      <c r="BL34" s="47">
        <v>0</v>
      </c>
      <c r="BM34" s="47">
        <v>10</v>
      </c>
      <c r="BN34" s="47">
        <v>10.9</v>
      </c>
      <c r="BO34" s="47">
        <v>1</v>
      </c>
      <c r="BP34" s="47">
        <v>9</v>
      </c>
      <c r="BQ34" s="47">
        <v>9.6</v>
      </c>
      <c r="BR34" s="47">
        <v>0</v>
      </c>
      <c r="BS34" s="47">
        <v>9</v>
      </c>
      <c r="BT34" s="47">
        <v>9.4</v>
      </c>
      <c r="BU34" s="47">
        <v>0</v>
      </c>
      <c r="BV34" s="47">
        <v>10</v>
      </c>
      <c r="BW34" s="47">
        <v>10.8</v>
      </c>
      <c r="BX34" s="47">
        <v>1</v>
      </c>
      <c r="BY34" s="47">
        <v>9</v>
      </c>
      <c r="BZ34" s="47">
        <v>9.4</v>
      </c>
      <c r="CA34" s="47">
        <v>0</v>
      </c>
      <c r="CB34" s="47">
        <v>10</v>
      </c>
      <c r="CC34" s="47">
        <v>10.1</v>
      </c>
      <c r="CD34" s="47">
        <v>0</v>
      </c>
      <c r="CE34" s="47">
        <v>9</v>
      </c>
      <c r="CF34" s="47">
        <v>9.8000000000000007</v>
      </c>
      <c r="CG34" s="47">
        <v>0</v>
      </c>
      <c r="CH34" s="47">
        <v>9</v>
      </c>
      <c r="CI34" s="47">
        <v>9.6999999999999993</v>
      </c>
      <c r="CJ34" s="47">
        <v>0</v>
      </c>
      <c r="CK34" s="47">
        <v>7</v>
      </c>
      <c r="CL34" s="47">
        <v>7.6</v>
      </c>
      <c r="CM34" s="47">
        <v>0</v>
      </c>
      <c r="CN34" s="47">
        <v>6</v>
      </c>
      <c r="CO34" s="47">
        <v>6.6</v>
      </c>
      <c r="CP34" s="47">
        <v>0</v>
      </c>
      <c r="CQ34" s="47">
        <v>9</v>
      </c>
      <c r="CR34" s="47">
        <v>9.8000000000000007</v>
      </c>
      <c r="CS34" s="47">
        <v>0</v>
      </c>
      <c r="CT34" s="47">
        <v>9</v>
      </c>
      <c r="CU34" s="47">
        <v>9.4</v>
      </c>
      <c r="CV34" s="47">
        <v>0</v>
      </c>
      <c r="CW34" s="47">
        <v>7</v>
      </c>
      <c r="CX34" s="47">
        <v>7.4</v>
      </c>
      <c r="CY34" s="47">
        <v>0</v>
      </c>
      <c r="CZ34" s="47">
        <v>8</v>
      </c>
      <c r="DA34" s="47">
        <v>8.1999999999999993</v>
      </c>
      <c r="DB34" s="47">
        <v>0</v>
      </c>
      <c r="DC34" s="47">
        <v>10</v>
      </c>
      <c r="DD34" s="47">
        <v>10</v>
      </c>
      <c r="DE34" s="47">
        <v>0</v>
      </c>
      <c r="DF34" s="47">
        <v>9</v>
      </c>
      <c r="DG34" s="47">
        <v>9</v>
      </c>
      <c r="DH34" s="47">
        <v>0</v>
      </c>
      <c r="DI34" s="47">
        <v>7</v>
      </c>
      <c r="DJ34" s="47">
        <v>7.7</v>
      </c>
      <c r="DK34" s="47">
        <v>0</v>
      </c>
      <c r="DL34" s="47">
        <v>8</v>
      </c>
      <c r="DM34" s="47">
        <v>8.6999999999999993</v>
      </c>
      <c r="DN34" s="47">
        <v>0</v>
      </c>
      <c r="DO34" s="47">
        <v>10</v>
      </c>
      <c r="DP34" s="47">
        <v>10</v>
      </c>
      <c r="DQ34" s="47">
        <v>0</v>
      </c>
      <c r="DR34" s="47">
        <v>10</v>
      </c>
      <c r="DS34" s="47">
        <v>10.6</v>
      </c>
      <c r="DT34" s="47">
        <v>1</v>
      </c>
      <c r="DU34" s="47">
        <v>10</v>
      </c>
      <c r="DV34" s="47">
        <v>10</v>
      </c>
      <c r="DW34" s="47">
        <v>0</v>
      </c>
      <c r="DX34" s="47">
        <v>8</v>
      </c>
      <c r="DY34" s="47">
        <v>8.1</v>
      </c>
      <c r="DZ34" s="47">
        <v>0</v>
      </c>
      <c r="EA34" s="47">
        <v>8</v>
      </c>
      <c r="EB34" s="47">
        <v>8.9</v>
      </c>
      <c r="EC34" s="47">
        <v>0</v>
      </c>
      <c r="ED34" s="47">
        <v>8</v>
      </c>
      <c r="EE34" s="47">
        <v>8.6</v>
      </c>
      <c r="EF34" s="47">
        <v>0</v>
      </c>
      <c r="EG34" s="47">
        <v>8</v>
      </c>
      <c r="EH34" s="47">
        <v>8.1</v>
      </c>
      <c r="EI34" s="47">
        <v>0</v>
      </c>
      <c r="EJ34" s="47">
        <v>9</v>
      </c>
      <c r="EK34" s="47">
        <v>9.6</v>
      </c>
      <c r="EL34" s="47">
        <v>0</v>
      </c>
      <c r="EM34" s="47">
        <v>10</v>
      </c>
      <c r="EN34" s="47">
        <v>10.1</v>
      </c>
      <c r="EO34" s="47">
        <v>0</v>
      </c>
      <c r="EP34" s="47">
        <v>8</v>
      </c>
      <c r="EQ34" s="47">
        <v>8.6999999999999993</v>
      </c>
      <c r="ER34" s="47">
        <v>0</v>
      </c>
      <c r="ES34" s="47">
        <v>8</v>
      </c>
      <c r="ET34" s="47">
        <v>8.6</v>
      </c>
      <c r="EU34" s="47">
        <v>0</v>
      </c>
      <c r="EV34" s="47">
        <v>10</v>
      </c>
      <c r="EW34" s="47">
        <v>10.3</v>
      </c>
      <c r="EX34" s="47">
        <v>1</v>
      </c>
      <c r="EY34" s="47">
        <v>8</v>
      </c>
      <c r="EZ34" s="47">
        <v>8.5</v>
      </c>
      <c r="FA34" s="47">
        <v>0</v>
      </c>
      <c r="FB34" s="47">
        <v>9</v>
      </c>
      <c r="FC34" s="47">
        <v>9.6999999999999993</v>
      </c>
      <c r="FD34" s="47">
        <v>0</v>
      </c>
      <c r="FE34" s="47">
        <v>9</v>
      </c>
      <c r="FF34" s="47">
        <v>9</v>
      </c>
      <c r="FG34" s="47">
        <v>0</v>
      </c>
      <c r="FH34" s="47">
        <v>8</v>
      </c>
      <c r="FI34" s="47">
        <v>8.6999999999999993</v>
      </c>
      <c r="FJ34" s="47">
        <v>0</v>
      </c>
      <c r="FK34" s="47">
        <v>10</v>
      </c>
      <c r="FL34" s="47">
        <v>10.199999999999999</v>
      </c>
      <c r="FM34" s="47">
        <v>0</v>
      </c>
      <c r="FN34" s="47">
        <v>9</v>
      </c>
      <c r="FO34" s="47">
        <v>9.8000000000000007</v>
      </c>
      <c r="FP34" s="47">
        <v>0</v>
      </c>
      <c r="FQ34" s="47">
        <v>7</v>
      </c>
      <c r="FR34" s="47">
        <v>7.8</v>
      </c>
      <c r="FS34" s="47">
        <v>0</v>
      </c>
      <c r="FT34" s="47">
        <v>9</v>
      </c>
      <c r="FU34" s="47">
        <v>9.9</v>
      </c>
      <c r="FV34" s="47">
        <v>0</v>
      </c>
      <c r="FW34" s="47">
        <v>10</v>
      </c>
      <c r="FX34" s="47">
        <v>10.1</v>
      </c>
      <c r="FY34" s="47">
        <v>0</v>
      </c>
      <c r="FZ34" s="47">
        <v>9</v>
      </c>
      <c r="GA34" s="47">
        <v>9.1999999999999993</v>
      </c>
      <c r="GB34" s="47">
        <v>0</v>
      </c>
      <c r="GC34" s="47">
        <v>9</v>
      </c>
      <c r="GD34" s="47">
        <v>9.1</v>
      </c>
      <c r="GE34" s="47">
        <v>0</v>
      </c>
      <c r="GF34" s="47">
        <v>7</v>
      </c>
      <c r="GG34" s="47">
        <v>7.7</v>
      </c>
      <c r="GH34" s="47">
        <v>0</v>
      </c>
      <c r="GI34" s="47">
        <v>8</v>
      </c>
      <c r="GJ34" s="47">
        <v>8.5</v>
      </c>
      <c r="GK34" s="47">
        <v>0</v>
      </c>
      <c r="GL34" s="47">
        <v>9</v>
      </c>
      <c r="GM34" s="47">
        <v>9.1</v>
      </c>
      <c r="GN34" s="47">
        <v>0</v>
      </c>
      <c r="GO34" s="47">
        <v>9</v>
      </c>
      <c r="GP34" s="47">
        <v>9.9</v>
      </c>
      <c r="GQ34" s="47">
        <v>0</v>
      </c>
      <c r="GR34" s="47">
        <v>9</v>
      </c>
      <c r="GS34" s="47">
        <v>9.6</v>
      </c>
      <c r="GT34" s="47">
        <v>0</v>
      </c>
      <c r="GU34" s="47">
        <v>9</v>
      </c>
      <c r="GV34" s="47">
        <v>9.5</v>
      </c>
      <c r="GW34" s="47">
        <v>0</v>
      </c>
      <c r="GX34" s="47">
        <v>8</v>
      </c>
      <c r="GY34" s="47">
        <v>8.4</v>
      </c>
      <c r="GZ34" s="47">
        <v>0</v>
      </c>
      <c r="HA34" s="47">
        <v>534</v>
      </c>
      <c r="HB34" s="47">
        <v>562.29999999999995</v>
      </c>
      <c r="HC34" s="47">
        <v>8</v>
      </c>
      <c r="HD34" s="47">
        <v>534</v>
      </c>
      <c r="HE34" s="47">
        <v>562.29999999999995</v>
      </c>
      <c r="HF34" s="47">
        <v>8</v>
      </c>
      <c r="HG34" s="47">
        <v>534</v>
      </c>
      <c r="HH34" s="47">
        <v>562.29999999999995</v>
      </c>
      <c r="HI34" s="47">
        <v>8</v>
      </c>
      <c r="HJ34" s="47">
        <v>191</v>
      </c>
      <c r="HK34" s="47">
        <v>201.6</v>
      </c>
      <c r="HL34" s="47">
        <v>6</v>
      </c>
      <c r="HM34" s="47">
        <v>169</v>
      </c>
      <c r="HN34" s="47">
        <v>177.1</v>
      </c>
      <c r="HO34" s="47">
        <v>1</v>
      </c>
      <c r="HP34" s="47">
        <v>0</v>
      </c>
      <c r="HQ34" s="47">
        <v>0</v>
      </c>
      <c r="HR34" s="47">
        <v>0</v>
      </c>
      <c r="HS34" s="47">
        <v>174</v>
      </c>
      <c r="HT34" s="47">
        <v>183.6</v>
      </c>
      <c r="HU34" s="47">
        <v>1</v>
      </c>
      <c r="HV34" s="47">
        <v>97</v>
      </c>
      <c r="HW34" s="47">
        <v>101.7</v>
      </c>
      <c r="HX34" s="47">
        <v>3</v>
      </c>
      <c r="HY34" s="47">
        <v>94</v>
      </c>
      <c r="HZ34" s="47">
        <v>99.9</v>
      </c>
      <c r="IA34" s="47">
        <v>3</v>
      </c>
      <c r="IB34" s="47">
        <v>80</v>
      </c>
      <c r="IC34" s="47">
        <v>84.4</v>
      </c>
      <c r="ID34" s="47">
        <v>0</v>
      </c>
      <c r="IE34" s="47">
        <v>89</v>
      </c>
      <c r="IF34" s="47">
        <v>92.7</v>
      </c>
      <c r="IG34" s="47">
        <v>1</v>
      </c>
      <c r="IH34" s="47">
        <v>87</v>
      </c>
      <c r="II34" s="47">
        <v>92.5</v>
      </c>
      <c r="IJ34" s="47">
        <v>1</v>
      </c>
      <c r="IK34" s="47">
        <v>87</v>
      </c>
      <c r="IL34" s="47">
        <v>91.1</v>
      </c>
      <c r="IM34" s="47">
        <v>0</v>
      </c>
    </row>
    <row r="35" spans="1:247" s="47" customFormat="1" x14ac:dyDescent="0.3">
      <c r="A35" s="47" t="s">
        <v>720</v>
      </c>
      <c r="B35" s="47" t="s">
        <v>819</v>
      </c>
      <c r="D35" s="47" t="s">
        <v>820</v>
      </c>
      <c r="E35" s="47">
        <v>148</v>
      </c>
      <c r="H35" s="80"/>
      <c r="I35" s="47" t="s">
        <v>621</v>
      </c>
      <c r="J35" s="47">
        <v>3</v>
      </c>
      <c r="K35" s="47">
        <v>11</v>
      </c>
      <c r="S35" s="47" t="s">
        <v>118</v>
      </c>
      <c r="AC35" s="47">
        <v>10</v>
      </c>
      <c r="AD35" s="47">
        <v>10.199999999999999</v>
      </c>
      <c r="AE35" s="47">
        <v>0</v>
      </c>
      <c r="AF35" s="47">
        <v>10</v>
      </c>
      <c r="AG35" s="47">
        <v>10.5</v>
      </c>
      <c r="AH35" s="47">
        <v>1</v>
      </c>
      <c r="AI35" s="47">
        <v>9</v>
      </c>
      <c r="AJ35" s="47">
        <v>9.6</v>
      </c>
      <c r="AK35" s="47">
        <v>0</v>
      </c>
      <c r="AL35" s="47">
        <v>9</v>
      </c>
      <c r="AM35" s="47">
        <v>9.8000000000000007</v>
      </c>
      <c r="AN35" s="47">
        <v>0</v>
      </c>
      <c r="AO35" s="47">
        <v>10</v>
      </c>
      <c r="AP35" s="47">
        <v>10.6</v>
      </c>
      <c r="AQ35" s="47">
        <v>1</v>
      </c>
      <c r="AR35" s="47">
        <v>10</v>
      </c>
      <c r="AS35" s="47">
        <v>10.1</v>
      </c>
      <c r="AT35" s="47">
        <v>0</v>
      </c>
      <c r="AU35" s="47">
        <v>10</v>
      </c>
      <c r="AV35" s="47">
        <v>10.1</v>
      </c>
      <c r="AW35" s="47">
        <v>0</v>
      </c>
      <c r="AX35" s="47">
        <v>10</v>
      </c>
      <c r="AY35" s="47">
        <v>10.199999999999999</v>
      </c>
      <c r="AZ35" s="47">
        <v>0</v>
      </c>
      <c r="BA35" s="47">
        <v>10</v>
      </c>
      <c r="BB35" s="47">
        <v>10.4</v>
      </c>
      <c r="BC35" s="47">
        <v>1</v>
      </c>
      <c r="BD35" s="47">
        <v>10</v>
      </c>
      <c r="BE35" s="47">
        <v>10.1</v>
      </c>
      <c r="BF35" s="47">
        <v>0</v>
      </c>
      <c r="BG35" s="47">
        <v>10</v>
      </c>
      <c r="BH35" s="47">
        <v>10</v>
      </c>
      <c r="BI35" s="47">
        <v>0</v>
      </c>
      <c r="BJ35" s="47">
        <v>8</v>
      </c>
      <c r="BK35" s="47">
        <v>8.4</v>
      </c>
      <c r="BL35" s="47">
        <v>0</v>
      </c>
      <c r="BM35" s="47">
        <v>10</v>
      </c>
      <c r="BN35" s="47">
        <v>10.6</v>
      </c>
      <c r="BO35" s="47">
        <v>1</v>
      </c>
      <c r="BP35" s="47">
        <v>10</v>
      </c>
      <c r="BQ35" s="47">
        <v>10.1</v>
      </c>
      <c r="BR35" s="47">
        <v>0</v>
      </c>
      <c r="BS35" s="47">
        <v>10</v>
      </c>
      <c r="BT35" s="47">
        <v>10.6</v>
      </c>
      <c r="BU35" s="47">
        <v>1</v>
      </c>
      <c r="BV35" s="47">
        <v>9</v>
      </c>
      <c r="BW35" s="47">
        <v>9.8000000000000007</v>
      </c>
      <c r="BX35" s="47">
        <v>0</v>
      </c>
      <c r="BY35" s="47">
        <v>9</v>
      </c>
      <c r="BZ35" s="47">
        <v>9.6</v>
      </c>
      <c r="CA35" s="47">
        <v>0</v>
      </c>
      <c r="CB35" s="47">
        <v>9</v>
      </c>
      <c r="CC35" s="47">
        <v>9.9</v>
      </c>
      <c r="CD35" s="47">
        <v>0</v>
      </c>
      <c r="CE35" s="47">
        <v>10</v>
      </c>
      <c r="CF35" s="47">
        <v>10.6</v>
      </c>
      <c r="CG35" s="47">
        <v>1</v>
      </c>
      <c r="CH35" s="47">
        <v>10</v>
      </c>
      <c r="CI35" s="47">
        <v>10.6</v>
      </c>
      <c r="CJ35" s="47">
        <v>1</v>
      </c>
      <c r="CK35" s="47">
        <v>10</v>
      </c>
      <c r="CL35" s="47">
        <v>10.4</v>
      </c>
      <c r="CM35" s="47">
        <v>1</v>
      </c>
      <c r="CN35" s="47">
        <v>10</v>
      </c>
      <c r="CO35" s="47">
        <v>10</v>
      </c>
      <c r="CP35" s="47">
        <v>0</v>
      </c>
      <c r="CQ35" s="47">
        <v>9</v>
      </c>
      <c r="CR35" s="47">
        <v>9.8000000000000007</v>
      </c>
      <c r="CS35" s="47">
        <v>0</v>
      </c>
      <c r="CT35" s="47">
        <v>9</v>
      </c>
      <c r="CU35" s="47">
        <v>9.3000000000000007</v>
      </c>
      <c r="CV35" s="47">
        <v>0</v>
      </c>
      <c r="CW35" s="47">
        <v>10</v>
      </c>
      <c r="CX35" s="47">
        <v>10.1</v>
      </c>
      <c r="CY35" s="47">
        <v>0</v>
      </c>
      <c r="CZ35" s="47">
        <v>8</v>
      </c>
      <c r="DA35" s="47">
        <v>8.6999999999999993</v>
      </c>
      <c r="DB35" s="47">
        <v>0</v>
      </c>
      <c r="DC35" s="47">
        <v>10</v>
      </c>
      <c r="DD35" s="47">
        <v>10.7</v>
      </c>
      <c r="DE35" s="47">
        <v>1</v>
      </c>
      <c r="DF35" s="47">
        <v>9</v>
      </c>
      <c r="DG35" s="47">
        <v>9.1</v>
      </c>
      <c r="DH35" s="47">
        <v>0</v>
      </c>
      <c r="DI35" s="47">
        <v>9</v>
      </c>
      <c r="DJ35" s="47">
        <v>9.1</v>
      </c>
      <c r="DK35" s="47">
        <v>0</v>
      </c>
      <c r="DL35" s="47">
        <v>8</v>
      </c>
      <c r="DM35" s="47">
        <v>8.9</v>
      </c>
      <c r="DN35" s="47">
        <v>0</v>
      </c>
      <c r="DO35" s="47">
        <v>9</v>
      </c>
      <c r="DP35" s="47">
        <v>9.9</v>
      </c>
      <c r="DQ35" s="47">
        <v>0</v>
      </c>
      <c r="DR35" s="47">
        <v>6</v>
      </c>
      <c r="DS35" s="47">
        <v>6.9</v>
      </c>
      <c r="DT35" s="47">
        <v>0</v>
      </c>
      <c r="DU35" s="47">
        <v>8</v>
      </c>
      <c r="DV35" s="47">
        <v>8.9</v>
      </c>
      <c r="DW35" s="47">
        <v>0</v>
      </c>
      <c r="DX35" s="47">
        <v>9</v>
      </c>
      <c r="DY35" s="47">
        <v>9.8000000000000007</v>
      </c>
      <c r="DZ35" s="47">
        <v>0</v>
      </c>
      <c r="EA35" s="47">
        <v>8</v>
      </c>
      <c r="EB35" s="47">
        <v>8.1</v>
      </c>
      <c r="EC35" s="47">
        <v>0</v>
      </c>
      <c r="ED35" s="47">
        <v>10</v>
      </c>
      <c r="EE35" s="47">
        <v>10.199999999999999</v>
      </c>
      <c r="EF35" s="47">
        <v>0</v>
      </c>
      <c r="EG35" s="47">
        <v>10</v>
      </c>
      <c r="EH35" s="47">
        <v>10.1</v>
      </c>
      <c r="EI35" s="47">
        <v>0</v>
      </c>
      <c r="EJ35" s="47">
        <v>8</v>
      </c>
      <c r="EK35" s="47">
        <v>8.3000000000000007</v>
      </c>
      <c r="EL35" s="47">
        <v>0</v>
      </c>
      <c r="EM35" s="47">
        <v>7</v>
      </c>
      <c r="EN35" s="47">
        <v>7</v>
      </c>
      <c r="EO35" s="47">
        <v>0</v>
      </c>
      <c r="EP35" s="47">
        <v>4</v>
      </c>
      <c r="EQ35" s="47">
        <v>4.9000000000000004</v>
      </c>
      <c r="ER35" s="47">
        <v>0</v>
      </c>
      <c r="ES35" s="47">
        <v>9</v>
      </c>
      <c r="ET35" s="47">
        <v>9.6999999999999993</v>
      </c>
      <c r="EU35" s="47">
        <v>0</v>
      </c>
      <c r="EV35" s="47">
        <v>9</v>
      </c>
      <c r="EW35" s="47">
        <v>9</v>
      </c>
      <c r="EX35" s="47">
        <v>0</v>
      </c>
      <c r="EY35" s="47">
        <v>10</v>
      </c>
      <c r="EZ35" s="47">
        <v>10.199999999999999</v>
      </c>
      <c r="FA35" s="47">
        <v>0</v>
      </c>
      <c r="FB35" s="47">
        <v>10</v>
      </c>
      <c r="FC35" s="47">
        <v>10.1</v>
      </c>
      <c r="FD35" s="47">
        <v>0</v>
      </c>
      <c r="FE35" s="47">
        <v>9</v>
      </c>
      <c r="FF35" s="47">
        <v>9.6</v>
      </c>
      <c r="FG35" s="47">
        <v>0</v>
      </c>
      <c r="FH35" s="47">
        <v>8</v>
      </c>
      <c r="FI35" s="47">
        <v>8.6999999999999993</v>
      </c>
      <c r="FJ35" s="47">
        <v>0</v>
      </c>
      <c r="FK35" s="47">
        <v>10</v>
      </c>
      <c r="FL35" s="47">
        <v>10.4</v>
      </c>
      <c r="FM35" s="47">
        <v>1</v>
      </c>
      <c r="FN35" s="47">
        <v>9</v>
      </c>
      <c r="FO35" s="47">
        <v>9.9</v>
      </c>
      <c r="FP35" s="47">
        <v>0</v>
      </c>
      <c r="FQ35" s="47">
        <v>10</v>
      </c>
      <c r="FR35" s="47">
        <v>10.3</v>
      </c>
      <c r="FS35" s="47">
        <v>1</v>
      </c>
      <c r="FT35" s="47">
        <v>9</v>
      </c>
      <c r="FU35" s="47">
        <v>9.5</v>
      </c>
      <c r="FV35" s="47">
        <v>0</v>
      </c>
      <c r="FW35" s="47">
        <v>10</v>
      </c>
      <c r="FX35" s="47">
        <v>10.6</v>
      </c>
      <c r="FY35" s="47">
        <v>1</v>
      </c>
      <c r="FZ35" s="47">
        <v>9</v>
      </c>
      <c r="GA35" s="47">
        <v>9.9</v>
      </c>
      <c r="GB35" s="47">
        <v>0</v>
      </c>
      <c r="GC35" s="47">
        <v>10</v>
      </c>
      <c r="GD35" s="47">
        <v>10.1</v>
      </c>
      <c r="GE35" s="47">
        <v>0</v>
      </c>
      <c r="GF35" s="47">
        <v>10</v>
      </c>
      <c r="GG35" s="47">
        <v>10.5</v>
      </c>
      <c r="GH35" s="47">
        <v>1</v>
      </c>
      <c r="GI35" s="47">
        <v>10</v>
      </c>
      <c r="GJ35" s="47">
        <v>10.1</v>
      </c>
      <c r="GK35" s="47">
        <v>0</v>
      </c>
      <c r="GL35" s="47">
        <v>9</v>
      </c>
      <c r="GM35" s="47">
        <v>9.5</v>
      </c>
      <c r="GN35" s="47">
        <v>0</v>
      </c>
      <c r="GO35" s="47">
        <v>9</v>
      </c>
      <c r="GP35" s="47">
        <v>9.5</v>
      </c>
      <c r="GQ35" s="47">
        <v>0</v>
      </c>
      <c r="GR35" s="47">
        <v>10</v>
      </c>
      <c r="GS35" s="47">
        <v>10.5</v>
      </c>
      <c r="GT35" s="47">
        <v>1</v>
      </c>
      <c r="GU35" s="47">
        <v>9</v>
      </c>
      <c r="GV35" s="47">
        <v>9.9</v>
      </c>
      <c r="GW35" s="47">
        <v>0</v>
      </c>
      <c r="GX35" s="47">
        <v>9</v>
      </c>
      <c r="GY35" s="47">
        <v>9.8000000000000007</v>
      </c>
      <c r="GZ35" s="47">
        <v>0</v>
      </c>
      <c r="HA35" s="47">
        <v>552</v>
      </c>
      <c r="HB35" s="47">
        <v>579.79999999999995</v>
      </c>
      <c r="HC35" s="47">
        <v>14</v>
      </c>
      <c r="HD35" s="47">
        <v>552</v>
      </c>
      <c r="HE35" s="47">
        <v>579.79999999999995</v>
      </c>
      <c r="HF35" s="47">
        <v>14</v>
      </c>
      <c r="HG35" s="47">
        <v>552</v>
      </c>
      <c r="HH35" s="47">
        <v>579.79999999999995</v>
      </c>
      <c r="HI35" s="47">
        <v>14</v>
      </c>
      <c r="HJ35" s="47">
        <v>193</v>
      </c>
      <c r="HK35" s="47">
        <v>201.8</v>
      </c>
      <c r="HL35" s="47">
        <v>7</v>
      </c>
      <c r="HM35" s="47">
        <v>171</v>
      </c>
      <c r="HN35" s="47">
        <v>180.2</v>
      </c>
      <c r="HO35" s="47">
        <v>2</v>
      </c>
      <c r="HP35" s="47">
        <v>0</v>
      </c>
      <c r="HQ35" s="47">
        <v>0</v>
      </c>
      <c r="HR35" s="47">
        <v>0</v>
      </c>
      <c r="HS35" s="47">
        <v>188</v>
      </c>
      <c r="HT35" s="47">
        <v>197.8</v>
      </c>
      <c r="HU35" s="47">
        <v>5</v>
      </c>
      <c r="HV35" s="47">
        <v>98</v>
      </c>
      <c r="HW35" s="47">
        <v>101.6</v>
      </c>
      <c r="HX35" s="47">
        <v>3</v>
      </c>
      <c r="HY35" s="47">
        <v>95</v>
      </c>
      <c r="HZ35" s="47">
        <v>100.2</v>
      </c>
      <c r="IA35" s="47">
        <v>4</v>
      </c>
      <c r="IB35" s="47">
        <v>92</v>
      </c>
      <c r="IC35" s="47">
        <v>96.1</v>
      </c>
      <c r="ID35" s="47">
        <v>2</v>
      </c>
      <c r="IE35" s="47">
        <v>79</v>
      </c>
      <c r="IF35" s="47">
        <v>84.1</v>
      </c>
      <c r="IG35" s="47">
        <v>0</v>
      </c>
      <c r="IH35" s="47">
        <v>93</v>
      </c>
      <c r="II35" s="47">
        <v>97.4</v>
      </c>
      <c r="IJ35" s="47">
        <v>2</v>
      </c>
      <c r="IK35" s="47">
        <v>95</v>
      </c>
      <c r="IL35" s="47">
        <v>100.4</v>
      </c>
      <c r="IM35" s="47">
        <v>3</v>
      </c>
    </row>
    <row r="36" spans="1:247" s="47" customFormat="1" x14ac:dyDescent="0.3">
      <c r="A36" s="47" t="s">
        <v>723</v>
      </c>
      <c r="B36" s="47" t="s">
        <v>724</v>
      </c>
      <c r="D36" s="47" t="s">
        <v>725</v>
      </c>
      <c r="E36" s="47">
        <v>149</v>
      </c>
      <c r="H36" s="80"/>
      <c r="I36" s="47" t="s">
        <v>621</v>
      </c>
      <c r="J36" s="47">
        <v>3</v>
      </c>
      <c r="K36" s="47">
        <v>12</v>
      </c>
      <c r="S36" s="47" t="s">
        <v>118</v>
      </c>
      <c r="AC36" s="47">
        <v>10</v>
      </c>
      <c r="AD36" s="47">
        <v>10.7</v>
      </c>
      <c r="AE36" s="47">
        <v>1</v>
      </c>
      <c r="AF36" s="47">
        <v>10</v>
      </c>
      <c r="AG36" s="47">
        <v>10.199999999999999</v>
      </c>
      <c r="AH36" s="47">
        <v>0</v>
      </c>
      <c r="AI36" s="47">
        <v>9</v>
      </c>
      <c r="AJ36" s="47">
        <v>9.6999999999999993</v>
      </c>
      <c r="AK36" s="47">
        <v>0</v>
      </c>
      <c r="AL36" s="47">
        <v>10</v>
      </c>
      <c r="AM36" s="47">
        <v>10.4</v>
      </c>
      <c r="AN36" s="47">
        <v>1</v>
      </c>
      <c r="AO36" s="47">
        <v>10</v>
      </c>
      <c r="AP36" s="47">
        <v>10.6</v>
      </c>
      <c r="AQ36" s="47">
        <v>1</v>
      </c>
      <c r="AR36" s="47">
        <v>10</v>
      </c>
      <c r="AS36" s="47">
        <v>10.5</v>
      </c>
      <c r="AT36" s="47">
        <v>1</v>
      </c>
      <c r="AU36" s="47">
        <v>10</v>
      </c>
      <c r="AV36" s="47">
        <v>10.1</v>
      </c>
      <c r="AW36" s="47">
        <v>0</v>
      </c>
      <c r="AX36" s="47">
        <v>10</v>
      </c>
      <c r="AY36" s="47">
        <v>10.6</v>
      </c>
      <c r="AZ36" s="47">
        <v>1</v>
      </c>
      <c r="BA36" s="47">
        <v>9</v>
      </c>
      <c r="BB36" s="47">
        <v>9.9</v>
      </c>
      <c r="BC36" s="47">
        <v>0</v>
      </c>
      <c r="BD36" s="47">
        <v>10</v>
      </c>
      <c r="BE36" s="47">
        <v>10.5</v>
      </c>
      <c r="BF36" s="47">
        <v>1</v>
      </c>
      <c r="BG36" s="47">
        <v>9</v>
      </c>
      <c r="BH36" s="47">
        <v>9.1999999999999993</v>
      </c>
      <c r="BI36" s="47">
        <v>0</v>
      </c>
      <c r="BJ36" s="47">
        <v>10</v>
      </c>
      <c r="BK36" s="47">
        <v>10.5</v>
      </c>
      <c r="BL36" s="47">
        <v>1</v>
      </c>
      <c r="BM36" s="47">
        <v>10</v>
      </c>
      <c r="BN36" s="47">
        <v>10.3</v>
      </c>
      <c r="BO36" s="47">
        <v>1</v>
      </c>
      <c r="BP36" s="47">
        <v>10</v>
      </c>
      <c r="BQ36" s="47">
        <v>10.4</v>
      </c>
      <c r="BR36" s="47">
        <v>1</v>
      </c>
      <c r="BS36" s="47">
        <v>9</v>
      </c>
      <c r="BT36" s="47">
        <v>9.1</v>
      </c>
      <c r="BU36" s="47">
        <v>0</v>
      </c>
      <c r="BV36" s="47">
        <v>10</v>
      </c>
      <c r="BW36" s="47">
        <v>10.199999999999999</v>
      </c>
      <c r="BX36" s="47">
        <v>0</v>
      </c>
      <c r="BY36" s="47">
        <v>9</v>
      </c>
      <c r="BZ36" s="47">
        <v>9</v>
      </c>
      <c r="CA36" s="47">
        <v>0</v>
      </c>
      <c r="CB36" s="47">
        <v>10</v>
      </c>
      <c r="CC36" s="47">
        <v>10.7</v>
      </c>
      <c r="CD36" s="47">
        <v>1</v>
      </c>
      <c r="CE36" s="47">
        <v>9</v>
      </c>
      <c r="CF36" s="47">
        <v>9.9</v>
      </c>
      <c r="CG36" s="47">
        <v>0</v>
      </c>
      <c r="CH36" s="47">
        <v>9</v>
      </c>
      <c r="CI36" s="47">
        <v>9.6</v>
      </c>
      <c r="CJ36" s="47">
        <v>0</v>
      </c>
      <c r="CK36" s="47">
        <v>8</v>
      </c>
      <c r="CL36" s="47">
        <v>8.5</v>
      </c>
      <c r="CM36" s="47">
        <v>0</v>
      </c>
      <c r="CN36" s="47">
        <v>9</v>
      </c>
      <c r="CO36" s="47">
        <v>9.5</v>
      </c>
      <c r="CP36" s="47">
        <v>0</v>
      </c>
      <c r="CQ36" s="47">
        <v>6</v>
      </c>
      <c r="CR36" s="47">
        <v>6.8</v>
      </c>
      <c r="CS36" s="47">
        <v>0</v>
      </c>
      <c r="CT36" s="47">
        <v>9</v>
      </c>
      <c r="CU36" s="47">
        <v>9.8000000000000007</v>
      </c>
      <c r="CV36" s="47">
        <v>0</v>
      </c>
      <c r="CW36" s="47">
        <v>9</v>
      </c>
      <c r="CX36" s="47">
        <v>9.1</v>
      </c>
      <c r="CY36" s="47">
        <v>0</v>
      </c>
      <c r="CZ36" s="47">
        <v>7</v>
      </c>
      <c r="DA36" s="47">
        <v>7.4</v>
      </c>
      <c r="DB36" s="47">
        <v>0</v>
      </c>
      <c r="DC36" s="47">
        <v>7</v>
      </c>
      <c r="DD36" s="47">
        <v>7.7</v>
      </c>
      <c r="DE36" s="47">
        <v>0</v>
      </c>
      <c r="DF36" s="47">
        <v>9</v>
      </c>
      <c r="DG36" s="47">
        <v>9.3000000000000007</v>
      </c>
      <c r="DH36" s="47">
        <v>0</v>
      </c>
      <c r="DI36" s="47">
        <v>10</v>
      </c>
      <c r="DJ36" s="47">
        <v>10.1</v>
      </c>
      <c r="DK36" s="47">
        <v>0</v>
      </c>
      <c r="DL36" s="47">
        <v>7</v>
      </c>
      <c r="DM36" s="47">
        <v>7.2</v>
      </c>
      <c r="DN36" s="47">
        <v>0</v>
      </c>
      <c r="DO36" s="47">
        <v>9</v>
      </c>
      <c r="DP36" s="47">
        <v>9.1999999999999993</v>
      </c>
      <c r="DQ36" s="47">
        <v>0</v>
      </c>
      <c r="DR36" s="47">
        <v>8</v>
      </c>
      <c r="DS36" s="47">
        <v>8.1999999999999993</v>
      </c>
      <c r="DT36" s="47">
        <v>0</v>
      </c>
      <c r="DU36" s="47">
        <v>8</v>
      </c>
      <c r="DV36" s="47">
        <v>8.3000000000000007</v>
      </c>
      <c r="DW36" s="47">
        <v>0</v>
      </c>
      <c r="DX36" s="47">
        <v>8</v>
      </c>
      <c r="DY36" s="47">
        <v>8.8000000000000007</v>
      </c>
      <c r="DZ36" s="47">
        <v>0</v>
      </c>
      <c r="EA36" s="47">
        <v>7</v>
      </c>
      <c r="EB36" s="47">
        <v>7.3</v>
      </c>
      <c r="EC36" s="47">
        <v>0</v>
      </c>
      <c r="ED36" s="47">
        <v>8</v>
      </c>
      <c r="EE36" s="47">
        <v>8.8000000000000007</v>
      </c>
      <c r="EF36" s="47">
        <v>0</v>
      </c>
      <c r="EG36" s="47">
        <v>10</v>
      </c>
      <c r="EH36" s="47">
        <v>10.7</v>
      </c>
      <c r="EI36" s="47">
        <v>1</v>
      </c>
      <c r="EJ36" s="47">
        <v>9</v>
      </c>
      <c r="EK36" s="47">
        <v>9.6</v>
      </c>
      <c r="EL36" s="47">
        <v>0</v>
      </c>
      <c r="EM36" s="47">
        <v>9</v>
      </c>
      <c r="EN36" s="47">
        <v>9.1999999999999993</v>
      </c>
      <c r="EO36" s="47">
        <v>0</v>
      </c>
      <c r="EP36" s="47">
        <v>8</v>
      </c>
      <c r="EQ36" s="47">
        <v>8.6</v>
      </c>
      <c r="ER36" s="47">
        <v>0</v>
      </c>
      <c r="ES36" s="47">
        <v>9</v>
      </c>
      <c r="ET36" s="47">
        <v>9.4</v>
      </c>
      <c r="EU36" s="47">
        <v>0</v>
      </c>
      <c r="EV36" s="47">
        <v>9</v>
      </c>
      <c r="EW36" s="47">
        <v>9.6999999999999993</v>
      </c>
      <c r="EX36" s="47">
        <v>0</v>
      </c>
      <c r="EY36" s="47">
        <v>8</v>
      </c>
      <c r="EZ36" s="47">
        <v>8.6999999999999993</v>
      </c>
      <c r="FA36" s="47">
        <v>0</v>
      </c>
      <c r="FB36" s="47">
        <v>10</v>
      </c>
      <c r="FC36" s="47">
        <v>10.199999999999999</v>
      </c>
      <c r="FD36" s="47">
        <v>0</v>
      </c>
      <c r="FE36" s="47">
        <v>10</v>
      </c>
      <c r="FF36" s="47">
        <v>10.6</v>
      </c>
      <c r="FG36" s="47">
        <v>1</v>
      </c>
      <c r="FH36" s="47">
        <v>10</v>
      </c>
      <c r="FI36" s="47">
        <v>10.9</v>
      </c>
      <c r="FJ36" s="47">
        <v>1</v>
      </c>
      <c r="FK36" s="47">
        <v>9</v>
      </c>
      <c r="FL36" s="47">
        <v>9.3000000000000007</v>
      </c>
      <c r="FM36" s="47">
        <v>0</v>
      </c>
      <c r="FN36" s="47">
        <v>8</v>
      </c>
      <c r="FO36" s="47">
        <v>8.9</v>
      </c>
      <c r="FP36" s="47">
        <v>0</v>
      </c>
      <c r="FQ36" s="47">
        <v>7</v>
      </c>
      <c r="FR36" s="47">
        <v>7.9</v>
      </c>
      <c r="FS36" s="47">
        <v>0</v>
      </c>
      <c r="FT36" s="47">
        <v>7</v>
      </c>
      <c r="FU36" s="47">
        <v>7.8</v>
      </c>
      <c r="FV36" s="47">
        <v>0</v>
      </c>
      <c r="FW36" s="47">
        <v>10</v>
      </c>
      <c r="FX36" s="47">
        <v>10</v>
      </c>
      <c r="FY36" s="47">
        <v>0</v>
      </c>
      <c r="FZ36" s="47">
        <v>9</v>
      </c>
      <c r="GA36" s="47">
        <v>9.1</v>
      </c>
      <c r="GB36" s="47">
        <v>0</v>
      </c>
      <c r="GC36" s="47">
        <v>10</v>
      </c>
      <c r="GD36" s="47">
        <v>10.199999999999999</v>
      </c>
      <c r="GE36" s="47">
        <v>0</v>
      </c>
      <c r="GF36" s="47">
        <v>9</v>
      </c>
      <c r="GG36" s="47">
        <v>9.9</v>
      </c>
      <c r="GH36" s="47">
        <v>0</v>
      </c>
      <c r="GI36" s="47">
        <v>9</v>
      </c>
      <c r="GJ36" s="47">
        <v>9</v>
      </c>
      <c r="GK36" s="47">
        <v>0</v>
      </c>
      <c r="GL36" s="47">
        <v>9</v>
      </c>
      <c r="GM36" s="47">
        <v>9.8000000000000007</v>
      </c>
      <c r="GN36" s="47">
        <v>0</v>
      </c>
      <c r="GO36" s="47">
        <v>9</v>
      </c>
      <c r="GP36" s="47">
        <v>9.8000000000000007</v>
      </c>
      <c r="GQ36" s="47">
        <v>0</v>
      </c>
      <c r="GR36" s="47">
        <v>8</v>
      </c>
      <c r="GS36" s="47">
        <v>8</v>
      </c>
      <c r="GT36" s="47">
        <v>0</v>
      </c>
      <c r="GU36" s="47">
        <v>10</v>
      </c>
      <c r="GV36" s="47">
        <v>10.1</v>
      </c>
      <c r="GW36" s="47">
        <v>0</v>
      </c>
      <c r="GX36" s="47">
        <v>9</v>
      </c>
      <c r="GY36" s="47">
        <v>9.6999999999999993</v>
      </c>
      <c r="GZ36" s="47">
        <v>0</v>
      </c>
      <c r="HA36" s="47">
        <v>537</v>
      </c>
      <c r="HB36" s="47">
        <v>565.20000000000005</v>
      </c>
      <c r="HC36" s="47">
        <v>13</v>
      </c>
      <c r="HD36" s="47">
        <v>537</v>
      </c>
      <c r="HE36" s="47">
        <v>565.20000000000005</v>
      </c>
      <c r="HF36" s="47">
        <v>13</v>
      </c>
      <c r="HG36" s="47">
        <v>537</v>
      </c>
      <c r="HH36" s="47">
        <v>565.20000000000005</v>
      </c>
      <c r="HI36" s="47">
        <v>13</v>
      </c>
      <c r="HJ36" s="47">
        <v>193</v>
      </c>
      <c r="HK36" s="47">
        <v>202.1</v>
      </c>
      <c r="HL36" s="47">
        <v>10</v>
      </c>
      <c r="HM36" s="47">
        <v>165</v>
      </c>
      <c r="HN36" s="47">
        <v>174.1</v>
      </c>
      <c r="HO36" s="47">
        <v>1</v>
      </c>
      <c r="HP36" s="47">
        <v>0</v>
      </c>
      <c r="HQ36" s="47">
        <v>0</v>
      </c>
      <c r="HR36" s="47">
        <v>0</v>
      </c>
      <c r="HS36" s="47">
        <v>179</v>
      </c>
      <c r="HT36" s="47">
        <v>189</v>
      </c>
      <c r="HU36" s="47">
        <v>2</v>
      </c>
      <c r="HV36" s="47">
        <v>98</v>
      </c>
      <c r="HW36" s="47">
        <v>103.2</v>
      </c>
      <c r="HX36" s="47">
        <v>6</v>
      </c>
      <c r="HY36" s="47">
        <v>95</v>
      </c>
      <c r="HZ36" s="47">
        <v>98.9</v>
      </c>
      <c r="IA36" s="47">
        <v>4</v>
      </c>
      <c r="IB36" s="47">
        <v>81</v>
      </c>
      <c r="IC36" s="47">
        <v>85.4</v>
      </c>
      <c r="ID36" s="47">
        <v>0</v>
      </c>
      <c r="IE36" s="47">
        <v>84</v>
      </c>
      <c r="IF36" s="47">
        <v>88.7</v>
      </c>
      <c r="IG36" s="47">
        <v>1</v>
      </c>
      <c r="IH36" s="47">
        <v>87</v>
      </c>
      <c r="II36" s="47">
        <v>93.4</v>
      </c>
      <c r="IJ36" s="47">
        <v>2</v>
      </c>
      <c r="IK36" s="47">
        <v>92</v>
      </c>
      <c r="IL36" s="47">
        <v>95.6</v>
      </c>
      <c r="IM36" s="47">
        <v>0</v>
      </c>
    </row>
    <row r="37" spans="1:247" s="47" customFormat="1" x14ac:dyDescent="0.3">
      <c r="A37" s="47" t="s">
        <v>726</v>
      </c>
      <c r="B37" s="47" t="s">
        <v>727</v>
      </c>
      <c r="D37" s="47" t="s">
        <v>728</v>
      </c>
      <c r="E37" s="47">
        <v>150</v>
      </c>
      <c r="H37" s="80"/>
      <c r="I37" s="47" t="s">
        <v>621</v>
      </c>
      <c r="J37" s="47">
        <v>5</v>
      </c>
      <c r="K37" s="47">
        <v>1</v>
      </c>
      <c r="S37" s="47" t="s">
        <v>110</v>
      </c>
      <c r="AC37" s="47">
        <v>10</v>
      </c>
      <c r="AD37" s="47">
        <v>10.6</v>
      </c>
      <c r="AE37" s="47">
        <v>1</v>
      </c>
      <c r="AF37" s="47">
        <v>10</v>
      </c>
      <c r="AG37" s="47">
        <v>10.7</v>
      </c>
      <c r="AH37" s="47">
        <v>1</v>
      </c>
      <c r="AI37" s="47">
        <v>9</v>
      </c>
      <c r="AJ37" s="47">
        <v>9.8000000000000007</v>
      </c>
      <c r="AK37" s="47">
        <v>0</v>
      </c>
      <c r="AL37" s="47">
        <v>10</v>
      </c>
      <c r="AM37" s="47">
        <v>10.1</v>
      </c>
      <c r="AN37" s="47">
        <v>0</v>
      </c>
      <c r="AO37" s="47">
        <v>10</v>
      </c>
      <c r="AP37" s="47">
        <v>10.4</v>
      </c>
      <c r="AQ37" s="47">
        <v>1</v>
      </c>
      <c r="AR37" s="47">
        <v>10</v>
      </c>
      <c r="AS37" s="47">
        <v>10</v>
      </c>
      <c r="AT37" s="47">
        <v>0</v>
      </c>
      <c r="AU37" s="47">
        <v>10</v>
      </c>
      <c r="AV37" s="47">
        <v>10.6</v>
      </c>
      <c r="AW37" s="47">
        <v>1</v>
      </c>
      <c r="AX37" s="47">
        <v>10</v>
      </c>
      <c r="AY37" s="47">
        <v>10.1</v>
      </c>
      <c r="AZ37" s="47">
        <v>0</v>
      </c>
      <c r="BA37" s="47">
        <v>10</v>
      </c>
      <c r="BB37" s="47">
        <v>10.6</v>
      </c>
      <c r="BC37" s="47">
        <v>1</v>
      </c>
      <c r="BD37" s="47">
        <v>10</v>
      </c>
      <c r="BE37" s="47">
        <v>10.7</v>
      </c>
      <c r="BF37" s="47">
        <v>1</v>
      </c>
      <c r="BG37" s="47">
        <v>10</v>
      </c>
      <c r="BH37" s="47">
        <v>10.9</v>
      </c>
      <c r="BI37" s="47">
        <v>1</v>
      </c>
      <c r="BJ37" s="47">
        <v>10</v>
      </c>
      <c r="BK37" s="47">
        <v>10.1</v>
      </c>
      <c r="BL37" s="47">
        <v>0</v>
      </c>
      <c r="BM37" s="47">
        <v>10</v>
      </c>
      <c r="BN37" s="47">
        <v>10.5</v>
      </c>
      <c r="BO37" s="47">
        <v>1</v>
      </c>
      <c r="BP37" s="47">
        <v>10</v>
      </c>
      <c r="BQ37" s="47">
        <v>10.1</v>
      </c>
      <c r="BR37" s="47">
        <v>0</v>
      </c>
      <c r="BS37" s="47">
        <v>10</v>
      </c>
      <c r="BT37" s="47">
        <v>10.7</v>
      </c>
      <c r="BU37" s="47">
        <v>1</v>
      </c>
      <c r="BV37" s="47">
        <v>9</v>
      </c>
      <c r="BW37" s="47">
        <v>9.1</v>
      </c>
      <c r="BX37" s="47">
        <v>0</v>
      </c>
      <c r="BY37" s="47">
        <v>10</v>
      </c>
      <c r="BZ37" s="47">
        <v>10.4</v>
      </c>
      <c r="CA37" s="47">
        <v>1</v>
      </c>
      <c r="CB37" s="47">
        <v>10</v>
      </c>
      <c r="CC37" s="47">
        <v>10</v>
      </c>
      <c r="CD37" s="47">
        <v>0</v>
      </c>
      <c r="CE37" s="47">
        <v>10</v>
      </c>
      <c r="CF37" s="47">
        <v>10</v>
      </c>
      <c r="CG37" s="47">
        <v>0</v>
      </c>
      <c r="CH37" s="47">
        <v>10</v>
      </c>
      <c r="CI37" s="47">
        <v>10.1</v>
      </c>
      <c r="CJ37" s="47">
        <v>0</v>
      </c>
      <c r="CK37" s="47">
        <v>7</v>
      </c>
      <c r="CL37" s="47">
        <v>7.8</v>
      </c>
      <c r="CM37" s="47">
        <v>0</v>
      </c>
      <c r="CN37" s="47">
        <v>10</v>
      </c>
      <c r="CO37" s="47">
        <v>10.7</v>
      </c>
      <c r="CP37" s="47">
        <v>1</v>
      </c>
      <c r="CQ37" s="47">
        <v>9</v>
      </c>
      <c r="CR37" s="47">
        <v>9.3000000000000007</v>
      </c>
      <c r="CS37" s="47">
        <v>0</v>
      </c>
      <c r="CT37" s="47">
        <v>9</v>
      </c>
      <c r="CU37" s="47">
        <v>9.9</v>
      </c>
      <c r="CV37" s="47">
        <v>0</v>
      </c>
      <c r="CW37" s="47">
        <v>10</v>
      </c>
      <c r="CX37" s="47">
        <v>10.7</v>
      </c>
      <c r="CY37" s="47">
        <v>1</v>
      </c>
      <c r="CZ37" s="47">
        <v>10</v>
      </c>
      <c r="DA37" s="47">
        <v>10</v>
      </c>
      <c r="DB37" s="47">
        <v>0</v>
      </c>
      <c r="DC37" s="47">
        <v>10</v>
      </c>
      <c r="DD37" s="47">
        <v>10.6</v>
      </c>
      <c r="DE37" s="47">
        <v>1</v>
      </c>
      <c r="DF37" s="47">
        <v>9</v>
      </c>
      <c r="DG37" s="47">
        <v>9.1999999999999993</v>
      </c>
      <c r="DH37" s="47">
        <v>0</v>
      </c>
      <c r="DI37" s="47">
        <v>9</v>
      </c>
      <c r="DJ37" s="47">
        <v>9.1</v>
      </c>
      <c r="DK37" s="47">
        <v>0</v>
      </c>
      <c r="DL37" s="47">
        <v>8</v>
      </c>
      <c r="DM37" s="47">
        <v>8.6999999999999993</v>
      </c>
      <c r="DN37" s="47">
        <v>0</v>
      </c>
      <c r="DO37" s="47">
        <v>9</v>
      </c>
      <c r="DP37" s="47">
        <v>9.9</v>
      </c>
      <c r="DQ37" s="47">
        <v>0</v>
      </c>
      <c r="DR37" s="47">
        <v>9</v>
      </c>
      <c r="DS37" s="47">
        <v>9.3000000000000007</v>
      </c>
      <c r="DT37" s="47">
        <v>0</v>
      </c>
      <c r="DU37" s="47">
        <v>8</v>
      </c>
      <c r="DV37" s="47">
        <v>8.1</v>
      </c>
      <c r="DW37" s="47">
        <v>0</v>
      </c>
      <c r="DX37" s="47">
        <v>9</v>
      </c>
      <c r="DY37" s="47">
        <v>9.6999999999999993</v>
      </c>
      <c r="DZ37" s="47">
        <v>0</v>
      </c>
      <c r="EA37" s="47">
        <v>9</v>
      </c>
      <c r="EB37" s="47">
        <v>9.3000000000000007</v>
      </c>
      <c r="EC37" s="47">
        <v>0</v>
      </c>
      <c r="ED37" s="47">
        <v>10</v>
      </c>
      <c r="EE37" s="47">
        <v>10.8</v>
      </c>
      <c r="EF37" s="47">
        <v>1</v>
      </c>
      <c r="EG37" s="47">
        <v>9</v>
      </c>
      <c r="EH37" s="47">
        <v>9.8000000000000007</v>
      </c>
      <c r="EI37" s="47">
        <v>0</v>
      </c>
      <c r="EJ37" s="47">
        <v>10</v>
      </c>
      <c r="EK37" s="47">
        <v>10.1</v>
      </c>
      <c r="EL37" s="47">
        <v>0</v>
      </c>
      <c r="EM37" s="47">
        <v>10</v>
      </c>
      <c r="EN37" s="47">
        <v>10.4</v>
      </c>
      <c r="EO37" s="47">
        <v>1</v>
      </c>
      <c r="EP37" s="47">
        <v>9</v>
      </c>
      <c r="EQ37" s="47">
        <v>9.1</v>
      </c>
      <c r="ER37" s="47">
        <v>0</v>
      </c>
      <c r="ES37" s="47">
        <v>10</v>
      </c>
      <c r="ET37" s="47">
        <v>10.1</v>
      </c>
      <c r="EU37" s="47">
        <v>0</v>
      </c>
      <c r="EV37" s="47">
        <v>10</v>
      </c>
      <c r="EW37" s="47">
        <v>10.6</v>
      </c>
      <c r="EX37" s="47">
        <v>1</v>
      </c>
      <c r="EY37" s="47">
        <v>9</v>
      </c>
      <c r="EZ37" s="47">
        <v>9.8000000000000007</v>
      </c>
      <c r="FA37" s="47">
        <v>0</v>
      </c>
      <c r="FB37" s="47">
        <v>9</v>
      </c>
      <c r="FC37" s="47">
        <v>9.6</v>
      </c>
      <c r="FD37" s="47">
        <v>0</v>
      </c>
      <c r="FE37" s="47">
        <v>9</v>
      </c>
      <c r="FF37" s="47">
        <v>9.1999999999999993</v>
      </c>
      <c r="FG37" s="47">
        <v>0</v>
      </c>
      <c r="FH37" s="47">
        <v>10</v>
      </c>
      <c r="FI37" s="47">
        <v>10.7</v>
      </c>
      <c r="FJ37" s="47">
        <v>1</v>
      </c>
      <c r="FK37" s="47">
        <v>9</v>
      </c>
      <c r="FL37" s="47">
        <v>9.9</v>
      </c>
      <c r="FM37" s="47">
        <v>0</v>
      </c>
      <c r="FN37" s="47">
        <v>10</v>
      </c>
      <c r="FO37" s="47">
        <v>10.6</v>
      </c>
      <c r="FP37" s="47">
        <v>1</v>
      </c>
      <c r="FQ37" s="47">
        <v>10</v>
      </c>
      <c r="FR37" s="47">
        <v>10.8</v>
      </c>
      <c r="FS37" s="47">
        <v>1</v>
      </c>
      <c r="FT37" s="47">
        <v>10</v>
      </c>
      <c r="FU37" s="47">
        <v>10.1</v>
      </c>
      <c r="FV37" s="47">
        <v>0</v>
      </c>
      <c r="FW37" s="47">
        <v>10</v>
      </c>
      <c r="FX37" s="47">
        <v>10.199999999999999</v>
      </c>
      <c r="FY37" s="47">
        <v>0</v>
      </c>
      <c r="FZ37" s="47">
        <v>10</v>
      </c>
      <c r="GA37" s="47">
        <v>10.3</v>
      </c>
      <c r="GB37" s="47">
        <v>1</v>
      </c>
      <c r="GC37" s="47">
        <v>8</v>
      </c>
      <c r="GD37" s="47">
        <v>8.5</v>
      </c>
      <c r="GE37" s="47">
        <v>0</v>
      </c>
      <c r="GF37" s="47">
        <v>9</v>
      </c>
      <c r="GG37" s="47">
        <v>9.1</v>
      </c>
      <c r="GH37" s="47">
        <v>0</v>
      </c>
      <c r="GI37" s="47">
        <v>9</v>
      </c>
      <c r="GJ37" s="47">
        <v>9.9</v>
      </c>
      <c r="GK37" s="47">
        <v>0</v>
      </c>
      <c r="GL37" s="47">
        <v>9</v>
      </c>
      <c r="GM37" s="47">
        <v>9.6</v>
      </c>
      <c r="GN37" s="47">
        <v>0</v>
      </c>
      <c r="GO37" s="47">
        <v>10</v>
      </c>
      <c r="GP37" s="47">
        <v>10.6</v>
      </c>
      <c r="GQ37" s="47">
        <v>1</v>
      </c>
      <c r="GR37" s="47">
        <v>9</v>
      </c>
      <c r="GS37" s="47">
        <v>9.6999999999999993</v>
      </c>
      <c r="GT37" s="47">
        <v>0</v>
      </c>
      <c r="GU37" s="47">
        <v>8</v>
      </c>
      <c r="GV37" s="47">
        <v>8.8000000000000007</v>
      </c>
      <c r="GW37" s="47">
        <v>0</v>
      </c>
      <c r="GX37" s="47">
        <v>10</v>
      </c>
      <c r="GY37" s="47">
        <v>10</v>
      </c>
      <c r="GZ37" s="47">
        <v>0</v>
      </c>
      <c r="HA37" s="47">
        <v>569</v>
      </c>
      <c r="HB37" s="47">
        <v>596.1</v>
      </c>
      <c r="HC37" s="47">
        <v>21</v>
      </c>
      <c r="HD37" s="47">
        <v>569</v>
      </c>
      <c r="HE37" s="47">
        <v>596.1</v>
      </c>
      <c r="HF37" s="47">
        <v>21</v>
      </c>
      <c r="HG37" s="47">
        <v>569</v>
      </c>
      <c r="HH37" s="47">
        <v>596.1</v>
      </c>
      <c r="HI37" s="47">
        <v>21</v>
      </c>
      <c r="HJ37" s="47">
        <v>198</v>
      </c>
      <c r="HK37" s="47">
        <v>205.5</v>
      </c>
      <c r="HL37" s="47">
        <v>10</v>
      </c>
      <c r="HM37" s="47">
        <v>183</v>
      </c>
      <c r="HN37" s="47">
        <v>192.5</v>
      </c>
      <c r="HO37" s="47">
        <v>5</v>
      </c>
      <c r="HP37" s="47">
        <v>0</v>
      </c>
      <c r="HQ37" s="47">
        <v>0</v>
      </c>
      <c r="HR37" s="47">
        <v>0</v>
      </c>
      <c r="HS37" s="47">
        <v>188</v>
      </c>
      <c r="HT37" s="47">
        <v>198.1</v>
      </c>
      <c r="HU37" s="47">
        <v>6</v>
      </c>
      <c r="HV37" s="47">
        <v>99</v>
      </c>
      <c r="HW37" s="47">
        <v>103.6</v>
      </c>
      <c r="HX37" s="47">
        <v>6</v>
      </c>
      <c r="HY37" s="47">
        <v>99</v>
      </c>
      <c r="HZ37" s="47">
        <v>101.9</v>
      </c>
      <c r="IA37" s="47">
        <v>4</v>
      </c>
      <c r="IB37" s="47">
        <v>91</v>
      </c>
      <c r="IC37" s="47">
        <v>96</v>
      </c>
      <c r="ID37" s="47">
        <v>3</v>
      </c>
      <c r="IE37" s="47">
        <v>92</v>
      </c>
      <c r="IF37" s="47">
        <v>96.5</v>
      </c>
      <c r="IG37" s="47">
        <v>2</v>
      </c>
      <c r="IH37" s="47">
        <v>96</v>
      </c>
      <c r="II37" s="47">
        <v>101.4</v>
      </c>
      <c r="IJ37" s="47">
        <v>4</v>
      </c>
      <c r="IK37" s="47">
        <v>92</v>
      </c>
      <c r="IL37" s="47">
        <v>96.7</v>
      </c>
      <c r="IM37" s="47">
        <v>2</v>
      </c>
    </row>
    <row r="38" spans="1:247" s="47" customFormat="1" x14ac:dyDescent="0.3">
      <c r="A38" s="47" t="s">
        <v>729</v>
      </c>
      <c r="B38" s="47" t="s">
        <v>730</v>
      </c>
      <c r="D38" s="47" t="s">
        <v>731</v>
      </c>
      <c r="E38" s="47">
        <v>151</v>
      </c>
      <c r="H38" s="80"/>
      <c r="I38" s="47" t="s">
        <v>625</v>
      </c>
      <c r="J38" s="47">
        <v>5</v>
      </c>
      <c r="K38" s="47">
        <v>2</v>
      </c>
      <c r="S38" s="47" t="s">
        <v>110</v>
      </c>
      <c r="AC38" s="47">
        <v>10</v>
      </c>
      <c r="AD38" s="47">
        <v>10.7</v>
      </c>
      <c r="AE38" s="47">
        <v>1</v>
      </c>
      <c r="AF38" s="47">
        <v>10</v>
      </c>
      <c r="AG38" s="47">
        <v>10.6</v>
      </c>
      <c r="AH38" s="47">
        <v>1</v>
      </c>
      <c r="AI38" s="47">
        <v>10</v>
      </c>
      <c r="AJ38" s="47">
        <v>10.1</v>
      </c>
      <c r="AK38" s="47">
        <v>0</v>
      </c>
      <c r="AL38" s="47">
        <v>10</v>
      </c>
      <c r="AM38" s="47">
        <v>10.7</v>
      </c>
      <c r="AN38" s="47">
        <v>1</v>
      </c>
      <c r="AO38" s="47">
        <v>10</v>
      </c>
      <c r="AP38" s="47">
        <v>10.5</v>
      </c>
      <c r="AQ38" s="47">
        <v>1</v>
      </c>
      <c r="AR38" s="47">
        <v>10</v>
      </c>
      <c r="AS38" s="47">
        <v>10.3</v>
      </c>
      <c r="AT38" s="47">
        <v>1</v>
      </c>
      <c r="AU38" s="47">
        <v>10</v>
      </c>
      <c r="AV38" s="47">
        <v>10.1</v>
      </c>
      <c r="AW38" s="47">
        <v>0</v>
      </c>
      <c r="AX38" s="47">
        <v>9</v>
      </c>
      <c r="AY38" s="47">
        <v>9.8000000000000007</v>
      </c>
      <c r="AZ38" s="47">
        <v>0</v>
      </c>
      <c r="BA38" s="47">
        <v>10</v>
      </c>
      <c r="BB38" s="47">
        <v>10</v>
      </c>
      <c r="BC38" s="47">
        <v>0</v>
      </c>
      <c r="BD38" s="47">
        <v>10</v>
      </c>
      <c r="BE38" s="47">
        <v>10.7</v>
      </c>
      <c r="BF38" s="47">
        <v>1</v>
      </c>
      <c r="BG38" s="47">
        <v>9</v>
      </c>
      <c r="BH38" s="47">
        <v>9.9</v>
      </c>
      <c r="BI38" s="47">
        <v>0</v>
      </c>
      <c r="BJ38" s="47">
        <v>9</v>
      </c>
      <c r="BK38" s="47">
        <v>9.6</v>
      </c>
      <c r="BL38" s="47">
        <v>0</v>
      </c>
      <c r="BM38" s="47">
        <v>10</v>
      </c>
      <c r="BN38" s="47">
        <v>10.7</v>
      </c>
      <c r="BO38" s="47">
        <v>1</v>
      </c>
      <c r="BP38" s="47">
        <v>10</v>
      </c>
      <c r="BQ38" s="47">
        <v>10.1</v>
      </c>
      <c r="BR38" s="47">
        <v>0</v>
      </c>
      <c r="BS38" s="47">
        <v>10</v>
      </c>
      <c r="BT38" s="47">
        <v>10.199999999999999</v>
      </c>
      <c r="BU38" s="47">
        <v>0</v>
      </c>
      <c r="BV38" s="47">
        <v>9</v>
      </c>
      <c r="BW38" s="47">
        <v>9.9</v>
      </c>
      <c r="BX38" s="47">
        <v>0</v>
      </c>
      <c r="BY38" s="47">
        <v>9</v>
      </c>
      <c r="BZ38" s="47">
        <v>9.5</v>
      </c>
      <c r="CA38" s="47">
        <v>0</v>
      </c>
      <c r="CB38" s="47">
        <v>10</v>
      </c>
      <c r="CC38" s="47">
        <v>10.1</v>
      </c>
      <c r="CD38" s="47">
        <v>0</v>
      </c>
      <c r="CE38" s="47">
        <v>10</v>
      </c>
      <c r="CF38" s="47">
        <v>10.1</v>
      </c>
      <c r="CG38" s="47">
        <v>0</v>
      </c>
      <c r="CH38" s="47">
        <v>10</v>
      </c>
      <c r="CI38" s="47">
        <v>10.6</v>
      </c>
      <c r="CJ38" s="47">
        <v>1</v>
      </c>
      <c r="CK38" s="47">
        <v>10</v>
      </c>
      <c r="CL38" s="47">
        <v>10.199999999999999</v>
      </c>
      <c r="CM38" s="47">
        <v>0</v>
      </c>
      <c r="CN38" s="47">
        <v>8</v>
      </c>
      <c r="CO38" s="47">
        <v>8.4</v>
      </c>
      <c r="CP38" s="47">
        <v>0</v>
      </c>
      <c r="CQ38" s="47">
        <v>9</v>
      </c>
      <c r="CR38" s="47">
        <v>9.6999999999999993</v>
      </c>
      <c r="CS38" s="47">
        <v>0</v>
      </c>
      <c r="CT38" s="47">
        <v>9</v>
      </c>
      <c r="CU38" s="47">
        <v>9.4</v>
      </c>
      <c r="CV38" s="47">
        <v>0</v>
      </c>
      <c r="CW38" s="47">
        <v>10</v>
      </c>
      <c r="CX38" s="47">
        <v>10.1</v>
      </c>
      <c r="CY38" s="47">
        <v>0</v>
      </c>
      <c r="CZ38" s="47">
        <v>10</v>
      </c>
      <c r="DA38" s="47">
        <v>10.4</v>
      </c>
      <c r="DB38" s="47">
        <v>1</v>
      </c>
      <c r="DC38" s="47">
        <v>9</v>
      </c>
      <c r="DD38" s="47">
        <v>9.1999999999999993</v>
      </c>
      <c r="DE38" s="47">
        <v>0</v>
      </c>
      <c r="DF38" s="47">
        <v>10</v>
      </c>
      <c r="DG38" s="47">
        <v>10.7</v>
      </c>
      <c r="DH38" s="47">
        <v>1</v>
      </c>
      <c r="DI38" s="47">
        <v>8</v>
      </c>
      <c r="DJ38" s="47">
        <v>8.5</v>
      </c>
      <c r="DK38" s="47">
        <v>0</v>
      </c>
      <c r="DL38" s="47">
        <v>9</v>
      </c>
      <c r="DM38" s="47">
        <v>9.1999999999999993</v>
      </c>
      <c r="DN38" s="47">
        <v>0</v>
      </c>
      <c r="DO38" s="47">
        <v>9</v>
      </c>
      <c r="DP38" s="47">
        <v>9.4</v>
      </c>
      <c r="DQ38" s="47">
        <v>0</v>
      </c>
      <c r="DR38" s="47">
        <v>9</v>
      </c>
      <c r="DS38" s="47">
        <v>9.1999999999999993</v>
      </c>
      <c r="DT38" s="47">
        <v>0</v>
      </c>
      <c r="DU38" s="47">
        <v>9</v>
      </c>
      <c r="DV38" s="47">
        <v>9.6999999999999993</v>
      </c>
      <c r="DW38" s="47">
        <v>0</v>
      </c>
      <c r="DX38" s="47">
        <v>8</v>
      </c>
      <c r="DY38" s="47">
        <v>8.9</v>
      </c>
      <c r="DZ38" s="47">
        <v>0</v>
      </c>
      <c r="EA38" s="47">
        <v>10</v>
      </c>
      <c r="EB38" s="47">
        <v>10.7</v>
      </c>
      <c r="EC38" s="47">
        <v>1</v>
      </c>
      <c r="ED38" s="47">
        <v>10</v>
      </c>
      <c r="EE38" s="47">
        <v>10</v>
      </c>
      <c r="EF38" s="47">
        <v>0</v>
      </c>
      <c r="EG38" s="47">
        <v>9</v>
      </c>
      <c r="EH38" s="47">
        <v>9.1</v>
      </c>
      <c r="EI38" s="47">
        <v>0</v>
      </c>
      <c r="EJ38" s="47">
        <v>10</v>
      </c>
      <c r="EK38" s="47">
        <v>10.199999999999999</v>
      </c>
      <c r="EL38" s="47">
        <v>0</v>
      </c>
      <c r="EM38" s="47">
        <v>6</v>
      </c>
      <c r="EN38" s="47">
        <v>6.6</v>
      </c>
      <c r="EO38" s="47">
        <v>0</v>
      </c>
      <c r="EP38" s="47">
        <v>10</v>
      </c>
      <c r="EQ38" s="47">
        <v>10.9</v>
      </c>
      <c r="ER38" s="47">
        <v>1</v>
      </c>
      <c r="ES38" s="47">
        <v>9</v>
      </c>
      <c r="ET38" s="47">
        <v>9.6</v>
      </c>
      <c r="EU38" s="47">
        <v>0</v>
      </c>
      <c r="EV38" s="47">
        <v>10</v>
      </c>
      <c r="EW38" s="47">
        <v>10.7</v>
      </c>
      <c r="EX38" s="47">
        <v>1</v>
      </c>
      <c r="EY38" s="47">
        <v>9</v>
      </c>
      <c r="EZ38" s="47">
        <v>9.5</v>
      </c>
      <c r="FA38" s="47">
        <v>0</v>
      </c>
      <c r="FB38" s="47">
        <v>9</v>
      </c>
      <c r="FC38" s="47">
        <v>9.1999999999999993</v>
      </c>
      <c r="FD38" s="47">
        <v>0</v>
      </c>
      <c r="FE38" s="47">
        <v>8</v>
      </c>
      <c r="FF38" s="47">
        <v>8.6999999999999993</v>
      </c>
      <c r="FG38" s="47">
        <v>0</v>
      </c>
      <c r="FH38" s="47">
        <v>9</v>
      </c>
      <c r="FI38" s="47">
        <v>9.6</v>
      </c>
      <c r="FJ38" s="47">
        <v>0</v>
      </c>
      <c r="FK38" s="47">
        <v>10</v>
      </c>
      <c r="FL38" s="47">
        <v>10.7</v>
      </c>
      <c r="FM38" s="47">
        <v>1</v>
      </c>
      <c r="FN38" s="47">
        <v>9</v>
      </c>
      <c r="FO38" s="47">
        <v>9.6</v>
      </c>
      <c r="FP38" s="47">
        <v>0</v>
      </c>
      <c r="FQ38" s="47">
        <v>9</v>
      </c>
      <c r="FR38" s="47">
        <v>9.1</v>
      </c>
      <c r="FS38" s="47">
        <v>0</v>
      </c>
      <c r="FT38" s="47">
        <v>9</v>
      </c>
      <c r="FU38" s="47">
        <v>9.9</v>
      </c>
      <c r="FV38" s="47">
        <v>0</v>
      </c>
      <c r="FW38" s="47">
        <v>9</v>
      </c>
      <c r="FX38" s="47">
        <v>9.8000000000000007</v>
      </c>
      <c r="FY38" s="47">
        <v>0</v>
      </c>
      <c r="FZ38" s="47">
        <v>9</v>
      </c>
      <c r="GA38" s="47">
        <v>9.8000000000000007</v>
      </c>
      <c r="GB38" s="47">
        <v>0</v>
      </c>
      <c r="GC38" s="47">
        <v>9</v>
      </c>
      <c r="GD38" s="47">
        <v>9.6999999999999993</v>
      </c>
      <c r="GE38" s="47">
        <v>0</v>
      </c>
      <c r="GF38" s="47">
        <v>9</v>
      </c>
      <c r="GG38" s="47">
        <v>9.6999999999999993</v>
      </c>
      <c r="GH38" s="47">
        <v>0</v>
      </c>
      <c r="GI38" s="47">
        <v>10</v>
      </c>
      <c r="GJ38" s="47">
        <v>10.1</v>
      </c>
      <c r="GK38" s="47">
        <v>0</v>
      </c>
      <c r="GL38" s="47">
        <v>8</v>
      </c>
      <c r="GM38" s="47">
        <v>8.4</v>
      </c>
      <c r="GN38" s="47">
        <v>0</v>
      </c>
      <c r="GO38" s="47">
        <v>8</v>
      </c>
      <c r="GP38" s="47">
        <v>8.6</v>
      </c>
      <c r="GQ38" s="47">
        <v>0</v>
      </c>
      <c r="GR38" s="47">
        <v>9</v>
      </c>
      <c r="GS38" s="47">
        <v>9.8000000000000007</v>
      </c>
      <c r="GT38" s="47">
        <v>0</v>
      </c>
      <c r="GU38" s="47">
        <v>10</v>
      </c>
      <c r="GV38" s="47">
        <v>10.7</v>
      </c>
      <c r="GW38" s="47">
        <v>1</v>
      </c>
      <c r="GX38" s="47">
        <v>9</v>
      </c>
      <c r="GY38" s="47">
        <v>9.5</v>
      </c>
      <c r="GZ38" s="47">
        <v>0</v>
      </c>
      <c r="HA38" s="47">
        <v>558</v>
      </c>
      <c r="HB38" s="47">
        <v>587.4</v>
      </c>
      <c r="HC38" s="47">
        <v>15</v>
      </c>
      <c r="HD38" s="47">
        <v>558</v>
      </c>
      <c r="HE38" s="47">
        <v>587.4</v>
      </c>
      <c r="HF38" s="47">
        <v>15</v>
      </c>
      <c r="HG38" s="47">
        <v>558</v>
      </c>
      <c r="HH38" s="47">
        <v>587.4</v>
      </c>
      <c r="HI38" s="47">
        <v>15</v>
      </c>
      <c r="HJ38" s="47">
        <v>195</v>
      </c>
      <c r="HK38" s="47">
        <v>204.2</v>
      </c>
      <c r="HL38" s="47">
        <v>8</v>
      </c>
      <c r="HM38" s="47">
        <v>182</v>
      </c>
      <c r="HN38" s="47">
        <v>190.5</v>
      </c>
      <c r="HO38" s="47">
        <v>4</v>
      </c>
      <c r="HP38" s="47">
        <v>0</v>
      </c>
      <c r="HQ38" s="47">
        <v>0</v>
      </c>
      <c r="HR38" s="47">
        <v>0</v>
      </c>
      <c r="HS38" s="47">
        <v>181</v>
      </c>
      <c r="HT38" s="47">
        <v>192.7</v>
      </c>
      <c r="HU38" s="47">
        <v>3</v>
      </c>
      <c r="HV38" s="47">
        <v>99</v>
      </c>
      <c r="HW38" s="47">
        <v>103.5</v>
      </c>
      <c r="HX38" s="47">
        <v>6</v>
      </c>
      <c r="HY38" s="47">
        <v>96</v>
      </c>
      <c r="HZ38" s="47">
        <v>100.7</v>
      </c>
      <c r="IA38" s="47">
        <v>2</v>
      </c>
      <c r="IB38" s="47">
        <v>92</v>
      </c>
      <c r="IC38" s="47">
        <v>95.8</v>
      </c>
      <c r="ID38" s="47">
        <v>2</v>
      </c>
      <c r="IE38" s="47">
        <v>90</v>
      </c>
      <c r="IF38" s="47">
        <v>94.7</v>
      </c>
      <c r="IG38" s="47">
        <v>2</v>
      </c>
      <c r="IH38" s="47">
        <v>91</v>
      </c>
      <c r="II38" s="47">
        <v>96.6</v>
      </c>
      <c r="IJ38" s="47">
        <v>2</v>
      </c>
      <c r="IK38" s="47">
        <v>90</v>
      </c>
      <c r="IL38" s="47">
        <v>96.1</v>
      </c>
      <c r="IM38" s="47">
        <v>1</v>
      </c>
    </row>
    <row r="39" spans="1:247" s="47" customFormat="1" x14ac:dyDescent="0.3">
      <c r="A39" s="47" t="s">
        <v>732</v>
      </c>
      <c r="B39" s="47" t="s">
        <v>733</v>
      </c>
      <c r="D39" s="47" t="s">
        <v>734</v>
      </c>
      <c r="E39" s="47">
        <v>152</v>
      </c>
      <c r="H39" s="80"/>
      <c r="I39" s="47" t="s">
        <v>625</v>
      </c>
      <c r="J39" s="47">
        <v>5</v>
      </c>
      <c r="K39" s="47">
        <v>4</v>
      </c>
      <c r="S39" s="47" t="s">
        <v>110</v>
      </c>
      <c r="AC39" s="47">
        <v>10</v>
      </c>
      <c r="AD39" s="47">
        <v>10</v>
      </c>
      <c r="AE39" s="47">
        <v>0</v>
      </c>
      <c r="AF39" s="47">
        <v>10</v>
      </c>
      <c r="AG39" s="47">
        <v>10.6</v>
      </c>
      <c r="AH39" s="47">
        <v>1</v>
      </c>
      <c r="AI39" s="47">
        <v>9</v>
      </c>
      <c r="AJ39" s="47">
        <v>9.6999999999999993</v>
      </c>
      <c r="AK39" s="47">
        <v>0</v>
      </c>
      <c r="AL39" s="47">
        <v>10</v>
      </c>
      <c r="AM39" s="47">
        <v>10.7</v>
      </c>
      <c r="AN39" s="47">
        <v>1</v>
      </c>
      <c r="AO39" s="47">
        <v>9</v>
      </c>
      <c r="AP39" s="47">
        <v>9.5</v>
      </c>
      <c r="AQ39" s="47">
        <v>0</v>
      </c>
      <c r="AR39" s="47">
        <v>8</v>
      </c>
      <c r="AS39" s="47">
        <v>8.3000000000000007</v>
      </c>
      <c r="AT39" s="47">
        <v>0</v>
      </c>
      <c r="AU39" s="47">
        <v>9</v>
      </c>
      <c r="AV39" s="47">
        <v>9.4</v>
      </c>
      <c r="AW39" s="47">
        <v>0</v>
      </c>
      <c r="AX39" s="47">
        <v>9</v>
      </c>
      <c r="AY39" s="47">
        <v>9.5</v>
      </c>
      <c r="AZ39" s="47">
        <v>0</v>
      </c>
      <c r="BA39" s="47">
        <v>10</v>
      </c>
      <c r="BB39" s="47">
        <v>10.4</v>
      </c>
      <c r="BC39" s="47">
        <v>1</v>
      </c>
      <c r="BD39" s="47">
        <v>9</v>
      </c>
      <c r="BE39" s="47">
        <v>9.8000000000000007</v>
      </c>
      <c r="BF39" s="47">
        <v>0</v>
      </c>
      <c r="BG39" s="47">
        <v>10</v>
      </c>
      <c r="BH39" s="47">
        <v>10.6</v>
      </c>
      <c r="BI39" s="47">
        <v>1</v>
      </c>
      <c r="BJ39" s="47">
        <v>9</v>
      </c>
      <c r="BK39" s="47">
        <v>9.4</v>
      </c>
      <c r="BL39" s="47">
        <v>0</v>
      </c>
      <c r="BM39" s="47">
        <v>10</v>
      </c>
      <c r="BN39" s="47">
        <v>10.5</v>
      </c>
      <c r="BO39" s="47">
        <v>1</v>
      </c>
      <c r="BP39" s="47">
        <v>10</v>
      </c>
      <c r="BQ39" s="47">
        <v>10.199999999999999</v>
      </c>
      <c r="BR39" s="47">
        <v>1</v>
      </c>
      <c r="BS39" s="47">
        <v>8</v>
      </c>
      <c r="BT39" s="47">
        <v>8.6</v>
      </c>
      <c r="BU39" s="47">
        <v>0</v>
      </c>
      <c r="BV39" s="47">
        <v>10</v>
      </c>
      <c r="BW39" s="47">
        <v>10.1</v>
      </c>
      <c r="BX39" s="47">
        <v>0</v>
      </c>
      <c r="BY39" s="47">
        <v>10</v>
      </c>
      <c r="BZ39" s="47">
        <v>10.6</v>
      </c>
      <c r="CA39" s="47">
        <v>1</v>
      </c>
      <c r="CB39" s="47">
        <v>10</v>
      </c>
      <c r="CC39" s="47">
        <v>10.1</v>
      </c>
      <c r="CD39" s="47">
        <v>0</v>
      </c>
      <c r="CE39" s="47">
        <v>10</v>
      </c>
      <c r="CF39" s="47">
        <v>10.199999999999999</v>
      </c>
      <c r="CG39" s="47">
        <v>0</v>
      </c>
      <c r="CH39" s="47">
        <v>9</v>
      </c>
      <c r="CI39" s="47">
        <v>9.6999999999999993</v>
      </c>
      <c r="CJ39" s="47">
        <v>0</v>
      </c>
      <c r="CK39" s="47">
        <v>8</v>
      </c>
      <c r="CL39" s="47">
        <v>8.6999999999999993</v>
      </c>
      <c r="CM39" s="47">
        <v>0</v>
      </c>
      <c r="CN39" s="47">
        <v>9</v>
      </c>
      <c r="CO39" s="47">
        <v>9.1</v>
      </c>
      <c r="CP39" s="47">
        <v>0</v>
      </c>
      <c r="CQ39" s="47">
        <v>9</v>
      </c>
      <c r="CR39" s="47">
        <v>9.1999999999999993</v>
      </c>
      <c r="CS39" s="47">
        <v>0</v>
      </c>
      <c r="CT39" s="47">
        <v>8</v>
      </c>
      <c r="CU39" s="47">
        <v>8.6999999999999993</v>
      </c>
      <c r="CV39" s="47">
        <v>0</v>
      </c>
      <c r="CW39" s="47">
        <v>10</v>
      </c>
      <c r="CX39" s="47">
        <v>10</v>
      </c>
      <c r="CY39" s="47">
        <v>0</v>
      </c>
      <c r="CZ39" s="47">
        <v>8</v>
      </c>
      <c r="DA39" s="47">
        <v>8.5</v>
      </c>
      <c r="DB39" s="47">
        <v>0</v>
      </c>
      <c r="DC39" s="47">
        <v>10</v>
      </c>
      <c r="DD39" s="47">
        <v>10.5</v>
      </c>
      <c r="DE39" s="47">
        <v>1</v>
      </c>
      <c r="DF39" s="47">
        <v>8</v>
      </c>
      <c r="DG39" s="47">
        <v>8.3000000000000007</v>
      </c>
      <c r="DH39" s="47">
        <v>0</v>
      </c>
      <c r="DI39" s="47">
        <v>9</v>
      </c>
      <c r="DJ39" s="47">
        <v>9.5</v>
      </c>
      <c r="DK39" s="47">
        <v>0</v>
      </c>
      <c r="DL39" s="47">
        <v>9</v>
      </c>
      <c r="DM39" s="47">
        <v>9.1</v>
      </c>
      <c r="DN39" s="47">
        <v>0</v>
      </c>
      <c r="DO39" s="47">
        <v>6</v>
      </c>
      <c r="DP39" s="47">
        <v>6.8</v>
      </c>
      <c r="DQ39" s="47">
        <v>0</v>
      </c>
      <c r="DR39" s="47">
        <v>5</v>
      </c>
      <c r="DS39" s="47">
        <v>5.2</v>
      </c>
      <c r="DT39" s="47">
        <v>0</v>
      </c>
      <c r="DU39" s="47">
        <v>8</v>
      </c>
      <c r="DV39" s="47">
        <v>8.6999999999999993</v>
      </c>
      <c r="DW39" s="47">
        <v>0</v>
      </c>
      <c r="DX39" s="47">
        <v>10</v>
      </c>
      <c r="DY39" s="47">
        <v>10.7</v>
      </c>
      <c r="DZ39" s="47">
        <v>1</v>
      </c>
      <c r="EA39" s="47">
        <v>8</v>
      </c>
      <c r="EB39" s="47">
        <v>8.6999999999999993</v>
      </c>
      <c r="EC39" s="47">
        <v>0</v>
      </c>
      <c r="ED39" s="47">
        <v>8</v>
      </c>
      <c r="EE39" s="47">
        <v>8.1</v>
      </c>
      <c r="EF39" s="47">
        <v>0</v>
      </c>
      <c r="EG39" s="47">
        <v>10</v>
      </c>
      <c r="EH39" s="47">
        <v>10.199999999999999</v>
      </c>
      <c r="EI39" s="47">
        <v>0</v>
      </c>
      <c r="EJ39" s="47">
        <v>8</v>
      </c>
      <c r="EK39" s="47">
        <v>8.1999999999999993</v>
      </c>
      <c r="EL39" s="47">
        <v>0</v>
      </c>
      <c r="EM39" s="47">
        <v>8</v>
      </c>
      <c r="EN39" s="47">
        <v>8.6999999999999993</v>
      </c>
      <c r="EO39" s="47">
        <v>0</v>
      </c>
      <c r="EP39" s="47">
        <v>7</v>
      </c>
      <c r="EQ39" s="47">
        <v>7</v>
      </c>
      <c r="ER39" s="47">
        <v>0</v>
      </c>
      <c r="ES39" s="47">
        <v>9</v>
      </c>
      <c r="ET39" s="47">
        <v>9.1</v>
      </c>
      <c r="EU39" s="47">
        <v>0</v>
      </c>
      <c r="EV39" s="47">
        <v>8</v>
      </c>
      <c r="EW39" s="47">
        <v>8.6999999999999993</v>
      </c>
      <c r="EX39" s="47">
        <v>0</v>
      </c>
      <c r="EY39" s="47">
        <v>9</v>
      </c>
      <c r="EZ39" s="47">
        <v>9.4</v>
      </c>
      <c r="FA39" s="47">
        <v>0</v>
      </c>
      <c r="FB39" s="47">
        <v>8</v>
      </c>
      <c r="FC39" s="47">
        <v>8.1999999999999993</v>
      </c>
      <c r="FD39" s="47">
        <v>0</v>
      </c>
      <c r="FE39" s="47">
        <v>9</v>
      </c>
      <c r="FF39" s="47">
        <v>9.6</v>
      </c>
      <c r="FG39" s="47">
        <v>0</v>
      </c>
      <c r="FH39" s="47">
        <v>8</v>
      </c>
      <c r="FI39" s="47">
        <v>8.6999999999999993</v>
      </c>
      <c r="FJ39" s="47">
        <v>0</v>
      </c>
      <c r="FK39" s="47">
        <v>8</v>
      </c>
      <c r="FL39" s="47">
        <v>8.1</v>
      </c>
      <c r="FM39" s="47">
        <v>0</v>
      </c>
      <c r="FN39" s="47">
        <v>9</v>
      </c>
      <c r="FO39" s="47">
        <v>9.1</v>
      </c>
      <c r="FP39" s="47">
        <v>0</v>
      </c>
      <c r="FQ39" s="47">
        <v>10</v>
      </c>
      <c r="FR39" s="47">
        <v>10.7</v>
      </c>
      <c r="FS39" s="47">
        <v>1</v>
      </c>
      <c r="FT39" s="47">
        <v>7</v>
      </c>
      <c r="FU39" s="47">
        <v>7</v>
      </c>
      <c r="FV39" s="47">
        <v>0</v>
      </c>
      <c r="FW39" s="47">
        <v>10</v>
      </c>
      <c r="FX39" s="47">
        <v>10.1</v>
      </c>
      <c r="FY39" s="47">
        <v>0</v>
      </c>
      <c r="FZ39" s="47">
        <v>10</v>
      </c>
      <c r="GA39" s="47">
        <v>10.6</v>
      </c>
      <c r="GB39" s="47">
        <v>1</v>
      </c>
      <c r="GC39" s="47">
        <v>9</v>
      </c>
      <c r="GD39" s="47">
        <v>9.8000000000000007</v>
      </c>
      <c r="GE39" s="47">
        <v>0</v>
      </c>
      <c r="GF39" s="47">
        <v>9</v>
      </c>
      <c r="GG39" s="47">
        <v>9.6999999999999993</v>
      </c>
      <c r="GH39" s="47">
        <v>0</v>
      </c>
      <c r="GI39" s="47">
        <v>8</v>
      </c>
      <c r="GJ39" s="47">
        <v>8.5</v>
      </c>
      <c r="GK39" s="47">
        <v>0</v>
      </c>
      <c r="GL39" s="47">
        <v>8</v>
      </c>
      <c r="GM39" s="47">
        <v>8.8000000000000007</v>
      </c>
      <c r="GN39" s="47">
        <v>0</v>
      </c>
      <c r="GO39" s="47">
        <v>8</v>
      </c>
      <c r="GP39" s="47">
        <v>8.6999999999999993</v>
      </c>
      <c r="GQ39" s="47">
        <v>0</v>
      </c>
      <c r="GR39" s="47">
        <v>10</v>
      </c>
      <c r="GS39" s="47">
        <v>10.1</v>
      </c>
      <c r="GT39" s="47">
        <v>0</v>
      </c>
      <c r="GU39" s="47">
        <v>9</v>
      </c>
      <c r="GV39" s="47">
        <v>9.1</v>
      </c>
      <c r="GW39" s="47">
        <v>0</v>
      </c>
      <c r="GX39" s="47">
        <v>7</v>
      </c>
      <c r="GY39" s="47">
        <v>7.9</v>
      </c>
      <c r="GZ39" s="47">
        <v>0</v>
      </c>
      <c r="HA39" s="47">
        <v>528</v>
      </c>
      <c r="HB39" s="47">
        <v>553.70000000000005</v>
      </c>
      <c r="HC39" s="47">
        <v>11</v>
      </c>
      <c r="HD39" s="47">
        <v>528</v>
      </c>
      <c r="HE39" s="47">
        <v>553.70000000000005</v>
      </c>
      <c r="HF39" s="47">
        <v>11</v>
      </c>
      <c r="HG39" s="47">
        <v>528</v>
      </c>
      <c r="HH39" s="47">
        <v>553.70000000000005</v>
      </c>
      <c r="HI39" s="47">
        <v>11</v>
      </c>
      <c r="HJ39" s="47">
        <v>189</v>
      </c>
      <c r="HK39" s="47">
        <v>197.9</v>
      </c>
      <c r="HL39" s="47">
        <v>7</v>
      </c>
      <c r="HM39" s="47">
        <v>166</v>
      </c>
      <c r="HN39" s="47">
        <v>173.9</v>
      </c>
      <c r="HO39" s="47">
        <v>2</v>
      </c>
      <c r="HP39" s="47">
        <v>0</v>
      </c>
      <c r="HQ39" s="47">
        <v>0</v>
      </c>
      <c r="HR39" s="47">
        <v>0</v>
      </c>
      <c r="HS39" s="47">
        <v>173</v>
      </c>
      <c r="HT39" s="47">
        <v>181.9</v>
      </c>
      <c r="HU39" s="47">
        <v>2</v>
      </c>
      <c r="HV39" s="47">
        <v>93</v>
      </c>
      <c r="HW39" s="47">
        <v>97.9</v>
      </c>
      <c r="HX39" s="47">
        <v>3</v>
      </c>
      <c r="HY39" s="47">
        <v>96</v>
      </c>
      <c r="HZ39" s="47">
        <v>100</v>
      </c>
      <c r="IA39" s="47">
        <v>4</v>
      </c>
      <c r="IB39" s="47">
        <v>88</v>
      </c>
      <c r="IC39" s="47">
        <v>91.6</v>
      </c>
      <c r="ID39" s="47">
        <v>1</v>
      </c>
      <c r="IE39" s="47">
        <v>78</v>
      </c>
      <c r="IF39" s="47">
        <v>82.3</v>
      </c>
      <c r="IG39" s="47">
        <v>1</v>
      </c>
      <c r="IH39" s="47">
        <v>85</v>
      </c>
      <c r="II39" s="47">
        <v>88.6</v>
      </c>
      <c r="IJ39" s="47">
        <v>1</v>
      </c>
      <c r="IK39" s="47">
        <v>88</v>
      </c>
      <c r="IL39" s="47">
        <v>93.3</v>
      </c>
      <c r="IM39" s="47">
        <v>1</v>
      </c>
    </row>
    <row r="40" spans="1:247" s="47" customFormat="1" x14ac:dyDescent="0.3">
      <c r="A40" s="47" t="s">
        <v>735</v>
      </c>
      <c r="B40" s="47" t="s">
        <v>736</v>
      </c>
      <c r="D40" s="47" t="s">
        <v>737</v>
      </c>
      <c r="E40" s="47">
        <v>153</v>
      </c>
      <c r="H40" s="80"/>
      <c r="I40" s="47" t="s">
        <v>621</v>
      </c>
      <c r="J40" s="47">
        <v>5</v>
      </c>
      <c r="K40" s="47">
        <v>6</v>
      </c>
      <c r="S40" s="47" t="s">
        <v>110</v>
      </c>
      <c r="AC40" s="47">
        <v>9</v>
      </c>
      <c r="AD40" s="47">
        <v>9.9</v>
      </c>
      <c r="AE40" s="47">
        <v>0</v>
      </c>
      <c r="AF40" s="47">
        <v>10</v>
      </c>
      <c r="AG40" s="47">
        <v>10.199999999999999</v>
      </c>
      <c r="AH40" s="47">
        <v>0</v>
      </c>
      <c r="AI40" s="47">
        <v>10</v>
      </c>
      <c r="AJ40" s="47">
        <v>10.6</v>
      </c>
      <c r="AK40" s="47">
        <v>1</v>
      </c>
      <c r="AL40" s="47">
        <v>9</v>
      </c>
      <c r="AM40" s="47">
        <v>9.1</v>
      </c>
      <c r="AN40" s="47">
        <v>0</v>
      </c>
      <c r="AO40" s="47">
        <v>9</v>
      </c>
      <c r="AP40" s="47">
        <v>9.1999999999999993</v>
      </c>
      <c r="AQ40" s="47">
        <v>0</v>
      </c>
      <c r="AR40" s="47">
        <v>9</v>
      </c>
      <c r="AS40" s="47">
        <v>9.9</v>
      </c>
      <c r="AT40" s="47">
        <v>0</v>
      </c>
      <c r="AU40" s="47">
        <v>9</v>
      </c>
      <c r="AV40" s="47">
        <v>9.4</v>
      </c>
      <c r="AW40" s="47">
        <v>0</v>
      </c>
      <c r="AX40" s="47">
        <v>10</v>
      </c>
      <c r="AY40" s="47">
        <v>10.4</v>
      </c>
      <c r="AZ40" s="47">
        <v>1</v>
      </c>
      <c r="BA40" s="47">
        <v>9</v>
      </c>
      <c r="BB40" s="47">
        <v>9.6</v>
      </c>
      <c r="BC40" s="47">
        <v>0</v>
      </c>
      <c r="BD40" s="47">
        <v>9</v>
      </c>
      <c r="BE40" s="47">
        <v>9.3000000000000007</v>
      </c>
      <c r="BF40" s="47">
        <v>0</v>
      </c>
      <c r="BG40" s="47">
        <v>9</v>
      </c>
      <c r="BH40" s="47">
        <v>9.9</v>
      </c>
      <c r="BI40" s="47">
        <v>0</v>
      </c>
      <c r="BJ40" s="47">
        <v>10</v>
      </c>
      <c r="BK40" s="47">
        <v>10.6</v>
      </c>
      <c r="BL40" s="47">
        <v>1</v>
      </c>
      <c r="BM40" s="47">
        <v>10</v>
      </c>
      <c r="BN40" s="47">
        <v>10.1</v>
      </c>
      <c r="BO40" s="47">
        <v>0</v>
      </c>
      <c r="BP40" s="47">
        <v>8</v>
      </c>
      <c r="BQ40" s="47">
        <v>8.5</v>
      </c>
      <c r="BR40" s="47">
        <v>0</v>
      </c>
      <c r="BS40" s="47">
        <v>9</v>
      </c>
      <c r="BT40" s="47">
        <v>9</v>
      </c>
      <c r="BU40" s="47">
        <v>0</v>
      </c>
      <c r="BV40" s="47">
        <v>10</v>
      </c>
      <c r="BW40" s="47">
        <v>10.1</v>
      </c>
      <c r="BX40" s="47">
        <v>0</v>
      </c>
      <c r="BY40" s="47">
        <v>10</v>
      </c>
      <c r="BZ40" s="47">
        <v>10.199999999999999</v>
      </c>
      <c r="CA40" s="47">
        <v>0</v>
      </c>
      <c r="CB40" s="47">
        <v>9</v>
      </c>
      <c r="CC40" s="47">
        <v>9.9</v>
      </c>
      <c r="CD40" s="47">
        <v>0</v>
      </c>
      <c r="CE40" s="47">
        <v>9</v>
      </c>
      <c r="CF40" s="47">
        <v>9</v>
      </c>
      <c r="CG40" s="47">
        <v>0</v>
      </c>
      <c r="CH40" s="47">
        <v>9</v>
      </c>
      <c r="CI40" s="47">
        <v>9.9</v>
      </c>
      <c r="CJ40" s="47">
        <v>0</v>
      </c>
      <c r="CK40" s="47">
        <v>9</v>
      </c>
      <c r="CL40" s="47">
        <v>9.1999999999999993</v>
      </c>
      <c r="CM40" s="47">
        <v>0</v>
      </c>
      <c r="CN40" s="47">
        <v>7</v>
      </c>
      <c r="CO40" s="47">
        <v>7.9</v>
      </c>
      <c r="CP40" s="47">
        <v>0</v>
      </c>
      <c r="CQ40" s="47">
        <v>7</v>
      </c>
      <c r="CR40" s="47">
        <v>7.6</v>
      </c>
      <c r="CS40" s="47">
        <v>0</v>
      </c>
      <c r="CT40" s="47">
        <v>8</v>
      </c>
      <c r="CU40" s="47">
        <v>8.6999999999999993</v>
      </c>
      <c r="CV40" s="47">
        <v>0</v>
      </c>
      <c r="CW40" s="47">
        <v>6</v>
      </c>
      <c r="CX40" s="47">
        <v>6.4</v>
      </c>
      <c r="CY40" s="47">
        <v>0</v>
      </c>
      <c r="CZ40" s="47">
        <v>9</v>
      </c>
      <c r="DA40" s="47">
        <v>9.1</v>
      </c>
      <c r="DB40" s="47">
        <v>0</v>
      </c>
      <c r="DC40" s="47">
        <v>9</v>
      </c>
      <c r="DD40" s="47">
        <v>9.9</v>
      </c>
      <c r="DE40" s="47">
        <v>0</v>
      </c>
      <c r="DF40" s="47">
        <v>8</v>
      </c>
      <c r="DG40" s="47">
        <v>8.6999999999999993</v>
      </c>
      <c r="DH40" s="47">
        <v>0</v>
      </c>
      <c r="DI40" s="47">
        <v>7</v>
      </c>
      <c r="DJ40" s="47">
        <v>7.8</v>
      </c>
      <c r="DK40" s="47">
        <v>0</v>
      </c>
      <c r="DL40" s="47">
        <v>9</v>
      </c>
      <c r="DM40" s="47">
        <v>9</v>
      </c>
      <c r="DN40" s="47">
        <v>0</v>
      </c>
      <c r="DO40" s="47">
        <v>9</v>
      </c>
      <c r="DP40" s="47">
        <v>9.8000000000000007</v>
      </c>
      <c r="DQ40" s="47">
        <v>0</v>
      </c>
      <c r="DR40" s="47">
        <v>8</v>
      </c>
      <c r="DS40" s="47">
        <v>8.8000000000000007</v>
      </c>
      <c r="DT40" s="47">
        <v>0</v>
      </c>
      <c r="DU40" s="47">
        <v>8</v>
      </c>
      <c r="DV40" s="47">
        <v>8</v>
      </c>
      <c r="DW40" s="47">
        <v>0</v>
      </c>
      <c r="DX40" s="47">
        <v>9</v>
      </c>
      <c r="DY40" s="47">
        <v>9.1999999999999993</v>
      </c>
      <c r="DZ40" s="47">
        <v>0</v>
      </c>
      <c r="EA40" s="47">
        <v>7</v>
      </c>
      <c r="EB40" s="47">
        <v>7</v>
      </c>
      <c r="EC40" s="47">
        <v>0</v>
      </c>
      <c r="ED40" s="47">
        <v>10</v>
      </c>
      <c r="EE40" s="47">
        <v>10.4</v>
      </c>
      <c r="EF40" s="47">
        <v>1</v>
      </c>
      <c r="EG40" s="47">
        <v>6</v>
      </c>
      <c r="EH40" s="47">
        <v>6.9</v>
      </c>
      <c r="EI40" s="47">
        <v>0</v>
      </c>
      <c r="EJ40" s="47">
        <v>7</v>
      </c>
      <c r="EK40" s="47">
        <v>7.6</v>
      </c>
      <c r="EL40" s="47">
        <v>0</v>
      </c>
      <c r="EM40" s="47">
        <v>10</v>
      </c>
      <c r="EN40" s="47">
        <v>10</v>
      </c>
      <c r="EO40" s="47">
        <v>0</v>
      </c>
      <c r="EP40" s="47">
        <v>5</v>
      </c>
      <c r="EQ40" s="47">
        <v>5.5</v>
      </c>
      <c r="ER40" s="47">
        <v>0</v>
      </c>
      <c r="ES40" s="47">
        <v>8</v>
      </c>
      <c r="ET40" s="47">
        <v>8.8000000000000007</v>
      </c>
      <c r="EU40" s="47">
        <v>0</v>
      </c>
      <c r="EV40" s="47">
        <v>8</v>
      </c>
      <c r="EW40" s="47">
        <v>8.9</v>
      </c>
      <c r="EX40" s="47">
        <v>0</v>
      </c>
      <c r="EY40" s="47">
        <v>9</v>
      </c>
      <c r="EZ40" s="47">
        <v>9</v>
      </c>
      <c r="FA40" s="47">
        <v>0</v>
      </c>
      <c r="FB40" s="47">
        <v>7</v>
      </c>
      <c r="FC40" s="47">
        <v>7.9</v>
      </c>
      <c r="FD40" s="47">
        <v>0</v>
      </c>
      <c r="FE40" s="47">
        <v>9</v>
      </c>
      <c r="FF40" s="47">
        <v>9</v>
      </c>
      <c r="FG40" s="47">
        <v>0</v>
      </c>
      <c r="FH40" s="47">
        <v>6</v>
      </c>
      <c r="FI40" s="47">
        <v>6.7</v>
      </c>
      <c r="FJ40" s="47">
        <v>0</v>
      </c>
      <c r="FK40" s="47">
        <v>9</v>
      </c>
      <c r="FL40" s="47">
        <v>9.4</v>
      </c>
      <c r="FM40" s="47">
        <v>0</v>
      </c>
      <c r="FN40" s="47">
        <v>9</v>
      </c>
      <c r="FO40" s="47">
        <v>9</v>
      </c>
      <c r="FP40" s="47">
        <v>0</v>
      </c>
      <c r="FQ40" s="47">
        <v>9</v>
      </c>
      <c r="FR40" s="47">
        <v>9.8000000000000007</v>
      </c>
      <c r="FS40" s="47">
        <v>0</v>
      </c>
      <c r="FT40" s="47">
        <v>9</v>
      </c>
      <c r="FU40" s="47">
        <v>9.6</v>
      </c>
      <c r="FV40" s="47">
        <v>0</v>
      </c>
      <c r="FW40" s="47">
        <v>9</v>
      </c>
      <c r="FX40" s="47">
        <v>9.5</v>
      </c>
      <c r="FY40" s="47">
        <v>0</v>
      </c>
      <c r="FZ40" s="47">
        <v>10</v>
      </c>
      <c r="GA40" s="47">
        <v>10</v>
      </c>
      <c r="GB40" s="47">
        <v>0</v>
      </c>
      <c r="GC40" s="47">
        <v>8</v>
      </c>
      <c r="GD40" s="47">
        <v>8.1</v>
      </c>
      <c r="GE40" s="47">
        <v>0</v>
      </c>
      <c r="GF40" s="47">
        <v>9</v>
      </c>
      <c r="GG40" s="47">
        <v>9.8000000000000007</v>
      </c>
      <c r="GH40" s="47">
        <v>0</v>
      </c>
      <c r="GI40" s="47">
        <v>8</v>
      </c>
      <c r="GJ40" s="47">
        <v>8.4</v>
      </c>
      <c r="GK40" s="47">
        <v>0</v>
      </c>
      <c r="GL40" s="47">
        <v>9</v>
      </c>
      <c r="GM40" s="47">
        <v>9.3000000000000007</v>
      </c>
      <c r="GN40" s="47">
        <v>0</v>
      </c>
      <c r="GO40" s="47">
        <v>9</v>
      </c>
      <c r="GP40" s="47">
        <v>9.8000000000000007</v>
      </c>
      <c r="GQ40" s="47">
        <v>0</v>
      </c>
      <c r="GR40" s="47">
        <v>9</v>
      </c>
      <c r="GS40" s="47">
        <v>9.1</v>
      </c>
      <c r="GT40" s="47">
        <v>0</v>
      </c>
      <c r="GU40" s="47">
        <v>10</v>
      </c>
      <c r="GV40" s="47">
        <v>10.6</v>
      </c>
      <c r="GW40" s="47">
        <v>1</v>
      </c>
      <c r="GX40" s="47">
        <v>8</v>
      </c>
      <c r="GY40" s="47">
        <v>8.8000000000000007</v>
      </c>
      <c r="GZ40" s="47">
        <v>0</v>
      </c>
      <c r="HA40" s="47">
        <v>516</v>
      </c>
      <c r="HB40" s="47">
        <v>543.79999999999995</v>
      </c>
      <c r="HC40" s="47">
        <v>5</v>
      </c>
      <c r="HD40" s="47">
        <v>516</v>
      </c>
      <c r="HE40" s="47">
        <v>543.79999999999995</v>
      </c>
      <c r="HF40" s="47">
        <v>5</v>
      </c>
      <c r="HG40" s="47">
        <v>516</v>
      </c>
      <c r="HH40" s="47">
        <v>543.79999999999995</v>
      </c>
      <c r="HI40" s="47">
        <v>5</v>
      </c>
      <c r="HJ40" s="47">
        <v>186</v>
      </c>
      <c r="HK40" s="47">
        <v>194.8</v>
      </c>
      <c r="HL40" s="47">
        <v>3</v>
      </c>
      <c r="HM40" s="47">
        <v>158</v>
      </c>
      <c r="HN40" s="47">
        <v>167.5</v>
      </c>
      <c r="HO40" s="47">
        <v>1</v>
      </c>
      <c r="HP40" s="47">
        <v>0</v>
      </c>
      <c r="HQ40" s="47">
        <v>0</v>
      </c>
      <c r="HR40" s="47">
        <v>0</v>
      </c>
      <c r="HS40" s="47">
        <v>172</v>
      </c>
      <c r="HT40" s="47">
        <v>181.5</v>
      </c>
      <c r="HU40" s="47">
        <v>1</v>
      </c>
      <c r="HV40" s="47">
        <v>93</v>
      </c>
      <c r="HW40" s="47">
        <v>97.6</v>
      </c>
      <c r="HX40" s="47">
        <v>2</v>
      </c>
      <c r="HY40" s="47">
        <v>93</v>
      </c>
      <c r="HZ40" s="47">
        <v>97.2</v>
      </c>
      <c r="IA40" s="47">
        <v>1</v>
      </c>
      <c r="IB40" s="47">
        <v>79</v>
      </c>
      <c r="IC40" s="47">
        <v>84.3</v>
      </c>
      <c r="ID40" s="47">
        <v>0</v>
      </c>
      <c r="IE40" s="47">
        <v>79</v>
      </c>
      <c r="IF40" s="47">
        <v>83.2</v>
      </c>
      <c r="IG40" s="47">
        <v>1</v>
      </c>
      <c r="IH40" s="47">
        <v>83</v>
      </c>
      <c r="II40" s="47">
        <v>88.1</v>
      </c>
      <c r="IJ40" s="47">
        <v>0</v>
      </c>
      <c r="IK40" s="47">
        <v>89</v>
      </c>
      <c r="IL40" s="47">
        <v>93.4</v>
      </c>
      <c r="IM40" s="47">
        <v>1</v>
      </c>
    </row>
    <row r="41" spans="1:247" s="47" customFormat="1" x14ac:dyDescent="0.3">
      <c r="A41" s="47" t="s">
        <v>738</v>
      </c>
      <c r="B41" s="47" t="s">
        <v>739</v>
      </c>
      <c r="D41" s="47" t="s">
        <v>740</v>
      </c>
      <c r="E41" s="47">
        <v>154</v>
      </c>
      <c r="H41" s="80"/>
      <c r="I41" s="47" t="s">
        <v>621</v>
      </c>
      <c r="J41" s="47">
        <v>5</v>
      </c>
      <c r="K41" s="47">
        <v>9</v>
      </c>
      <c r="S41" s="47" t="s">
        <v>110</v>
      </c>
      <c r="AC41" s="47">
        <v>10</v>
      </c>
      <c r="AD41" s="47">
        <v>10.6</v>
      </c>
      <c r="AE41" s="47">
        <v>1</v>
      </c>
      <c r="AF41" s="47">
        <v>10</v>
      </c>
      <c r="AG41" s="47">
        <v>10.6</v>
      </c>
      <c r="AH41" s="47">
        <v>1</v>
      </c>
      <c r="AI41" s="47">
        <v>10</v>
      </c>
      <c r="AJ41" s="47">
        <v>10.7</v>
      </c>
      <c r="AK41" s="47">
        <v>1</v>
      </c>
      <c r="AL41" s="47">
        <v>10</v>
      </c>
      <c r="AM41" s="47">
        <v>10.199999999999999</v>
      </c>
      <c r="AN41" s="47">
        <v>0</v>
      </c>
      <c r="AO41" s="47">
        <v>10</v>
      </c>
      <c r="AP41" s="47">
        <v>10.1</v>
      </c>
      <c r="AQ41" s="47">
        <v>0</v>
      </c>
      <c r="AR41" s="47">
        <v>10</v>
      </c>
      <c r="AS41" s="47">
        <v>10.6</v>
      </c>
      <c r="AT41" s="47">
        <v>1</v>
      </c>
      <c r="AU41" s="47">
        <v>10</v>
      </c>
      <c r="AV41" s="47">
        <v>10.7</v>
      </c>
      <c r="AW41" s="47">
        <v>1</v>
      </c>
      <c r="AX41" s="47">
        <v>10</v>
      </c>
      <c r="AY41" s="47">
        <v>10.3</v>
      </c>
      <c r="AZ41" s="47">
        <v>1</v>
      </c>
      <c r="BA41" s="47">
        <v>9</v>
      </c>
      <c r="BB41" s="47">
        <v>9.6999999999999993</v>
      </c>
      <c r="BC41" s="47">
        <v>0</v>
      </c>
      <c r="BD41" s="47">
        <v>9</v>
      </c>
      <c r="BE41" s="47">
        <v>9.8000000000000007</v>
      </c>
      <c r="BF41" s="47">
        <v>0</v>
      </c>
      <c r="BG41" s="47">
        <v>9</v>
      </c>
      <c r="BH41" s="47">
        <v>9.1</v>
      </c>
      <c r="BI41" s="47">
        <v>0</v>
      </c>
      <c r="BJ41" s="47">
        <v>9</v>
      </c>
      <c r="BK41" s="47">
        <v>9.9</v>
      </c>
      <c r="BL41" s="47">
        <v>0</v>
      </c>
      <c r="BM41" s="47">
        <v>10</v>
      </c>
      <c r="BN41" s="47">
        <v>10</v>
      </c>
      <c r="BO41" s="47">
        <v>0</v>
      </c>
      <c r="BP41" s="47">
        <v>10</v>
      </c>
      <c r="BQ41" s="47">
        <v>10.8</v>
      </c>
      <c r="BR41" s="47">
        <v>1</v>
      </c>
      <c r="BS41" s="47">
        <v>9</v>
      </c>
      <c r="BT41" s="47">
        <v>9.6</v>
      </c>
      <c r="BU41" s="47">
        <v>0</v>
      </c>
      <c r="BV41" s="47">
        <v>10</v>
      </c>
      <c r="BW41" s="47">
        <v>10.5</v>
      </c>
      <c r="BX41" s="47">
        <v>1</v>
      </c>
      <c r="BY41" s="47">
        <v>10</v>
      </c>
      <c r="BZ41" s="47">
        <v>10.9</v>
      </c>
      <c r="CA41" s="47">
        <v>1</v>
      </c>
      <c r="CB41" s="47">
        <v>9</v>
      </c>
      <c r="CC41" s="47">
        <v>9.8000000000000007</v>
      </c>
      <c r="CD41" s="47">
        <v>0</v>
      </c>
      <c r="CE41" s="47">
        <v>9</v>
      </c>
      <c r="CF41" s="47">
        <v>9.4</v>
      </c>
      <c r="CG41" s="47">
        <v>0</v>
      </c>
      <c r="CH41" s="47">
        <v>10</v>
      </c>
      <c r="CI41" s="47">
        <v>10.7</v>
      </c>
      <c r="CJ41" s="47">
        <v>1</v>
      </c>
      <c r="CK41" s="47">
        <v>8</v>
      </c>
      <c r="CL41" s="47">
        <v>8.9</v>
      </c>
      <c r="CM41" s="47">
        <v>0</v>
      </c>
      <c r="CN41" s="47">
        <v>9</v>
      </c>
      <c r="CO41" s="47">
        <v>9</v>
      </c>
      <c r="CP41" s="47">
        <v>0</v>
      </c>
      <c r="CQ41" s="47">
        <v>10</v>
      </c>
      <c r="CR41" s="47">
        <v>10.4</v>
      </c>
      <c r="CS41" s="47">
        <v>1</v>
      </c>
      <c r="CT41" s="47">
        <v>7</v>
      </c>
      <c r="CU41" s="47">
        <v>7.2</v>
      </c>
      <c r="CV41" s="47">
        <v>0</v>
      </c>
      <c r="CW41" s="47">
        <v>9</v>
      </c>
      <c r="CX41" s="47">
        <v>9.9</v>
      </c>
      <c r="CY41" s="47">
        <v>0</v>
      </c>
      <c r="CZ41" s="47">
        <v>9</v>
      </c>
      <c r="DA41" s="47">
        <v>9.5</v>
      </c>
      <c r="DB41" s="47">
        <v>0</v>
      </c>
      <c r="DC41" s="47">
        <v>10</v>
      </c>
      <c r="DD41" s="47">
        <v>10.7</v>
      </c>
      <c r="DE41" s="47">
        <v>1</v>
      </c>
      <c r="DF41" s="47">
        <v>8</v>
      </c>
      <c r="DG41" s="47">
        <v>8.4</v>
      </c>
      <c r="DH41" s="47">
        <v>0</v>
      </c>
      <c r="DI41" s="47">
        <v>8</v>
      </c>
      <c r="DJ41" s="47">
        <v>8.3000000000000007</v>
      </c>
      <c r="DK41" s="47">
        <v>0</v>
      </c>
      <c r="DL41" s="47">
        <v>9</v>
      </c>
      <c r="DM41" s="47">
        <v>9.1</v>
      </c>
      <c r="DN41" s="47">
        <v>0</v>
      </c>
      <c r="DO41" s="47">
        <v>10</v>
      </c>
      <c r="DP41" s="47">
        <v>10</v>
      </c>
      <c r="DQ41" s="47">
        <v>0</v>
      </c>
      <c r="DR41" s="47">
        <v>7</v>
      </c>
      <c r="DS41" s="47">
        <v>7.7</v>
      </c>
      <c r="DT41" s="47">
        <v>0</v>
      </c>
      <c r="DU41" s="47">
        <v>9</v>
      </c>
      <c r="DV41" s="47">
        <v>9.1</v>
      </c>
      <c r="DW41" s="47">
        <v>0</v>
      </c>
      <c r="DX41" s="47">
        <v>10</v>
      </c>
      <c r="DY41" s="47">
        <v>10.1</v>
      </c>
      <c r="DZ41" s="47">
        <v>0</v>
      </c>
      <c r="EA41" s="47">
        <v>10</v>
      </c>
      <c r="EB41" s="47">
        <v>10</v>
      </c>
      <c r="EC41" s="47">
        <v>0</v>
      </c>
      <c r="ED41" s="47">
        <v>8</v>
      </c>
      <c r="EE41" s="47">
        <v>8.9</v>
      </c>
      <c r="EF41" s="47">
        <v>0</v>
      </c>
      <c r="EG41" s="47">
        <v>8</v>
      </c>
      <c r="EH41" s="47">
        <v>8.4</v>
      </c>
      <c r="EI41" s="47">
        <v>0</v>
      </c>
      <c r="EJ41" s="47">
        <v>9</v>
      </c>
      <c r="EK41" s="47">
        <v>9</v>
      </c>
      <c r="EL41" s="47">
        <v>0</v>
      </c>
      <c r="EM41" s="47">
        <v>8</v>
      </c>
      <c r="EN41" s="47">
        <v>8.4</v>
      </c>
      <c r="EO41" s="47">
        <v>0</v>
      </c>
      <c r="EP41" s="47">
        <v>9</v>
      </c>
      <c r="EQ41" s="47">
        <v>9.8000000000000007</v>
      </c>
      <c r="ER41" s="47">
        <v>0</v>
      </c>
      <c r="ES41" s="47">
        <v>9</v>
      </c>
      <c r="ET41" s="47">
        <v>9.9</v>
      </c>
      <c r="EU41" s="47">
        <v>0</v>
      </c>
      <c r="EV41" s="47">
        <v>10</v>
      </c>
      <c r="EW41" s="47">
        <v>10.199999999999999</v>
      </c>
      <c r="EX41" s="47">
        <v>0</v>
      </c>
      <c r="EY41" s="47">
        <v>9</v>
      </c>
      <c r="EZ41" s="47">
        <v>9.1</v>
      </c>
      <c r="FA41" s="47">
        <v>0</v>
      </c>
      <c r="FB41" s="47">
        <v>10</v>
      </c>
      <c r="FC41" s="47">
        <v>10.1</v>
      </c>
      <c r="FD41" s="47">
        <v>0</v>
      </c>
      <c r="FE41" s="47">
        <v>9</v>
      </c>
      <c r="FF41" s="47">
        <v>9.9</v>
      </c>
      <c r="FG41" s="47">
        <v>0</v>
      </c>
      <c r="FH41" s="47">
        <v>9</v>
      </c>
      <c r="FI41" s="47">
        <v>9.9</v>
      </c>
      <c r="FJ41" s="47">
        <v>0</v>
      </c>
      <c r="FK41" s="47">
        <v>9</v>
      </c>
      <c r="FL41" s="47">
        <v>9.8000000000000007</v>
      </c>
      <c r="FM41" s="47">
        <v>0</v>
      </c>
      <c r="FN41" s="47">
        <v>8</v>
      </c>
      <c r="FO41" s="47">
        <v>8.8000000000000007</v>
      </c>
      <c r="FP41" s="47">
        <v>0</v>
      </c>
      <c r="FQ41" s="47">
        <v>9</v>
      </c>
      <c r="FR41" s="47">
        <v>9.6999999999999993</v>
      </c>
      <c r="FS41" s="47">
        <v>0</v>
      </c>
      <c r="FT41" s="47">
        <v>10</v>
      </c>
      <c r="FU41" s="47">
        <v>10.7</v>
      </c>
      <c r="FV41" s="47">
        <v>1</v>
      </c>
      <c r="FW41" s="47">
        <v>10</v>
      </c>
      <c r="FX41" s="47">
        <v>10.199999999999999</v>
      </c>
      <c r="FY41" s="47">
        <v>0</v>
      </c>
      <c r="FZ41" s="47">
        <v>9</v>
      </c>
      <c r="GA41" s="47">
        <v>9.8000000000000007</v>
      </c>
      <c r="GB41" s="47">
        <v>0</v>
      </c>
      <c r="GC41" s="47">
        <v>10</v>
      </c>
      <c r="GD41" s="47">
        <v>10.1</v>
      </c>
      <c r="GE41" s="47">
        <v>0</v>
      </c>
      <c r="GF41" s="47">
        <v>10</v>
      </c>
      <c r="GG41" s="47">
        <v>10.1</v>
      </c>
      <c r="GH41" s="47">
        <v>0</v>
      </c>
      <c r="GI41" s="47">
        <v>10</v>
      </c>
      <c r="GJ41" s="47">
        <v>10</v>
      </c>
      <c r="GK41" s="47">
        <v>0</v>
      </c>
      <c r="GL41" s="47">
        <v>10</v>
      </c>
      <c r="GM41" s="47">
        <v>10.7</v>
      </c>
      <c r="GN41" s="47">
        <v>1</v>
      </c>
      <c r="GO41" s="47">
        <v>10</v>
      </c>
      <c r="GP41" s="47">
        <v>10.199999999999999</v>
      </c>
      <c r="GQ41" s="47">
        <v>0</v>
      </c>
      <c r="GR41" s="47">
        <v>10</v>
      </c>
      <c r="GS41" s="47">
        <v>10.6</v>
      </c>
      <c r="GT41" s="47">
        <v>1</v>
      </c>
      <c r="GU41" s="47">
        <v>9</v>
      </c>
      <c r="GV41" s="47">
        <v>9.1999999999999993</v>
      </c>
      <c r="GW41" s="47">
        <v>0</v>
      </c>
      <c r="GX41" s="47">
        <v>8</v>
      </c>
      <c r="GY41" s="47">
        <v>8.9</v>
      </c>
      <c r="GZ41" s="47">
        <v>0</v>
      </c>
      <c r="HA41" s="47">
        <v>556</v>
      </c>
      <c r="HB41" s="47">
        <v>584.70000000000005</v>
      </c>
      <c r="HC41" s="47">
        <v>15</v>
      </c>
      <c r="HD41" s="47">
        <v>556</v>
      </c>
      <c r="HE41" s="47">
        <v>584.70000000000005</v>
      </c>
      <c r="HF41" s="47">
        <v>15</v>
      </c>
      <c r="HG41" s="47">
        <v>556</v>
      </c>
      <c r="HH41" s="47">
        <v>584.70000000000005</v>
      </c>
      <c r="HI41" s="47">
        <v>15</v>
      </c>
      <c r="HJ41" s="47">
        <v>193</v>
      </c>
      <c r="HK41" s="47">
        <v>204</v>
      </c>
      <c r="HL41" s="47">
        <v>10</v>
      </c>
      <c r="HM41" s="47">
        <v>175</v>
      </c>
      <c r="HN41" s="47">
        <v>182.8</v>
      </c>
      <c r="HO41" s="47">
        <v>2</v>
      </c>
      <c r="HP41" s="47">
        <v>0</v>
      </c>
      <c r="HQ41" s="47">
        <v>0</v>
      </c>
      <c r="HR41" s="47">
        <v>0</v>
      </c>
      <c r="HS41" s="47">
        <v>188</v>
      </c>
      <c r="HT41" s="47">
        <v>197.9</v>
      </c>
      <c r="HU41" s="47">
        <v>3</v>
      </c>
      <c r="HV41" s="47">
        <v>98</v>
      </c>
      <c r="HW41" s="47">
        <v>103.3</v>
      </c>
      <c r="HX41" s="47">
        <v>6</v>
      </c>
      <c r="HY41" s="47">
        <v>95</v>
      </c>
      <c r="HZ41" s="47">
        <v>100.7</v>
      </c>
      <c r="IA41" s="47">
        <v>4</v>
      </c>
      <c r="IB41" s="47">
        <v>87</v>
      </c>
      <c r="IC41" s="47">
        <v>91.4</v>
      </c>
      <c r="ID41" s="47">
        <v>2</v>
      </c>
      <c r="IE41" s="47">
        <v>88</v>
      </c>
      <c r="IF41" s="47">
        <v>91.4</v>
      </c>
      <c r="IG41" s="47">
        <v>0</v>
      </c>
      <c r="IH41" s="47">
        <v>92</v>
      </c>
      <c r="II41" s="47">
        <v>98.1</v>
      </c>
      <c r="IJ41" s="47">
        <v>1</v>
      </c>
      <c r="IK41" s="47">
        <v>96</v>
      </c>
      <c r="IL41" s="47">
        <v>99.8</v>
      </c>
      <c r="IM41" s="47">
        <v>2</v>
      </c>
    </row>
    <row r="42" spans="1:247" s="47" customFormat="1" x14ac:dyDescent="0.3">
      <c r="A42" s="47" t="s">
        <v>741</v>
      </c>
      <c r="B42" s="47" t="s">
        <v>742</v>
      </c>
      <c r="D42" s="47" t="s">
        <v>743</v>
      </c>
      <c r="E42" s="47">
        <v>155</v>
      </c>
      <c r="H42" s="80"/>
      <c r="I42" s="47" t="s">
        <v>625</v>
      </c>
      <c r="J42" s="47">
        <v>5</v>
      </c>
      <c r="K42" s="47">
        <v>11</v>
      </c>
      <c r="S42" s="47" t="s">
        <v>110</v>
      </c>
      <c r="AC42" s="47">
        <v>10</v>
      </c>
      <c r="AD42" s="47">
        <v>10.4</v>
      </c>
      <c r="AE42" s="47">
        <v>1</v>
      </c>
      <c r="AF42" s="47">
        <v>10</v>
      </c>
      <c r="AG42" s="47">
        <v>10.4</v>
      </c>
      <c r="AH42" s="47">
        <v>1</v>
      </c>
      <c r="AI42" s="47">
        <v>9</v>
      </c>
      <c r="AJ42" s="47">
        <v>9.8000000000000007</v>
      </c>
      <c r="AK42" s="47">
        <v>0</v>
      </c>
      <c r="AL42" s="47">
        <v>9</v>
      </c>
      <c r="AM42" s="47">
        <v>9.6</v>
      </c>
      <c r="AN42" s="47">
        <v>0</v>
      </c>
      <c r="AO42" s="47">
        <v>10</v>
      </c>
      <c r="AP42" s="47">
        <v>10</v>
      </c>
      <c r="AQ42" s="47">
        <v>0</v>
      </c>
      <c r="AR42" s="47">
        <v>9</v>
      </c>
      <c r="AS42" s="47">
        <v>9.6</v>
      </c>
      <c r="AT42" s="47">
        <v>0</v>
      </c>
      <c r="AU42" s="47">
        <v>9</v>
      </c>
      <c r="AV42" s="47">
        <v>9.6999999999999993</v>
      </c>
      <c r="AW42" s="47">
        <v>0</v>
      </c>
      <c r="AX42" s="47">
        <v>9</v>
      </c>
      <c r="AY42" s="47">
        <v>9.1999999999999993</v>
      </c>
      <c r="AZ42" s="47">
        <v>0</v>
      </c>
      <c r="BA42" s="47">
        <v>9</v>
      </c>
      <c r="BB42" s="47">
        <v>9</v>
      </c>
      <c r="BC42" s="47">
        <v>0</v>
      </c>
      <c r="BD42" s="47">
        <v>9</v>
      </c>
      <c r="BE42" s="47">
        <v>9.5</v>
      </c>
      <c r="BF42" s="47">
        <v>0</v>
      </c>
      <c r="BG42" s="47">
        <v>10</v>
      </c>
      <c r="BH42" s="47">
        <v>10</v>
      </c>
      <c r="BI42" s="47">
        <v>0</v>
      </c>
      <c r="BJ42" s="47">
        <v>10</v>
      </c>
      <c r="BK42" s="47">
        <v>10.199999999999999</v>
      </c>
      <c r="BL42" s="47">
        <v>0</v>
      </c>
      <c r="BM42" s="47">
        <v>9</v>
      </c>
      <c r="BN42" s="47">
        <v>9.6999999999999993</v>
      </c>
      <c r="BO42" s="47">
        <v>0</v>
      </c>
      <c r="BP42" s="47">
        <v>9</v>
      </c>
      <c r="BQ42" s="47">
        <v>9.4</v>
      </c>
      <c r="BR42" s="47">
        <v>0</v>
      </c>
      <c r="BS42" s="47">
        <v>10</v>
      </c>
      <c r="BT42" s="47">
        <v>10.6</v>
      </c>
      <c r="BU42" s="47">
        <v>1</v>
      </c>
      <c r="BV42" s="47">
        <v>8</v>
      </c>
      <c r="BW42" s="47">
        <v>8.6999999999999993</v>
      </c>
      <c r="BX42" s="47">
        <v>0</v>
      </c>
      <c r="BY42" s="47">
        <v>9</v>
      </c>
      <c r="BZ42" s="47">
        <v>9.8000000000000007</v>
      </c>
      <c r="CA42" s="47">
        <v>0</v>
      </c>
      <c r="CB42" s="47">
        <v>10</v>
      </c>
      <c r="CC42" s="47">
        <v>10.4</v>
      </c>
      <c r="CD42" s="47">
        <v>1</v>
      </c>
      <c r="CE42" s="47">
        <v>8</v>
      </c>
      <c r="CF42" s="47">
        <v>8</v>
      </c>
      <c r="CG42" s="47">
        <v>0</v>
      </c>
      <c r="CH42" s="47">
        <v>9</v>
      </c>
      <c r="CI42" s="47">
        <v>9.4</v>
      </c>
      <c r="CJ42" s="47">
        <v>0</v>
      </c>
      <c r="CK42" s="47">
        <v>7</v>
      </c>
      <c r="CL42" s="47">
        <v>7.3</v>
      </c>
      <c r="CM42" s="47">
        <v>0</v>
      </c>
      <c r="CN42" s="47">
        <v>7</v>
      </c>
      <c r="CO42" s="47">
        <v>7.4</v>
      </c>
      <c r="CP42" s="47">
        <v>0</v>
      </c>
      <c r="CQ42" s="47">
        <v>9</v>
      </c>
      <c r="CR42" s="47">
        <v>9.1</v>
      </c>
      <c r="CS42" s="47">
        <v>0</v>
      </c>
      <c r="CT42" s="47">
        <v>8</v>
      </c>
      <c r="CU42" s="47">
        <v>8.8000000000000007</v>
      </c>
      <c r="CV42" s="47">
        <v>0</v>
      </c>
      <c r="CW42" s="47">
        <v>9</v>
      </c>
      <c r="CX42" s="47">
        <v>9</v>
      </c>
      <c r="CY42" s="47">
        <v>0</v>
      </c>
      <c r="CZ42" s="47">
        <v>9</v>
      </c>
      <c r="DA42" s="47">
        <v>9.1</v>
      </c>
      <c r="DB42" s="47">
        <v>0</v>
      </c>
      <c r="DC42" s="47">
        <v>6</v>
      </c>
      <c r="DD42" s="47">
        <v>6.8</v>
      </c>
      <c r="DE42" s="47">
        <v>0</v>
      </c>
      <c r="DF42" s="47">
        <v>5</v>
      </c>
      <c r="DG42" s="47">
        <v>5.5</v>
      </c>
      <c r="DH42" s="47">
        <v>0</v>
      </c>
      <c r="DI42" s="47">
        <v>7</v>
      </c>
      <c r="DJ42" s="47">
        <v>7.3</v>
      </c>
      <c r="DK42" s="47">
        <v>0</v>
      </c>
      <c r="DL42" s="47">
        <v>6</v>
      </c>
      <c r="DM42" s="47">
        <v>6.9</v>
      </c>
      <c r="DN42" s="47">
        <v>0</v>
      </c>
      <c r="DO42" s="47">
        <v>6</v>
      </c>
      <c r="DP42" s="47">
        <v>6.5</v>
      </c>
      <c r="DQ42" s="47">
        <v>0</v>
      </c>
      <c r="DR42" s="47">
        <v>10</v>
      </c>
      <c r="DS42" s="47">
        <v>10.7</v>
      </c>
      <c r="DT42" s="47">
        <v>1</v>
      </c>
      <c r="DU42" s="47">
        <v>6</v>
      </c>
      <c r="DV42" s="47">
        <v>6.1</v>
      </c>
      <c r="DW42" s="47">
        <v>0</v>
      </c>
      <c r="DX42" s="47">
        <v>10</v>
      </c>
      <c r="DY42" s="47">
        <v>10</v>
      </c>
      <c r="DZ42" s="47">
        <v>0</v>
      </c>
      <c r="EA42" s="47">
        <v>10</v>
      </c>
      <c r="EB42" s="47">
        <v>10.4</v>
      </c>
      <c r="EC42" s="47">
        <v>1</v>
      </c>
      <c r="ED42" s="47">
        <v>10</v>
      </c>
      <c r="EE42" s="47">
        <v>10.199999999999999</v>
      </c>
      <c r="EF42" s="47">
        <v>0</v>
      </c>
      <c r="EG42" s="47">
        <v>8</v>
      </c>
      <c r="EH42" s="47">
        <v>8.1999999999999993</v>
      </c>
      <c r="EI42" s="47">
        <v>0</v>
      </c>
      <c r="EJ42" s="47">
        <v>5</v>
      </c>
      <c r="EK42" s="47">
        <v>5.7</v>
      </c>
      <c r="EL42" s="47">
        <v>0</v>
      </c>
      <c r="EM42" s="47">
        <v>9</v>
      </c>
      <c r="EN42" s="47">
        <v>9.5</v>
      </c>
      <c r="EO42" s="47">
        <v>0</v>
      </c>
      <c r="EP42" s="47">
        <v>7</v>
      </c>
      <c r="EQ42" s="47">
        <v>7.3</v>
      </c>
      <c r="ER42" s="47">
        <v>0</v>
      </c>
      <c r="ES42" s="47">
        <v>8</v>
      </c>
      <c r="ET42" s="47">
        <v>8.1999999999999993</v>
      </c>
      <c r="EU42" s="47">
        <v>0</v>
      </c>
      <c r="EV42" s="47">
        <v>6</v>
      </c>
      <c r="EW42" s="47">
        <v>6.5</v>
      </c>
      <c r="EX42" s="47">
        <v>0</v>
      </c>
      <c r="EY42" s="47">
        <v>7</v>
      </c>
      <c r="EZ42" s="47">
        <v>7.2</v>
      </c>
      <c r="FA42" s="47">
        <v>0</v>
      </c>
      <c r="FB42" s="47">
        <v>6</v>
      </c>
      <c r="FC42" s="47">
        <v>6.4</v>
      </c>
      <c r="FD42" s="47">
        <v>0</v>
      </c>
      <c r="FE42" s="47">
        <v>6</v>
      </c>
      <c r="FF42" s="47">
        <v>6.8</v>
      </c>
      <c r="FG42" s="47">
        <v>0</v>
      </c>
      <c r="FH42" s="47">
        <v>9</v>
      </c>
      <c r="FI42" s="47">
        <v>9.1</v>
      </c>
      <c r="FJ42" s="47">
        <v>0</v>
      </c>
      <c r="FK42" s="47">
        <v>8</v>
      </c>
      <c r="FL42" s="47">
        <v>8.6999999999999993</v>
      </c>
      <c r="FM42" s="47">
        <v>0</v>
      </c>
      <c r="FN42" s="47">
        <v>10</v>
      </c>
      <c r="FO42" s="47">
        <v>10.3</v>
      </c>
      <c r="FP42" s="47">
        <v>1</v>
      </c>
      <c r="FQ42" s="47">
        <v>9</v>
      </c>
      <c r="FR42" s="47">
        <v>9.1999999999999993</v>
      </c>
      <c r="FS42" s="47">
        <v>0</v>
      </c>
      <c r="FT42" s="47">
        <v>7</v>
      </c>
      <c r="FU42" s="47">
        <v>7.6</v>
      </c>
      <c r="FV42" s="47">
        <v>0</v>
      </c>
      <c r="FW42" s="47">
        <v>10</v>
      </c>
      <c r="FX42" s="47">
        <v>10.6</v>
      </c>
      <c r="FY42" s="47">
        <v>1</v>
      </c>
      <c r="FZ42" s="47">
        <v>8</v>
      </c>
      <c r="GA42" s="47">
        <v>8.8000000000000007</v>
      </c>
      <c r="GB42" s="47">
        <v>0</v>
      </c>
      <c r="GC42" s="47">
        <v>8</v>
      </c>
      <c r="GD42" s="47">
        <v>8.9</v>
      </c>
      <c r="GE42" s="47">
        <v>0</v>
      </c>
      <c r="GF42" s="47">
        <v>8</v>
      </c>
      <c r="GG42" s="47">
        <v>8.6999999999999993</v>
      </c>
      <c r="GH42" s="47">
        <v>0</v>
      </c>
      <c r="GI42" s="47">
        <v>8</v>
      </c>
      <c r="GJ42" s="47">
        <v>8.1</v>
      </c>
      <c r="GK42" s="47">
        <v>0</v>
      </c>
      <c r="GL42" s="47">
        <v>8</v>
      </c>
      <c r="GM42" s="47">
        <v>8.1</v>
      </c>
      <c r="GN42" s="47">
        <v>0</v>
      </c>
      <c r="GO42" s="47">
        <v>7</v>
      </c>
      <c r="GP42" s="47">
        <v>7.2</v>
      </c>
      <c r="GQ42" s="47">
        <v>0</v>
      </c>
      <c r="GR42" s="47">
        <v>9</v>
      </c>
      <c r="GS42" s="47">
        <v>9.5</v>
      </c>
      <c r="GT42" s="47">
        <v>0</v>
      </c>
      <c r="GU42" s="47">
        <v>9</v>
      </c>
      <c r="GV42" s="47">
        <v>9.3000000000000007</v>
      </c>
      <c r="GW42" s="47">
        <v>0</v>
      </c>
      <c r="GX42" s="47">
        <v>8</v>
      </c>
      <c r="GY42" s="47">
        <v>8.8000000000000007</v>
      </c>
      <c r="GZ42" s="47">
        <v>0</v>
      </c>
      <c r="HA42" s="47">
        <v>498</v>
      </c>
      <c r="HB42" s="47">
        <v>523.20000000000005</v>
      </c>
      <c r="HC42" s="47">
        <v>8</v>
      </c>
      <c r="HD42" s="47">
        <v>498</v>
      </c>
      <c r="HE42" s="47">
        <v>523.20000000000005</v>
      </c>
      <c r="HF42" s="47">
        <v>8</v>
      </c>
      <c r="HG42" s="47">
        <v>498</v>
      </c>
      <c r="HH42" s="47">
        <v>523.20000000000005</v>
      </c>
      <c r="HI42" s="47">
        <v>8</v>
      </c>
      <c r="HJ42" s="47">
        <v>185</v>
      </c>
      <c r="HK42" s="47">
        <v>193.4</v>
      </c>
      <c r="HL42" s="47">
        <v>4</v>
      </c>
      <c r="HM42" s="47">
        <v>154</v>
      </c>
      <c r="HN42" s="47">
        <v>161.80000000000001</v>
      </c>
      <c r="HO42" s="47">
        <v>2</v>
      </c>
      <c r="HP42" s="47">
        <v>0</v>
      </c>
      <c r="HQ42" s="47">
        <v>0</v>
      </c>
      <c r="HR42" s="47">
        <v>0</v>
      </c>
      <c r="HS42" s="47">
        <v>159</v>
      </c>
      <c r="HT42" s="47">
        <v>168</v>
      </c>
      <c r="HU42" s="47">
        <v>2</v>
      </c>
      <c r="HV42" s="47">
        <v>93</v>
      </c>
      <c r="HW42" s="47">
        <v>97.2</v>
      </c>
      <c r="HX42" s="47">
        <v>2</v>
      </c>
      <c r="HY42" s="47">
        <v>92</v>
      </c>
      <c r="HZ42" s="47">
        <v>96.2</v>
      </c>
      <c r="IA42" s="47">
        <v>2</v>
      </c>
      <c r="IB42" s="47">
        <v>73</v>
      </c>
      <c r="IC42" s="47">
        <v>77.2</v>
      </c>
      <c r="ID42" s="47">
        <v>0</v>
      </c>
      <c r="IE42" s="47">
        <v>81</v>
      </c>
      <c r="IF42" s="47">
        <v>84.6</v>
      </c>
      <c r="IG42" s="47">
        <v>2</v>
      </c>
      <c r="IH42" s="47">
        <v>76</v>
      </c>
      <c r="II42" s="47">
        <v>80</v>
      </c>
      <c r="IJ42" s="47">
        <v>1</v>
      </c>
      <c r="IK42" s="47">
        <v>83</v>
      </c>
      <c r="IL42" s="47">
        <v>88</v>
      </c>
      <c r="IM42" s="47">
        <v>1</v>
      </c>
    </row>
    <row r="43" spans="1:247" s="47" customFormat="1" x14ac:dyDescent="0.3">
      <c r="A43" s="47" t="s">
        <v>735</v>
      </c>
      <c r="B43" s="47" t="s">
        <v>744</v>
      </c>
      <c r="D43" s="47" t="s">
        <v>745</v>
      </c>
      <c r="E43" s="47">
        <v>156</v>
      </c>
      <c r="H43" s="80"/>
      <c r="I43" s="47" t="s">
        <v>621</v>
      </c>
      <c r="J43" s="47">
        <v>5</v>
      </c>
      <c r="K43" s="47">
        <v>12</v>
      </c>
      <c r="S43" s="47" t="s">
        <v>110</v>
      </c>
      <c r="AC43" s="47">
        <v>9</v>
      </c>
      <c r="AD43" s="47">
        <v>9.4</v>
      </c>
      <c r="AE43" s="47">
        <v>0</v>
      </c>
      <c r="AF43" s="47">
        <v>9</v>
      </c>
      <c r="AG43" s="47">
        <v>9.4</v>
      </c>
      <c r="AH43" s="47">
        <v>0</v>
      </c>
      <c r="AI43" s="47">
        <v>10</v>
      </c>
      <c r="AJ43" s="47">
        <v>10</v>
      </c>
      <c r="AK43" s="47">
        <v>0</v>
      </c>
      <c r="AL43" s="47">
        <v>10</v>
      </c>
      <c r="AM43" s="47">
        <v>10.3</v>
      </c>
      <c r="AN43" s="47">
        <v>1</v>
      </c>
      <c r="AO43" s="47">
        <v>10</v>
      </c>
      <c r="AP43" s="47">
        <v>10.199999999999999</v>
      </c>
      <c r="AQ43" s="47">
        <v>0</v>
      </c>
      <c r="AR43" s="47">
        <v>8</v>
      </c>
      <c r="AS43" s="47">
        <v>8.1999999999999993</v>
      </c>
      <c r="AT43" s="47">
        <v>0</v>
      </c>
      <c r="AU43" s="47">
        <v>9</v>
      </c>
      <c r="AV43" s="47">
        <v>9</v>
      </c>
      <c r="AW43" s="47">
        <v>0</v>
      </c>
      <c r="AX43" s="47">
        <v>9</v>
      </c>
      <c r="AY43" s="47">
        <v>9.8000000000000007</v>
      </c>
      <c r="AZ43" s="47">
        <v>0</v>
      </c>
      <c r="BA43" s="47">
        <v>10</v>
      </c>
      <c r="BB43" s="47">
        <v>10.1</v>
      </c>
      <c r="BC43" s="47">
        <v>0</v>
      </c>
      <c r="BD43" s="47">
        <v>9</v>
      </c>
      <c r="BE43" s="47">
        <v>9.5</v>
      </c>
      <c r="BF43" s="47">
        <v>0</v>
      </c>
      <c r="BG43" s="47">
        <v>10</v>
      </c>
      <c r="BH43" s="47">
        <v>10.6</v>
      </c>
      <c r="BI43" s="47">
        <v>1</v>
      </c>
      <c r="BJ43" s="47">
        <v>10</v>
      </c>
      <c r="BK43" s="47">
        <v>10</v>
      </c>
      <c r="BL43" s="47">
        <v>0</v>
      </c>
      <c r="BM43" s="47">
        <v>9</v>
      </c>
      <c r="BN43" s="47">
        <v>9.6999999999999993</v>
      </c>
      <c r="BO43" s="47">
        <v>0</v>
      </c>
      <c r="BP43" s="47">
        <v>9</v>
      </c>
      <c r="BQ43" s="47">
        <v>9.3000000000000007</v>
      </c>
      <c r="BR43" s="47">
        <v>0</v>
      </c>
      <c r="BS43" s="47">
        <v>8</v>
      </c>
      <c r="BT43" s="47">
        <v>8.6</v>
      </c>
      <c r="BU43" s="47">
        <v>0</v>
      </c>
      <c r="BV43" s="47">
        <v>9</v>
      </c>
      <c r="BW43" s="47">
        <v>9.6999999999999993</v>
      </c>
      <c r="BX43" s="47">
        <v>0</v>
      </c>
      <c r="BY43" s="47">
        <v>8</v>
      </c>
      <c r="BZ43" s="47">
        <v>8.9</v>
      </c>
      <c r="CA43" s="47">
        <v>0</v>
      </c>
      <c r="CB43" s="47">
        <v>9</v>
      </c>
      <c r="CC43" s="47">
        <v>9.3000000000000007</v>
      </c>
      <c r="CD43" s="47">
        <v>0</v>
      </c>
      <c r="CE43" s="47">
        <v>9</v>
      </c>
      <c r="CF43" s="47">
        <v>9.9</v>
      </c>
      <c r="CG43" s="47">
        <v>0</v>
      </c>
      <c r="CH43" s="47">
        <v>9</v>
      </c>
      <c r="CI43" s="47">
        <v>9.9</v>
      </c>
      <c r="CJ43" s="47">
        <v>0</v>
      </c>
      <c r="CK43" s="47">
        <v>9</v>
      </c>
      <c r="CL43" s="47">
        <v>9.9</v>
      </c>
      <c r="CM43" s="47">
        <v>0</v>
      </c>
      <c r="CN43" s="47">
        <v>10</v>
      </c>
      <c r="CO43" s="47">
        <v>10</v>
      </c>
      <c r="CP43" s="47">
        <v>0</v>
      </c>
      <c r="CQ43" s="47">
        <v>9</v>
      </c>
      <c r="CR43" s="47">
        <v>9.3000000000000007</v>
      </c>
      <c r="CS43" s="47">
        <v>0</v>
      </c>
      <c r="CT43" s="47">
        <v>10</v>
      </c>
      <c r="CU43" s="47">
        <v>10.1</v>
      </c>
      <c r="CV43" s="47">
        <v>0</v>
      </c>
      <c r="CW43" s="47">
        <v>7</v>
      </c>
      <c r="CX43" s="47">
        <v>7.1</v>
      </c>
      <c r="CY43" s="47">
        <v>0</v>
      </c>
      <c r="CZ43" s="47">
        <v>8</v>
      </c>
      <c r="DA43" s="47">
        <v>8.6999999999999993</v>
      </c>
      <c r="DB43" s="47">
        <v>0</v>
      </c>
      <c r="DC43" s="47">
        <v>9</v>
      </c>
      <c r="DD43" s="47">
        <v>9.4</v>
      </c>
      <c r="DE43" s="47">
        <v>0</v>
      </c>
      <c r="DF43" s="47">
        <v>9</v>
      </c>
      <c r="DG43" s="47">
        <v>9.3000000000000007</v>
      </c>
      <c r="DH43" s="47">
        <v>0</v>
      </c>
      <c r="DI43" s="47">
        <v>9</v>
      </c>
      <c r="DJ43" s="47">
        <v>9.4</v>
      </c>
      <c r="DK43" s="47">
        <v>0</v>
      </c>
      <c r="DL43" s="47">
        <v>8</v>
      </c>
      <c r="DM43" s="47">
        <v>8.9</v>
      </c>
      <c r="DN43" s="47">
        <v>0</v>
      </c>
      <c r="DO43" s="47">
        <v>9</v>
      </c>
      <c r="DP43" s="47">
        <v>9.1999999999999993</v>
      </c>
      <c r="DQ43" s="47">
        <v>0</v>
      </c>
      <c r="DR43" s="47">
        <v>10</v>
      </c>
      <c r="DS43" s="47">
        <v>10.199999999999999</v>
      </c>
      <c r="DT43" s="47">
        <v>0</v>
      </c>
      <c r="DU43" s="47">
        <v>9</v>
      </c>
      <c r="DV43" s="47">
        <v>9.6999999999999993</v>
      </c>
      <c r="DW43" s="47">
        <v>0</v>
      </c>
      <c r="DX43" s="47">
        <v>10</v>
      </c>
      <c r="DY43" s="47">
        <v>10</v>
      </c>
      <c r="DZ43" s="47">
        <v>0</v>
      </c>
      <c r="EA43" s="47">
        <v>10</v>
      </c>
      <c r="EB43" s="47">
        <v>10.1</v>
      </c>
      <c r="EC43" s="47">
        <v>0</v>
      </c>
      <c r="ED43" s="47">
        <v>10</v>
      </c>
      <c r="EE43" s="47">
        <v>10.4</v>
      </c>
      <c r="EF43" s="47">
        <v>1</v>
      </c>
      <c r="EG43" s="47">
        <v>7</v>
      </c>
      <c r="EH43" s="47">
        <v>7.7</v>
      </c>
      <c r="EI43" s="47">
        <v>0</v>
      </c>
      <c r="EJ43" s="47">
        <v>7</v>
      </c>
      <c r="EK43" s="47">
        <v>7.5</v>
      </c>
      <c r="EL43" s="47">
        <v>0</v>
      </c>
      <c r="EM43" s="47">
        <v>10</v>
      </c>
      <c r="EN43" s="47">
        <v>10.8</v>
      </c>
      <c r="EO43" s="47">
        <v>1</v>
      </c>
      <c r="EP43" s="47">
        <v>10</v>
      </c>
      <c r="EQ43" s="47">
        <v>10</v>
      </c>
      <c r="ER43" s="47">
        <v>0</v>
      </c>
      <c r="ES43" s="47">
        <v>9</v>
      </c>
      <c r="ET43" s="47">
        <v>9.8000000000000007</v>
      </c>
      <c r="EU43" s="47">
        <v>0</v>
      </c>
      <c r="EV43" s="47">
        <v>9</v>
      </c>
      <c r="EW43" s="47">
        <v>9</v>
      </c>
      <c r="EX43" s="47">
        <v>0</v>
      </c>
      <c r="EY43" s="47">
        <v>10</v>
      </c>
      <c r="EZ43" s="47">
        <v>10.4</v>
      </c>
      <c r="FA43" s="47">
        <v>1</v>
      </c>
      <c r="FB43" s="47">
        <v>10</v>
      </c>
      <c r="FC43" s="47">
        <v>10.199999999999999</v>
      </c>
      <c r="FD43" s="47">
        <v>1</v>
      </c>
      <c r="FE43" s="47">
        <v>9</v>
      </c>
      <c r="FF43" s="47">
        <v>9.8000000000000007</v>
      </c>
      <c r="FG43" s="47">
        <v>0</v>
      </c>
      <c r="FH43" s="47">
        <v>10</v>
      </c>
      <c r="FI43" s="47">
        <v>10.1</v>
      </c>
      <c r="FJ43" s="47">
        <v>0</v>
      </c>
      <c r="FK43" s="47">
        <v>10</v>
      </c>
      <c r="FL43" s="47">
        <v>10</v>
      </c>
      <c r="FM43" s="47">
        <v>0</v>
      </c>
      <c r="FN43" s="47">
        <v>10</v>
      </c>
      <c r="FO43" s="47">
        <v>10</v>
      </c>
      <c r="FP43" s="47">
        <v>0</v>
      </c>
      <c r="FQ43" s="47">
        <v>9</v>
      </c>
      <c r="FR43" s="47">
        <v>9.1</v>
      </c>
      <c r="FS43" s="47">
        <v>0</v>
      </c>
      <c r="FT43" s="47">
        <v>10</v>
      </c>
      <c r="FU43" s="47">
        <v>10.5</v>
      </c>
      <c r="FV43" s="47">
        <v>1</v>
      </c>
      <c r="FW43" s="47">
        <v>8</v>
      </c>
      <c r="FX43" s="47">
        <v>8.8000000000000007</v>
      </c>
      <c r="FY43" s="47">
        <v>0</v>
      </c>
      <c r="FZ43" s="47">
        <v>8</v>
      </c>
      <c r="GA43" s="47">
        <v>8</v>
      </c>
      <c r="GB43" s="47">
        <v>0</v>
      </c>
      <c r="GC43" s="47">
        <v>9</v>
      </c>
      <c r="GD43" s="47">
        <v>9.6999999999999993</v>
      </c>
      <c r="GE43" s="47">
        <v>0</v>
      </c>
      <c r="GF43" s="47">
        <v>8</v>
      </c>
      <c r="GG43" s="47">
        <v>8.1999999999999993</v>
      </c>
      <c r="GH43" s="47">
        <v>0</v>
      </c>
      <c r="GI43" s="47">
        <v>10</v>
      </c>
      <c r="GJ43" s="47">
        <v>10.7</v>
      </c>
      <c r="GK43" s="47">
        <v>1</v>
      </c>
      <c r="GL43" s="47">
        <v>8</v>
      </c>
      <c r="GM43" s="47">
        <v>8.6</v>
      </c>
      <c r="GN43" s="47">
        <v>0</v>
      </c>
      <c r="GO43" s="47">
        <v>9</v>
      </c>
      <c r="GP43" s="47">
        <v>9.1999999999999993</v>
      </c>
      <c r="GQ43" s="47">
        <v>0</v>
      </c>
      <c r="GR43" s="47">
        <v>8</v>
      </c>
      <c r="GS43" s="47">
        <v>8.6999999999999993</v>
      </c>
      <c r="GT43" s="47">
        <v>0</v>
      </c>
      <c r="GU43" s="47">
        <v>8</v>
      </c>
      <c r="GV43" s="47">
        <v>8.3000000000000007</v>
      </c>
      <c r="GW43" s="47">
        <v>0</v>
      </c>
      <c r="GX43" s="47">
        <v>9</v>
      </c>
      <c r="GY43" s="47">
        <v>9.1</v>
      </c>
      <c r="GZ43" s="47">
        <v>0</v>
      </c>
      <c r="HA43" s="47">
        <v>544</v>
      </c>
      <c r="HB43" s="47">
        <v>567.70000000000005</v>
      </c>
      <c r="HC43" s="47">
        <v>8</v>
      </c>
      <c r="HD43" s="47">
        <v>544</v>
      </c>
      <c r="HE43" s="47">
        <v>567.70000000000005</v>
      </c>
      <c r="HF43" s="47">
        <v>8</v>
      </c>
      <c r="HG43" s="47">
        <v>544</v>
      </c>
      <c r="HH43" s="47">
        <v>567.70000000000005</v>
      </c>
      <c r="HI43" s="47">
        <v>8</v>
      </c>
      <c r="HJ43" s="47">
        <v>183</v>
      </c>
      <c r="HK43" s="47">
        <v>191.8</v>
      </c>
      <c r="HL43" s="47">
        <v>2</v>
      </c>
      <c r="HM43" s="47">
        <v>180</v>
      </c>
      <c r="HN43" s="47">
        <v>187.7</v>
      </c>
      <c r="HO43" s="47">
        <v>2</v>
      </c>
      <c r="HP43" s="47">
        <v>0</v>
      </c>
      <c r="HQ43" s="47">
        <v>0</v>
      </c>
      <c r="HR43" s="47">
        <v>0</v>
      </c>
      <c r="HS43" s="47">
        <v>181</v>
      </c>
      <c r="HT43" s="47">
        <v>188.2</v>
      </c>
      <c r="HU43" s="47">
        <v>4</v>
      </c>
      <c r="HV43" s="47">
        <v>93</v>
      </c>
      <c r="HW43" s="47">
        <v>95.9</v>
      </c>
      <c r="HX43" s="47">
        <v>1</v>
      </c>
      <c r="HY43" s="47">
        <v>90</v>
      </c>
      <c r="HZ43" s="47">
        <v>95.9</v>
      </c>
      <c r="IA43" s="47">
        <v>1</v>
      </c>
      <c r="IB43" s="47">
        <v>88</v>
      </c>
      <c r="IC43" s="47">
        <v>92.1</v>
      </c>
      <c r="ID43" s="47">
        <v>0</v>
      </c>
      <c r="IE43" s="47">
        <v>92</v>
      </c>
      <c r="IF43" s="47">
        <v>95.6</v>
      </c>
      <c r="IG43" s="47">
        <v>2</v>
      </c>
      <c r="IH43" s="47">
        <v>96</v>
      </c>
      <c r="II43" s="47">
        <v>98.9</v>
      </c>
      <c r="IJ43" s="47">
        <v>3</v>
      </c>
      <c r="IK43" s="47">
        <v>85</v>
      </c>
      <c r="IL43" s="47">
        <v>89.3</v>
      </c>
      <c r="IM43" s="47">
        <v>1</v>
      </c>
    </row>
    <row r="44" spans="1:247" s="47" customFormat="1" x14ac:dyDescent="0.3">
      <c r="A44" s="47" t="s">
        <v>746</v>
      </c>
      <c r="B44" s="47" t="s">
        <v>747</v>
      </c>
      <c r="D44" s="47" t="s">
        <v>748</v>
      </c>
      <c r="E44" s="47">
        <v>157</v>
      </c>
      <c r="H44" s="80"/>
      <c r="I44" s="47" t="s">
        <v>621</v>
      </c>
      <c r="J44" s="47">
        <v>7</v>
      </c>
      <c r="K44" s="47">
        <v>9</v>
      </c>
      <c r="S44" s="47" t="s">
        <v>657</v>
      </c>
      <c r="AC44" s="47">
        <v>10</v>
      </c>
      <c r="AD44" s="47">
        <v>10.3</v>
      </c>
      <c r="AE44" s="47">
        <v>1</v>
      </c>
      <c r="AF44" s="47">
        <v>10</v>
      </c>
      <c r="AG44" s="47">
        <v>10.199999999999999</v>
      </c>
      <c r="AH44" s="47">
        <v>0</v>
      </c>
      <c r="AI44" s="47">
        <v>9</v>
      </c>
      <c r="AJ44" s="47">
        <v>9.9</v>
      </c>
      <c r="AK44" s="47">
        <v>0</v>
      </c>
      <c r="AL44" s="47">
        <v>9</v>
      </c>
      <c r="AM44" s="47">
        <v>9.8000000000000007</v>
      </c>
      <c r="AN44" s="47">
        <v>0</v>
      </c>
      <c r="AO44" s="47">
        <v>10</v>
      </c>
      <c r="AP44" s="47">
        <v>10.3</v>
      </c>
      <c r="AQ44" s="47">
        <v>1</v>
      </c>
      <c r="AR44" s="47">
        <v>9</v>
      </c>
      <c r="AS44" s="47">
        <v>9.1999999999999993</v>
      </c>
      <c r="AT44" s="47">
        <v>0</v>
      </c>
      <c r="AU44" s="47">
        <v>8</v>
      </c>
      <c r="AV44" s="47">
        <v>8</v>
      </c>
      <c r="AW44" s="47">
        <v>0</v>
      </c>
      <c r="AX44" s="47">
        <v>9</v>
      </c>
      <c r="AY44" s="47">
        <v>9.1999999999999993</v>
      </c>
      <c r="AZ44" s="47">
        <v>0</v>
      </c>
      <c r="BA44" s="47">
        <v>9</v>
      </c>
      <c r="BB44" s="47">
        <v>9.1</v>
      </c>
      <c r="BC44" s="47">
        <v>0</v>
      </c>
      <c r="BD44" s="47">
        <v>9</v>
      </c>
      <c r="BE44" s="47">
        <v>9.9</v>
      </c>
      <c r="BF44" s="47">
        <v>0</v>
      </c>
      <c r="BG44" s="47">
        <v>10</v>
      </c>
      <c r="BH44" s="47">
        <v>10.1</v>
      </c>
      <c r="BI44" s="47">
        <v>0</v>
      </c>
      <c r="BJ44" s="47">
        <v>9</v>
      </c>
      <c r="BK44" s="47">
        <v>9.3000000000000007</v>
      </c>
      <c r="BL44" s="47">
        <v>0</v>
      </c>
      <c r="BM44" s="47">
        <v>10</v>
      </c>
      <c r="BN44" s="47">
        <v>10.3</v>
      </c>
      <c r="BO44" s="47">
        <v>1</v>
      </c>
      <c r="BP44" s="47">
        <v>9</v>
      </c>
      <c r="BQ44" s="47">
        <v>9.1999999999999993</v>
      </c>
      <c r="BR44" s="47">
        <v>0</v>
      </c>
      <c r="BS44" s="47">
        <v>9</v>
      </c>
      <c r="BT44" s="47">
        <v>9.5</v>
      </c>
      <c r="BU44" s="47">
        <v>0</v>
      </c>
      <c r="BV44" s="47">
        <v>10</v>
      </c>
      <c r="BW44" s="47">
        <v>10</v>
      </c>
      <c r="BX44" s="47">
        <v>0</v>
      </c>
      <c r="BY44" s="47">
        <v>10</v>
      </c>
      <c r="BZ44" s="47">
        <v>10.199999999999999</v>
      </c>
      <c r="CA44" s="47">
        <v>0</v>
      </c>
      <c r="CB44" s="47">
        <v>8</v>
      </c>
      <c r="CC44" s="47">
        <v>8.6999999999999993</v>
      </c>
      <c r="CD44" s="47">
        <v>0</v>
      </c>
      <c r="CE44" s="47">
        <v>10</v>
      </c>
      <c r="CF44" s="47">
        <v>10.8</v>
      </c>
      <c r="CG44" s="47">
        <v>1</v>
      </c>
      <c r="CH44" s="47">
        <v>9</v>
      </c>
      <c r="CI44" s="47">
        <v>9.3000000000000007</v>
      </c>
      <c r="CJ44" s="47">
        <v>0</v>
      </c>
      <c r="CK44" s="47">
        <v>7</v>
      </c>
      <c r="CL44" s="47">
        <v>7.5</v>
      </c>
      <c r="CM44" s="47">
        <v>0</v>
      </c>
      <c r="CN44" s="47">
        <v>6</v>
      </c>
      <c r="CO44" s="47">
        <v>6.7</v>
      </c>
      <c r="CP44" s="47">
        <v>0</v>
      </c>
      <c r="CQ44" s="47">
        <v>9</v>
      </c>
      <c r="CR44" s="47">
        <v>9.6999999999999993</v>
      </c>
      <c r="CS44" s="47">
        <v>0</v>
      </c>
      <c r="CT44" s="47">
        <v>8</v>
      </c>
      <c r="CU44" s="47">
        <v>8.8000000000000007</v>
      </c>
      <c r="CV44" s="47">
        <v>0</v>
      </c>
      <c r="CW44" s="47">
        <v>8</v>
      </c>
      <c r="CX44" s="47">
        <v>8.9</v>
      </c>
      <c r="CY44" s="47">
        <v>0</v>
      </c>
      <c r="CZ44" s="47">
        <v>8</v>
      </c>
      <c r="DA44" s="47">
        <v>8.5</v>
      </c>
      <c r="DB44" s="47">
        <v>0</v>
      </c>
      <c r="DC44" s="47">
        <v>8</v>
      </c>
      <c r="DD44" s="47">
        <v>8.1</v>
      </c>
      <c r="DE44" s="47">
        <v>0</v>
      </c>
      <c r="DF44" s="47">
        <v>8</v>
      </c>
      <c r="DG44" s="47">
        <v>8.5</v>
      </c>
      <c r="DH44" s="47">
        <v>0</v>
      </c>
      <c r="DI44" s="47">
        <v>8</v>
      </c>
      <c r="DJ44" s="47">
        <v>8.8000000000000007</v>
      </c>
      <c r="DK44" s="47">
        <v>0</v>
      </c>
      <c r="DL44" s="47">
        <v>8</v>
      </c>
      <c r="DM44" s="47">
        <v>8.6999999999999993</v>
      </c>
      <c r="DN44" s="47">
        <v>0</v>
      </c>
      <c r="DO44" s="47">
        <v>5</v>
      </c>
      <c r="DP44" s="47">
        <v>5.6</v>
      </c>
      <c r="DQ44" s="47">
        <v>0</v>
      </c>
      <c r="DR44" s="47">
        <v>10</v>
      </c>
      <c r="DS44" s="47">
        <v>10.1</v>
      </c>
      <c r="DT44" s="47">
        <v>0</v>
      </c>
      <c r="DU44" s="47">
        <v>8</v>
      </c>
      <c r="DV44" s="47">
        <v>8.6999999999999993</v>
      </c>
      <c r="DW44" s="47">
        <v>0</v>
      </c>
      <c r="DX44" s="47">
        <v>8</v>
      </c>
      <c r="DY44" s="47">
        <v>8</v>
      </c>
      <c r="DZ44" s="47">
        <v>0</v>
      </c>
      <c r="EA44" s="47">
        <v>6</v>
      </c>
      <c r="EB44" s="47">
        <v>6.7</v>
      </c>
      <c r="EC44" s="47">
        <v>0</v>
      </c>
      <c r="ED44" s="47">
        <v>7</v>
      </c>
      <c r="EE44" s="47">
        <v>7.4</v>
      </c>
      <c r="EF44" s="47">
        <v>0</v>
      </c>
      <c r="EG44" s="47">
        <v>9</v>
      </c>
      <c r="EH44" s="47">
        <v>9.8000000000000007</v>
      </c>
      <c r="EI44" s="47">
        <v>0</v>
      </c>
      <c r="EJ44" s="47">
        <v>7</v>
      </c>
      <c r="EK44" s="47">
        <v>7.9</v>
      </c>
      <c r="EL44" s="47">
        <v>0</v>
      </c>
      <c r="EM44" s="47">
        <v>8</v>
      </c>
      <c r="EN44" s="47">
        <v>8.1999999999999993</v>
      </c>
      <c r="EO44" s="47">
        <v>0</v>
      </c>
      <c r="EP44" s="47">
        <v>6</v>
      </c>
      <c r="EQ44" s="47">
        <v>6.4</v>
      </c>
      <c r="ER44" s="47">
        <v>0</v>
      </c>
      <c r="ES44" s="47">
        <v>9</v>
      </c>
      <c r="ET44" s="47">
        <v>9.3000000000000007</v>
      </c>
      <c r="EU44" s="47">
        <v>0</v>
      </c>
      <c r="EV44" s="47">
        <v>6</v>
      </c>
      <c r="EW44" s="47">
        <v>6.7</v>
      </c>
      <c r="EX44" s="47">
        <v>0</v>
      </c>
      <c r="EY44" s="47">
        <v>8</v>
      </c>
      <c r="EZ44" s="47">
        <v>8.4</v>
      </c>
      <c r="FA44" s="47">
        <v>0</v>
      </c>
      <c r="FB44" s="47">
        <v>8</v>
      </c>
      <c r="FC44" s="47">
        <v>8.4</v>
      </c>
      <c r="FD44" s="47">
        <v>0</v>
      </c>
      <c r="FE44" s="47">
        <v>8</v>
      </c>
      <c r="FF44" s="47">
        <v>8</v>
      </c>
      <c r="FG44" s="47">
        <v>0</v>
      </c>
      <c r="FH44" s="47">
        <v>9</v>
      </c>
      <c r="FI44" s="47">
        <v>9</v>
      </c>
      <c r="FJ44" s="47">
        <v>0</v>
      </c>
      <c r="FK44" s="47">
        <v>7</v>
      </c>
      <c r="FL44" s="47">
        <v>7</v>
      </c>
      <c r="FM44" s="47">
        <v>0</v>
      </c>
      <c r="FN44" s="47">
        <v>4</v>
      </c>
      <c r="FO44" s="47">
        <v>4.2</v>
      </c>
      <c r="FP44" s="47">
        <v>0</v>
      </c>
      <c r="FQ44" s="47">
        <v>3</v>
      </c>
      <c r="FR44" s="47">
        <v>3.6</v>
      </c>
      <c r="FS44" s="47">
        <v>0</v>
      </c>
      <c r="FT44" s="47">
        <v>8</v>
      </c>
      <c r="FU44" s="47">
        <v>8.6</v>
      </c>
      <c r="FV44" s="47">
        <v>0</v>
      </c>
      <c r="FW44" s="47">
        <v>6</v>
      </c>
      <c r="FX44" s="47">
        <v>6.5</v>
      </c>
      <c r="FY44" s="47">
        <v>0</v>
      </c>
      <c r="FZ44" s="47">
        <v>9</v>
      </c>
      <c r="GA44" s="47">
        <v>9.6999999999999993</v>
      </c>
      <c r="GB44" s="47">
        <v>0</v>
      </c>
      <c r="GC44" s="47">
        <v>9</v>
      </c>
      <c r="GD44" s="47">
        <v>9.3000000000000007</v>
      </c>
      <c r="GE44" s="47">
        <v>0</v>
      </c>
      <c r="GF44" s="47">
        <v>0</v>
      </c>
      <c r="GG44" s="47">
        <v>0</v>
      </c>
      <c r="GH44" s="47">
        <v>0</v>
      </c>
      <c r="GI44" s="47">
        <v>8</v>
      </c>
      <c r="GJ44" s="47">
        <v>8.5</v>
      </c>
      <c r="GK44" s="47">
        <v>0</v>
      </c>
      <c r="GL44" s="47">
        <v>8</v>
      </c>
      <c r="GM44" s="47">
        <v>8.1999999999999993</v>
      </c>
      <c r="GN44" s="47">
        <v>0</v>
      </c>
      <c r="GO44" s="47">
        <v>7</v>
      </c>
      <c r="GP44" s="47">
        <v>7.9</v>
      </c>
      <c r="GQ44" s="47">
        <v>0</v>
      </c>
      <c r="GR44" s="47">
        <v>7</v>
      </c>
      <c r="GS44" s="47">
        <v>7.5</v>
      </c>
      <c r="GT44" s="47">
        <v>0</v>
      </c>
      <c r="GU44" s="47">
        <v>10</v>
      </c>
      <c r="GV44" s="47">
        <v>10</v>
      </c>
      <c r="GW44" s="47">
        <v>0</v>
      </c>
      <c r="GX44" s="47">
        <v>7</v>
      </c>
      <c r="GY44" s="47">
        <v>7.7</v>
      </c>
      <c r="GZ44" s="47">
        <v>0</v>
      </c>
      <c r="HA44" s="47">
        <v>479</v>
      </c>
      <c r="HB44" s="47">
        <v>504.8</v>
      </c>
      <c r="HC44" s="47">
        <v>4</v>
      </c>
      <c r="HD44" s="47">
        <v>479</v>
      </c>
      <c r="HE44" s="47">
        <v>504.8</v>
      </c>
      <c r="HF44" s="47">
        <v>4</v>
      </c>
      <c r="HG44" s="47">
        <v>479</v>
      </c>
      <c r="HH44" s="47">
        <v>504.8</v>
      </c>
      <c r="HI44" s="47">
        <v>4</v>
      </c>
      <c r="HJ44" s="47">
        <v>186</v>
      </c>
      <c r="HK44" s="47">
        <v>193.3</v>
      </c>
      <c r="HL44" s="47">
        <v>4</v>
      </c>
      <c r="HM44" s="47">
        <v>152</v>
      </c>
      <c r="HN44" s="47">
        <v>163</v>
      </c>
      <c r="HO44" s="47">
        <v>0</v>
      </c>
      <c r="HP44" s="47">
        <v>0</v>
      </c>
      <c r="HQ44" s="47">
        <v>0</v>
      </c>
      <c r="HR44" s="47">
        <v>0</v>
      </c>
      <c r="HS44" s="47">
        <v>141</v>
      </c>
      <c r="HT44" s="47">
        <v>148.5</v>
      </c>
      <c r="HU44" s="47">
        <v>0</v>
      </c>
      <c r="HV44" s="47">
        <v>92</v>
      </c>
      <c r="HW44" s="47">
        <v>95.9</v>
      </c>
      <c r="HX44" s="47">
        <v>2</v>
      </c>
      <c r="HY44" s="47">
        <v>94</v>
      </c>
      <c r="HZ44" s="47">
        <v>97.4</v>
      </c>
      <c r="IA44" s="47">
        <v>2</v>
      </c>
      <c r="IB44" s="47">
        <v>78</v>
      </c>
      <c r="IC44" s="47">
        <v>84.2</v>
      </c>
      <c r="ID44" s="47">
        <v>0</v>
      </c>
      <c r="IE44" s="47">
        <v>74</v>
      </c>
      <c r="IF44" s="47">
        <v>78.8</v>
      </c>
      <c r="IG44" s="47">
        <v>0</v>
      </c>
      <c r="IH44" s="47">
        <v>70</v>
      </c>
      <c r="II44" s="47">
        <v>73.2</v>
      </c>
      <c r="IJ44" s="47">
        <v>0</v>
      </c>
      <c r="IK44" s="47">
        <v>71</v>
      </c>
      <c r="IL44" s="47">
        <v>75.3</v>
      </c>
      <c r="IM44" s="47">
        <v>0</v>
      </c>
    </row>
    <row r="45" spans="1:247" s="47" customFormat="1" x14ac:dyDescent="0.3">
      <c r="A45" s="47" t="s">
        <v>749</v>
      </c>
      <c r="B45" s="47" t="s">
        <v>750</v>
      </c>
      <c r="D45" s="47" t="s">
        <v>751</v>
      </c>
      <c r="E45" s="47">
        <v>158</v>
      </c>
      <c r="H45" s="80"/>
      <c r="I45" s="47" t="s">
        <v>625</v>
      </c>
      <c r="J45" s="47">
        <v>9</v>
      </c>
      <c r="K45" s="47">
        <v>10</v>
      </c>
      <c r="S45" s="47" t="s">
        <v>752</v>
      </c>
      <c r="AC45" s="47">
        <v>10</v>
      </c>
      <c r="AD45" s="47">
        <v>10</v>
      </c>
      <c r="AE45" s="47">
        <v>0</v>
      </c>
      <c r="AF45" s="47">
        <v>8</v>
      </c>
      <c r="AG45" s="47">
        <v>8.6999999999999993</v>
      </c>
      <c r="AH45" s="47">
        <v>0</v>
      </c>
      <c r="AI45" s="47">
        <v>9</v>
      </c>
      <c r="AJ45" s="47">
        <v>9.5</v>
      </c>
      <c r="AK45" s="47">
        <v>0</v>
      </c>
      <c r="AL45" s="47">
        <v>10</v>
      </c>
      <c r="AM45" s="47">
        <v>10.199999999999999</v>
      </c>
      <c r="AN45" s="47">
        <v>0</v>
      </c>
      <c r="AO45" s="47">
        <v>9</v>
      </c>
      <c r="AP45" s="47">
        <v>9.8000000000000007</v>
      </c>
      <c r="AQ45" s="47">
        <v>0</v>
      </c>
      <c r="AR45" s="47">
        <v>10</v>
      </c>
      <c r="AS45" s="47">
        <v>10.199999999999999</v>
      </c>
      <c r="AT45" s="47">
        <v>0</v>
      </c>
      <c r="AU45" s="47">
        <v>9</v>
      </c>
      <c r="AV45" s="47">
        <v>9.6999999999999993</v>
      </c>
      <c r="AW45" s="47">
        <v>0</v>
      </c>
      <c r="AX45" s="47">
        <v>9</v>
      </c>
      <c r="AY45" s="47">
        <v>9.4</v>
      </c>
      <c r="AZ45" s="47">
        <v>0</v>
      </c>
      <c r="BA45" s="47">
        <v>10</v>
      </c>
      <c r="BB45" s="47">
        <v>10.6</v>
      </c>
      <c r="BC45" s="47">
        <v>1</v>
      </c>
      <c r="BD45" s="47">
        <v>9</v>
      </c>
      <c r="BE45" s="47">
        <v>9.9</v>
      </c>
      <c r="BF45" s="47">
        <v>0</v>
      </c>
      <c r="BG45" s="47">
        <v>9</v>
      </c>
      <c r="BH45" s="47">
        <v>9.5</v>
      </c>
      <c r="BI45" s="47">
        <v>0</v>
      </c>
      <c r="BJ45" s="47">
        <v>9</v>
      </c>
      <c r="BK45" s="47">
        <v>9.9</v>
      </c>
      <c r="BL45" s="47">
        <v>0</v>
      </c>
      <c r="BM45" s="47">
        <v>10</v>
      </c>
      <c r="BN45" s="47">
        <v>10.8</v>
      </c>
      <c r="BO45" s="47">
        <v>1</v>
      </c>
      <c r="BP45" s="47">
        <v>10</v>
      </c>
      <c r="BQ45" s="47">
        <v>10.9</v>
      </c>
      <c r="BR45" s="47">
        <v>1</v>
      </c>
      <c r="BS45" s="47">
        <v>9</v>
      </c>
      <c r="BT45" s="47">
        <v>9.9</v>
      </c>
      <c r="BU45" s="47">
        <v>0</v>
      </c>
      <c r="BV45" s="47">
        <v>9</v>
      </c>
      <c r="BW45" s="47">
        <v>9.4</v>
      </c>
      <c r="BX45" s="47">
        <v>0</v>
      </c>
      <c r="BY45" s="47">
        <v>9</v>
      </c>
      <c r="BZ45" s="47">
        <v>9.5</v>
      </c>
      <c r="CA45" s="47">
        <v>0</v>
      </c>
      <c r="CB45" s="47">
        <v>10</v>
      </c>
      <c r="CC45" s="47">
        <v>10.6</v>
      </c>
      <c r="CD45" s="47">
        <v>1</v>
      </c>
      <c r="CE45" s="47">
        <v>9</v>
      </c>
      <c r="CF45" s="47">
        <v>9.6999999999999993</v>
      </c>
      <c r="CG45" s="47">
        <v>0</v>
      </c>
      <c r="CH45" s="47">
        <v>10</v>
      </c>
      <c r="CI45" s="47">
        <v>10.7</v>
      </c>
      <c r="CJ45" s="47">
        <v>1</v>
      </c>
      <c r="CK45" s="47">
        <v>10</v>
      </c>
      <c r="CL45" s="47">
        <v>10.199999999999999</v>
      </c>
      <c r="CM45" s="47">
        <v>0</v>
      </c>
      <c r="CN45" s="47">
        <v>9</v>
      </c>
      <c r="CO45" s="47">
        <v>9.5</v>
      </c>
      <c r="CP45" s="47">
        <v>0</v>
      </c>
      <c r="CQ45" s="47">
        <v>9</v>
      </c>
      <c r="CR45" s="47">
        <v>9.6</v>
      </c>
      <c r="CS45" s="47">
        <v>0</v>
      </c>
      <c r="CT45" s="47">
        <v>9</v>
      </c>
      <c r="CU45" s="47">
        <v>9.6</v>
      </c>
      <c r="CV45" s="47">
        <v>0</v>
      </c>
      <c r="CW45" s="47">
        <v>8</v>
      </c>
      <c r="CX45" s="47">
        <v>8.1999999999999993</v>
      </c>
      <c r="CY45" s="47">
        <v>0</v>
      </c>
      <c r="CZ45" s="47">
        <v>9</v>
      </c>
      <c r="DA45" s="47">
        <v>9.1</v>
      </c>
      <c r="DB45" s="47">
        <v>0</v>
      </c>
      <c r="DC45" s="47">
        <v>10</v>
      </c>
      <c r="DD45" s="47">
        <v>10.6</v>
      </c>
      <c r="DE45" s="47">
        <v>1</v>
      </c>
      <c r="DF45" s="47">
        <v>9</v>
      </c>
      <c r="DG45" s="47">
        <v>9.3000000000000007</v>
      </c>
      <c r="DH45" s="47">
        <v>0</v>
      </c>
      <c r="DI45" s="47">
        <v>10</v>
      </c>
      <c r="DJ45" s="47">
        <v>10.199999999999999</v>
      </c>
      <c r="DK45" s="47">
        <v>0</v>
      </c>
      <c r="DL45" s="47">
        <v>9</v>
      </c>
      <c r="DM45" s="47">
        <v>9.6</v>
      </c>
      <c r="DN45" s="47">
        <v>0</v>
      </c>
      <c r="DO45" s="47">
        <v>8</v>
      </c>
      <c r="DP45" s="47">
        <v>8.9</v>
      </c>
      <c r="DQ45" s="47">
        <v>0</v>
      </c>
      <c r="DR45" s="47">
        <v>8</v>
      </c>
      <c r="DS45" s="47">
        <v>8.1</v>
      </c>
      <c r="DT45" s="47">
        <v>0</v>
      </c>
      <c r="DU45" s="47">
        <v>9</v>
      </c>
      <c r="DV45" s="47">
        <v>9.1999999999999993</v>
      </c>
      <c r="DW45" s="47">
        <v>0</v>
      </c>
      <c r="DX45" s="47">
        <v>8</v>
      </c>
      <c r="DY45" s="47">
        <v>8</v>
      </c>
      <c r="DZ45" s="47">
        <v>0</v>
      </c>
      <c r="EA45" s="47">
        <v>9</v>
      </c>
      <c r="EB45" s="47">
        <v>9.5</v>
      </c>
      <c r="EC45" s="47">
        <v>0</v>
      </c>
      <c r="ED45" s="47">
        <v>9</v>
      </c>
      <c r="EE45" s="47">
        <v>9.6999999999999993</v>
      </c>
      <c r="EF45" s="47">
        <v>0</v>
      </c>
      <c r="EG45" s="47">
        <v>9</v>
      </c>
      <c r="EH45" s="47">
        <v>9.1999999999999993</v>
      </c>
      <c r="EI45" s="47">
        <v>0</v>
      </c>
      <c r="EJ45" s="47">
        <v>8</v>
      </c>
      <c r="EK45" s="47">
        <v>8.6</v>
      </c>
      <c r="EL45" s="47">
        <v>0</v>
      </c>
      <c r="EM45" s="47">
        <v>9</v>
      </c>
      <c r="EN45" s="47">
        <v>9.1</v>
      </c>
      <c r="EO45" s="47">
        <v>0</v>
      </c>
      <c r="EP45" s="47">
        <v>8</v>
      </c>
      <c r="EQ45" s="47">
        <v>8.1</v>
      </c>
      <c r="ER45" s="47">
        <v>0</v>
      </c>
      <c r="ES45" s="47">
        <v>10</v>
      </c>
      <c r="ET45" s="47">
        <v>10.5</v>
      </c>
      <c r="EU45" s="47">
        <v>1</v>
      </c>
      <c r="EV45" s="47">
        <v>9</v>
      </c>
      <c r="EW45" s="47">
        <v>9.9</v>
      </c>
      <c r="EX45" s="47">
        <v>0</v>
      </c>
      <c r="EY45" s="47">
        <v>9</v>
      </c>
      <c r="EZ45" s="47">
        <v>9.6999999999999993</v>
      </c>
      <c r="FA45" s="47">
        <v>0</v>
      </c>
      <c r="FB45" s="47">
        <v>9</v>
      </c>
      <c r="FC45" s="47">
        <v>9.1</v>
      </c>
      <c r="FD45" s="47">
        <v>0</v>
      </c>
      <c r="FE45" s="47">
        <v>9</v>
      </c>
      <c r="FF45" s="47">
        <v>9.8000000000000007</v>
      </c>
      <c r="FG45" s="47">
        <v>0</v>
      </c>
      <c r="FH45" s="47">
        <v>9</v>
      </c>
      <c r="FI45" s="47">
        <v>9.5</v>
      </c>
      <c r="FJ45" s="47">
        <v>0</v>
      </c>
      <c r="FK45" s="47">
        <v>10</v>
      </c>
      <c r="FL45" s="47">
        <v>10.8</v>
      </c>
      <c r="FM45" s="47">
        <v>1</v>
      </c>
      <c r="FN45" s="47">
        <v>10</v>
      </c>
      <c r="FO45" s="47">
        <v>10.3</v>
      </c>
      <c r="FP45" s="47">
        <v>1</v>
      </c>
      <c r="FQ45" s="47">
        <v>10</v>
      </c>
      <c r="FR45" s="47">
        <v>10.4</v>
      </c>
      <c r="FS45" s="47">
        <v>1</v>
      </c>
      <c r="FT45" s="47">
        <v>10</v>
      </c>
      <c r="FU45" s="47">
        <v>10.7</v>
      </c>
      <c r="FV45" s="47">
        <v>1</v>
      </c>
      <c r="FW45" s="47">
        <v>10</v>
      </c>
      <c r="FX45" s="47">
        <v>10.199999999999999</v>
      </c>
      <c r="FY45" s="47">
        <v>0</v>
      </c>
      <c r="FZ45" s="47">
        <v>10</v>
      </c>
      <c r="GA45" s="47">
        <v>10.1</v>
      </c>
      <c r="GB45" s="47">
        <v>0</v>
      </c>
      <c r="GC45" s="47">
        <v>8</v>
      </c>
      <c r="GD45" s="47">
        <v>8.6</v>
      </c>
      <c r="GE45" s="47">
        <v>0</v>
      </c>
      <c r="GF45" s="47">
        <v>10</v>
      </c>
      <c r="GG45" s="47">
        <v>10.1</v>
      </c>
      <c r="GH45" s="47">
        <v>0</v>
      </c>
      <c r="GI45" s="47">
        <v>9</v>
      </c>
      <c r="GJ45" s="47">
        <v>9.6999999999999993</v>
      </c>
      <c r="GK45" s="47">
        <v>0</v>
      </c>
      <c r="GL45" s="47">
        <v>9</v>
      </c>
      <c r="GM45" s="47">
        <v>9</v>
      </c>
      <c r="GN45" s="47">
        <v>0</v>
      </c>
      <c r="GO45" s="47">
        <v>10</v>
      </c>
      <c r="GP45" s="47">
        <v>10.199999999999999</v>
      </c>
      <c r="GQ45" s="47">
        <v>0</v>
      </c>
      <c r="GR45" s="47">
        <v>10</v>
      </c>
      <c r="GS45" s="47">
        <v>10.199999999999999</v>
      </c>
      <c r="GT45" s="47">
        <v>0</v>
      </c>
      <c r="GU45" s="47">
        <v>9</v>
      </c>
      <c r="GV45" s="47">
        <v>9.5</v>
      </c>
      <c r="GW45" s="47">
        <v>0</v>
      </c>
      <c r="GX45" s="47">
        <v>8</v>
      </c>
      <c r="GY45" s="47">
        <v>8.8000000000000007</v>
      </c>
      <c r="GZ45" s="47">
        <v>0</v>
      </c>
      <c r="HA45" s="47">
        <v>552</v>
      </c>
      <c r="HB45" s="47">
        <v>580.29999999999995</v>
      </c>
      <c r="HC45" s="47">
        <v>11</v>
      </c>
      <c r="HD45" s="47">
        <v>552</v>
      </c>
      <c r="HE45" s="47">
        <v>580.29999999999995</v>
      </c>
      <c r="HF45" s="47">
        <v>11</v>
      </c>
      <c r="HG45" s="47">
        <v>552</v>
      </c>
      <c r="HH45" s="47">
        <v>580.29999999999995</v>
      </c>
      <c r="HI45" s="47">
        <v>11</v>
      </c>
      <c r="HJ45" s="47">
        <v>187</v>
      </c>
      <c r="HK45" s="47">
        <v>198.9</v>
      </c>
      <c r="HL45" s="47">
        <v>5</v>
      </c>
      <c r="HM45" s="47">
        <v>177</v>
      </c>
      <c r="HN45" s="47">
        <v>184.3</v>
      </c>
      <c r="HO45" s="47">
        <v>1</v>
      </c>
      <c r="HP45" s="47">
        <v>0</v>
      </c>
      <c r="HQ45" s="47">
        <v>0</v>
      </c>
      <c r="HR45" s="47">
        <v>0</v>
      </c>
      <c r="HS45" s="47">
        <v>188</v>
      </c>
      <c r="HT45" s="47">
        <v>197.1</v>
      </c>
      <c r="HU45" s="47">
        <v>5</v>
      </c>
      <c r="HV45" s="47">
        <v>93</v>
      </c>
      <c r="HW45" s="47">
        <v>98</v>
      </c>
      <c r="HX45" s="47">
        <v>1</v>
      </c>
      <c r="HY45" s="47">
        <v>94</v>
      </c>
      <c r="HZ45" s="47">
        <v>100.9</v>
      </c>
      <c r="IA45" s="47">
        <v>4</v>
      </c>
      <c r="IB45" s="47">
        <v>92</v>
      </c>
      <c r="IC45" s="47">
        <v>95.9</v>
      </c>
      <c r="ID45" s="47">
        <v>1</v>
      </c>
      <c r="IE45" s="47">
        <v>85</v>
      </c>
      <c r="IF45" s="47">
        <v>88.4</v>
      </c>
      <c r="IG45" s="47">
        <v>0</v>
      </c>
      <c r="IH45" s="47">
        <v>95</v>
      </c>
      <c r="II45" s="47">
        <v>100.7</v>
      </c>
      <c r="IJ45" s="47">
        <v>5</v>
      </c>
      <c r="IK45" s="47">
        <v>93</v>
      </c>
      <c r="IL45" s="47">
        <v>96.4</v>
      </c>
      <c r="IM45" s="47">
        <v>0</v>
      </c>
    </row>
    <row r="46" spans="1:247" s="47" customFormat="1" x14ac:dyDescent="0.3">
      <c r="A46" s="47" t="s">
        <v>753</v>
      </c>
      <c r="B46" s="47" t="s">
        <v>754</v>
      </c>
      <c r="D46" s="47" t="s">
        <v>755</v>
      </c>
      <c r="E46" s="47">
        <v>159</v>
      </c>
      <c r="H46" s="80"/>
      <c r="I46" s="47" t="s">
        <v>625</v>
      </c>
      <c r="J46" s="47">
        <v>9</v>
      </c>
      <c r="K46" s="47">
        <v>11</v>
      </c>
      <c r="S46" s="47" t="s">
        <v>752</v>
      </c>
      <c r="AC46" s="47">
        <v>0</v>
      </c>
      <c r="AD46" s="47">
        <v>0</v>
      </c>
      <c r="AE46" s="47">
        <v>0</v>
      </c>
      <c r="AF46" s="47">
        <v>0</v>
      </c>
      <c r="AG46" s="47">
        <v>0</v>
      </c>
      <c r="AH46" s="47">
        <v>0</v>
      </c>
      <c r="AI46" s="47">
        <v>0</v>
      </c>
      <c r="AJ46" s="47">
        <v>0</v>
      </c>
      <c r="AK46" s="47">
        <v>0</v>
      </c>
      <c r="AL46" s="47">
        <v>0</v>
      </c>
      <c r="AM46" s="47">
        <v>0</v>
      </c>
      <c r="AN46" s="47">
        <v>0</v>
      </c>
      <c r="AO46" s="47">
        <v>0</v>
      </c>
      <c r="AP46" s="47">
        <v>0</v>
      </c>
      <c r="AQ46" s="47">
        <v>0</v>
      </c>
      <c r="AR46" s="47">
        <v>0</v>
      </c>
      <c r="AS46" s="47">
        <v>0</v>
      </c>
      <c r="AT46" s="47">
        <v>0</v>
      </c>
      <c r="AU46" s="47">
        <v>0</v>
      </c>
      <c r="AV46" s="47">
        <v>0</v>
      </c>
      <c r="AW46" s="47">
        <v>0</v>
      </c>
      <c r="AX46" s="47">
        <v>0</v>
      </c>
      <c r="AY46" s="47">
        <v>0</v>
      </c>
      <c r="AZ46" s="47">
        <v>0</v>
      </c>
      <c r="BA46" s="47">
        <v>0</v>
      </c>
      <c r="BB46" s="47">
        <v>0</v>
      </c>
      <c r="BC46" s="47">
        <v>0</v>
      </c>
      <c r="BD46" s="47">
        <v>0</v>
      </c>
      <c r="BE46" s="47">
        <v>0</v>
      </c>
      <c r="BF46" s="47">
        <v>0</v>
      </c>
      <c r="BG46" s="47">
        <v>0</v>
      </c>
      <c r="BH46" s="47">
        <v>0</v>
      </c>
      <c r="BI46" s="47">
        <v>0</v>
      </c>
      <c r="BJ46" s="47">
        <v>0</v>
      </c>
      <c r="BK46" s="47">
        <v>0</v>
      </c>
      <c r="BL46" s="47">
        <v>0</v>
      </c>
      <c r="BM46" s="47">
        <v>0</v>
      </c>
      <c r="BN46" s="47">
        <v>0</v>
      </c>
      <c r="BO46" s="47">
        <v>0</v>
      </c>
      <c r="BP46" s="47">
        <v>0</v>
      </c>
      <c r="BQ46" s="47">
        <v>0</v>
      </c>
      <c r="BR46" s="47">
        <v>0</v>
      </c>
      <c r="BS46" s="47">
        <v>0</v>
      </c>
      <c r="BT46" s="47">
        <v>0</v>
      </c>
      <c r="BU46" s="47">
        <v>0</v>
      </c>
      <c r="BV46" s="47">
        <v>0</v>
      </c>
      <c r="BW46" s="47">
        <v>0</v>
      </c>
      <c r="BX46" s="47">
        <v>0</v>
      </c>
      <c r="BY46" s="47">
        <v>0</v>
      </c>
      <c r="BZ46" s="47">
        <v>0</v>
      </c>
      <c r="CA46" s="47">
        <v>0</v>
      </c>
      <c r="CB46" s="47">
        <v>0</v>
      </c>
      <c r="CC46" s="47">
        <v>0</v>
      </c>
      <c r="CD46" s="47">
        <v>0</v>
      </c>
      <c r="CE46" s="47">
        <v>0</v>
      </c>
      <c r="CF46" s="47">
        <v>0</v>
      </c>
      <c r="CG46" s="47">
        <v>0</v>
      </c>
      <c r="CH46" s="47">
        <v>0</v>
      </c>
      <c r="CI46" s="47">
        <v>0</v>
      </c>
      <c r="CJ46" s="47">
        <v>0</v>
      </c>
      <c r="CK46" s="47">
        <v>0</v>
      </c>
      <c r="CL46" s="47">
        <v>0</v>
      </c>
      <c r="CM46" s="47">
        <v>0</v>
      </c>
      <c r="CN46" s="47">
        <v>0</v>
      </c>
      <c r="CO46" s="47">
        <v>0</v>
      </c>
      <c r="CP46" s="47">
        <v>0</v>
      </c>
      <c r="CQ46" s="47">
        <v>0</v>
      </c>
      <c r="CR46" s="47">
        <v>0</v>
      </c>
      <c r="CS46" s="47">
        <v>0</v>
      </c>
      <c r="CT46" s="47">
        <v>0</v>
      </c>
      <c r="CU46" s="47">
        <v>0</v>
      </c>
      <c r="CV46" s="47">
        <v>0</v>
      </c>
      <c r="CW46" s="47">
        <v>0</v>
      </c>
      <c r="CX46" s="47">
        <v>0</v>
      </c>
      <c r="CY46" s="47">
        <v>0</v>
      </c>
      <c r="CZ46" s="47">
        <v>0</v>
      </c>
      <c r="DA46" s="47">
        <v>0</v>
      </c>
      <c r="DB46" s="47">
        <v>0</v>
      </c>
      <c r="DC46" s="47">
        <v>0</v>
      </c>
      <c r="DD46" s="47">
        <v>0</v>
      </c>
      <c r="DE46" s="47">
        <v>0</v>
      </c>
      <c r="DF46" s="47">
        <v>0</v>
      </c>
      <c r="DG46" s="47">
        <v>0</v>
      </c>
      <c r="DH46" s="47">
        <v>0</v>
      </c>
      <c r="DI46" s="47">
        <v>0</v>
      </c>
      <c r="DJ46" s="47">
        <v>0</v>
      </c>
      <c r="DK46" s="47">
        <v>0</v>
      </c>
      <c r="DL46" s="47">
        <v>0</v>
      </c>
      <c r="DM46" s="47">
        <v>0</v>
      </c>
      <c r="DN46" s="47">
        <v>0</v>
      </c>
      <c r="DO46" s="47">
        <v>0</v>
      </c>
      <c r="DP46" s="47">
        <v>0</v>
      </c>
      <c r="DQ46" s="47">
        <v>0</v>
      </c>
      <c r="DR46" s="47">
        <v>0</v>
      </c>
      <c r="DS46" s="47">
        <v>0</v>
      </c>
      <c r="DT46" s="47">
        <v>0</v>
      </c>
      <c r="DU46" s="47">
        <v>0</v>
      </c>
      <c r="DV46" s="47">
        <v>0</v>
      </c>
      <c r="DW46" s="47">
        <v>0</v>
      </c>
      <c r="DX46" s="47">
        <v>0</v>
      </c>
      <c r="DY46" s="47">
        <v>0</v>
      </c>
      <c r="DZ46" s="47">
        <v>0</v>
      </c>
      <c r="EA46" s="47">
        <v>0</v>
      </c>
      <c r="EB46" s="47">
        <v>0</v>
      </c>
      <c r="EC46" s="47">
        <v>0</v>
      </c>
      <c r="ED46" s="47">
        <v>0</v>
      </c>
      <c r="EE46" s="47">
        <v>0</v>
      </c>
      <c r="EF46" s="47">
        <v>0</v>
      </c>
      <c r="EG46" s="47">
        <v>0</v>
      </c>
      <c r="EH46" s="47">
        <v>0</v>
      </c>
      <c r="EI46" s="47">
        <v>0</v>
      </c>
      <c r="EJ46" s="47">
        <v>0</v>
      </c>
      <c r="EK46" s="47">
        <v>0</v>
      </c>
      <c r="EL46" s="47">
        <v>0</v>
      </c>
      <c r="EM46" s="47">
        <v>0</v>
      </c>
      <c r="EN46" s="47">
        <v>0</v>
      </c>
      <c r="EO46" s="47">
        <v>0</v>
      </c>
      <c r="EP46" s="47">
        <v>0</v>
      </c>
      <c r="EQ46" s="47">
        <v>0</v>
      </c>
      <c r="ER46" s="47">
        <v>0</v>
      </c>
      <c r="ES46" s="47">
        <v>0</v>
      </c>
      <c r="ET46" s="47">
        <v>0</v>
      </c>
      <c r="EU46" s="47">
        <v>0</v>
      </c>
      <c r="EV46" s="47">
        <v>0</v>
      </c>
      <c r="EW46" s="47">
        <v>0</v>
      </c>
      <c r="EX46" s="47">
        <v>0</v>
      </c>
      <c r="EY46" s="47">
        <v>0</v>
      </c>
      <c r="EZ46" s="47">
        <v>0</v>
      </c>
      <c r="FA46" s="47">
        <v>0</v>
      </c>
      <c r="FB46" s="47">
        <v>0</v>
      </c>
      <c r="FC46" s="47">
        <v>0</v>
      </c>
      <c r="FD46" s="47">
        <v>0</v>
      </c>
      <c r="FE46" s="47">
        <v>0</v>
      </c>
      <c r="FF46" s="47">
        <v>0</v>
      </c>
      <c r="FG46" s="47">
        <v>0</v>
      </c>
      <c r="FH46" s="47">
        <v>0</v>
      </c>
      <c r="FI46" s="47">
        <v>0</v>
      </c>
      <c r="FJ46" s="47">
        <v>0</v>
      </c>
      <c r="FK46" s="47">
        <v>0</v>
      </c>
      <c r="FL46" s="47">
        <v>0</v>
      </c>
      <c r="FM46" s="47">
        <v>0</v>
      </c>
      <c r="FN46" s="47">
        <v>0</v>
      </c>
      <c r="FO46" s="47">
        <v>0</v>
      </c>
      <c r="FP46" s="47">
        <v>0</v>
      </c>
      <c r="FQ46" s="47">
        <v>0</v>
      </c>
      <c r="FR46" s="47">
        <v>0</v>
      </c>
      <c r="FS46" s="47">
        <v>0</v>
      </c>
      <c r="FT46" s="47">
        <v>0</v>
      </c>
      <c r="FU46" s="47">
        <v>0</v>
      </c>
      <c r="FV46" s="47">
        <v>0</v>
      </c>
      <c r="FW46" s="47">
        <v>0</v>
      </c>
      <c r="FX46" s="47">
        <v>0</v>
      </c>
      <c r="FY46" s="47">
        <v>0</v>
      </c>
      <c r="FZ46" s="47">
        <v>0</v>
      </c>
      <c r="GA46" s="47">
        <v>0</v>
      </c>
      <c r="GB46" s="47">
        <v>0</v>
      </c>
      <c r="GC46" s="47">
        <v>0</v>
      </c>
      <c r="GD46" s="47">
        <v>0</v>
      </c>
      <c r="GE46" s="47">
        <v>0</v>
      </c>
      <c r="GF46" s="47">
        <v>0</v>
      </c>
      <c r="GG46" s="47">
        <v>0</v>
      </c>
      <c r="GH46" s="47">
        <v>0</v>
      </c>
      <c r="GI46" s="47">
        <v>0</v>
      </c>
      <c r="GJ46" s="47">
        <v>0</v>
      </c>
      <c r="GK46" s="47">
        <v>0</v>
      </c>
      <c r="GL46" s="47">
        <v>0</v>
      </c>
      <c r="GM46" s="47">
        <v>0</v>
      </c>
      <c r="GN46" s="47">
        <v>0</v>
      </c>
      <c r="GO46" s="47">
        <v>0</v>
      </c>
      <c r="GP46" s="47">
        <v>0</v>
      </c>
      <c r="GQ46" s="47">
        <v>0</v>
      </c>
      <c r="GR46" s="47">
        <v>0</v>
      </c>
      <c r="GS46" s="47">
        <v>0</v>
      </c>
      <c r="GT46" s="47">
        <v>0</v>
      </c>
      <c r="GU46" s="47">
        <v>0</v>
      </c>
      <c r="GV46" s="47">
        <v>0</v>
      </c>
      <c r="GW46" s="47">
        <v>0</v>
      </c>
      <c r="GX46" s="47">
        <v>0</v>
      </c>
      <c r="GY46" s="47">
        <v>0</v>
      </c>
      <c r="GZ46" s="47">
        <v>0</v>
      </c>
      <c r="HA46" s="47">
        <v>0</v>
      </c>
      <c r="HB46" s="47">
        <v>0</v>
      </c>
      <c r="HC46" s="47">
        <v>0</v>
      </c>
      <c r="HD46" s="47">
        <v>0</v>
      </c>
      <c r="HE46" s="47">
        <v>0</v>
      </c>
      <c r="HF46" s="47">
        <v>0</v>
      </c>
      <c r="HG46" s="47">
        <v>0</v>
      </c>
      <c r="HH46" s="47">
        <v>0</v>
      </c>
      <c r="HI46" s="47">
        <v>0</v>
      </c>
      <c r="HJ46" s="47">
        <v>0</v>
      </c>
      <c r="HK46" s="47">
        <v>0</v>
      </c>
      <c r="HL46" s="47">
        <v>0</v>
      </c>
      <c r="HM46" s="47">
        <v>0</v>
      </c>
      <c r="HN46" s="47">
        <v>0</v>
      </c>
      <c r="HO46" s="47">
        <v>0</v>
      </c>
      <c r="HP46" s="47">
        <v>0</v>
      </c>
      <c r="HQ46" s="47">
        <v>0</v>
      </c>
      <c r="HR46" s="47">
        <v>0</v>
      </c>
      <c r="HS46" s="47">
        <v>0</v>
      </c>
      <c r="HT46" s="47">
        <v>0</v>
      </c>
      <c r="HU46" s="47">
        <v>0</v>
      </c>
      <c r="HV46" s="47">
        <v>0</v>
      </c>
      <c r="HW46" s="47">
        <v>0</v>
      </c>
      <c r="HX46" s="47">
        <v>0</v>
      </c>
      <c r="HY46" s="47">
        <v>0</v>
      </c>
      <c r="HZ46" s="47">
        <v>0</v>
      </c>
      <c r="IA46" s="47">
        <v>0</v>
      </c>
      <c r="IB46" s="47">
        <v>0</v>
      </c>
      <c r="IC46" s="47">
        <v>0</v>
      </c>
      <c r="ID46" s="47">
        <v>0</v>
      </c>
      <c r="IE46" s="47">
        <v>0</v>
      </c>
      <c r="IF46" s="47">
        <v>0</v>
      </c>
      <c r="IG46" s="47">
        <v>0</v>
      </c>
      <c r="IH46" s="47">
        <v>0</v>
      </c>
      <c r="II46" s="47">
        <v>0</v>
      </c>
      <c r="IJ46" s="47">
        <v>0</v>
      </c>
      <c r="IK46" s="47">
        <v>0</v>
      </c>
      <c r="IL46" s="47">
        <v>0</v>
      </c>
      <c r="IM46" s="47">
        <v>0</v>
      </c>
    </row>
    <row r="47" spans="1:247" s="47" customFormat="1" x14ac:dyDescent="0.3">
      <c r="A47" s="47" t="s">
        <v>756</v>
      </c>
      <c r="B47" s="47" t="s">
        <v>757</v>
      </c>
      <c r="D47" s="47" t="s">
        <v>758</v>
      </c>
      <c r="E47" s="47">
        <v>160</v>
      </c>
      <c r="H47" s="80"/>
      <c r="I47" s="47" t="s">
        <v>625</v>
      </c>
      <c r="J47" s="47">
        <v>9</v>
      </c>
      <c r="K47" s="47">
        <v>8</v>
      </c>
      <c r="S47" s="47" t="s">
        <v>657</v>
      </c>
      <c r="AC47" s="47">
        <v>9</v>
      </c>
      <c r="AD47" s="47">
        <v>9</v>
      </c>
      <c r="AE47" s="47">
        <v>0</v>
      </c>
      <c r="AF47" s="47">
        <v>9</v>
      </c>
      <c r="AG47" s="47">
        <v>9.1</v>
      </c>
      <c r="AH47" s="47">
        <v>0</v>
      </c>
      <c r="AI47" s="47">
        <v>9</v>
      </c>
      <c r="AJ47" s="47">
        <v>9.1999999999999993</v>
      </c>
      <c r="AK47" s="47">
        <v>0</v>
      </c>
      <c r="AL47" s="47">
        <v>9</v>
      </c>
      <c r="AM47" s="47">
        <v>9.4</v>
      </c>
      <c r="AN47" s="47">
        <v>0</v>
      </c>
      <c r="AO47" s="47">
        <v>9</v>
      </c>
      <c r="AP47" s="47">
        <v>9.3000000000000007</v>
      </c>
      <c r="AQ47" s="47">
        <v>0</v>
      </c>
      <c r="AR47" s="47">
        <v>10</v>
      </c>
      <c r="AS47" s="47">
        <v>10.6</v>
      </c>
      <c r="AT47" s="47">
        <v>1</v>
      </c>
      <c r="AU47" s="47">
        <v>10</v>
      </c>
      <c r="AV47" s="47">
        <v>10.5</v>
      </c>
      <c r="AW47" s="47">
        <v>1</v>
      </c>
      <c r="AX47" s="47">
        <v>10</v>
      </c>
      <c r="AY47" s="47">
        <v>10.199999999999999</v>
      </c>
      <c r="AZ47" s="47">
        <v>0</v>
      </c>
      <c r="BA47" s="47">
        <v>10</v>
      </c>
      <c r="BB47" s="47">
        <v>10.6</v>
      </c>
      <c r="BC47" s="47">
        <v>1</v>
      </c>
      <c r="BD47" s="47">
        <v>10</v>
      </c>
      <c r="BE47" s="47">
        <v>10.199999999999999</v>
      </c>
      <c r="BF47" s="47">
        <v>0</v>
      </c>
      <c r="BG47" s="47">
        <v>10</v>
      </c>
      <c r="BH47" s="47">
        <v>10.1</v>
      </c>
      <c r="BI47" s="47">
        <v>0</v>
      </c>
      <c r="BJ47" s="47">
        <v>8</v>
      </c>
      <c r="BK47" s="47">
        <v>8.6</v>
      </c>
      <c r="BL47" s="47">
        <v>0</v>
      </c>
      <c r="BM47" s="47">
        <v>8</v>
      </c>
      <c r="BN47" s="47">
        <v>8.6999999999999993</v>
      </c>
      <c r="BO47" s="47">
        <v>0</v>
      </c>
      <c r="BP47" s="47">
        <v>9</v>
      </c>
      <c r="BQ47" s="47">
        <v>9.5</v>
      </c>
      <c r="BR47" s="47">
        <v>0</v>
      </c>
      <c r="BS47" s="47">
        <v>10</v>
      </c>
      <c r="BT47" s="47">
        <v>10.199999999999999</v>
      </c>
      <c r="BU47" s="47">
        <v>0</v>
      </c>
      <c r="BV47" s="47">
        <v>8</v>
      </c>
      <c r="BW47" s="47">
        <v>8.9</v>
      </c>
      <c r="BX47" s="47">
        <v>0</v>
      </c>
      <c r="BY47" s="47">
        <v>9</v>
      </c>
      <c r="BZ47" s="47">
        <v>9.1999999999999993</v>
      </c>
      <c r="CA47" s="47">
        <v>0</v>
      </c>
      <c r="CB47" s="47">
        <v>10</v>
      </c>
      <c r="CC47" s="47">
        <v>10.5</v>
      </c>
      <c r="CD47" s="47">
        <v>1</v>
      </c>
      <c r="CE47" s="47">
        <v>9</v>
      </c>
      <c r="CF47" s="47">
        <v>9.8000000000000007</v>
      </c>
      <c r="CG47" s="47">
        <v>0</v>
      </c>
      <c r="CH47" s="47">
        <v>9</v>
      </c>
      <c r="CI47" s="47">
        <v>9.4</v>
      </c>
      <c r="CJ47" s="47">
        <v>0</v>
      </c>
      <c r="CK47" s="47">
        <v>10</v>
      </c>
      <c r="CL47" s="47">
        <v>10.199999999999999</v>
      </c>
      <c r="CM47" s="47">
        <v>0</v>
      </c>
      <c r="CN47" s="47">
        <v>7</v>
      </c>
      <c r="CO47" s="47">
        <v>7.6</v>
      </c>
      <c r="CP47" s="47">
        <v>0</v>
      </c>
      <c r="CQ47" s="47">
        <v>8</v>
      </c>
      <c r="CR47" s="47">
        <v>8.1999999999999993</v>
      </c>
      <c r="CS47" s="47">
        <v>0</v>
      </c>
      <c r="CT47" s="47">
        <v>9</v>
      </c>
      <c r="CU47" s="47">
        <v>9.6</v>
      </c>
      <c r="CV47" s="47">
        <v>0</v>
      </c>
      <c r="CW47" s="47">
        <v>9</v>
      </c>
      <c r="CX47" s="47">
        <v>9.8000000000000007</v>
      </c>
      <c r="CY47" s="47">
        <v>0</v>
      </c>
      <c r="CZ47" s="47">
        <v>6</v>
      </c>
      <c r="DA47" s="47">
        <v>6.4</v>
      </c>
      <c r="DB47" s="47">
        <v>0</v>
      </c>
      <c r="DC47" s="47">
        <v>7</v>
      </c>
      <c r="DD47" s="47">
        <v>7.4</v>
      </c>
      <c r="DE47" s="47">
        <v>0</v>
      </c>
      <c r="DF47" s="47">
        <v>7</v>
      </c>
      <c r="DG47" s="47">
        <v>7</v>
      </c>
      <c r="DH47" s="47">
        <v>0</v>
      </c>
      <c r="DI47" s="47">
        <v>8</v>
      </c>
      <c r="DJ47" s="47">
        <v>8.8000000000000007</v>
      </c>
      <c r="DK47" s="47">
        <v>0</v>
      </c>
      <c r="DL47" s="47">
        <v>8</v>
      </c>
      <c r="DM47" s="47">
        <v>8.4</v>
      </c>
      <c r="DN47" s="47">
        <v>0</v>
      </c>
      <c r="DO47" s="47">
        <v>6</v>
      </c>
      <c r="DP47" s="47">
        <v>6.8</v>
      </c>
      <c r="DQ47" s="47">
        <v>0</v>
      </c>
      <c r="DR47" s="47">
        <v>7</v>
      </c>
      <c r="DS47" s="47">
        <v>7.1</v>
      </c>
      <c r="DT47" s="47">
        <v>0</v>
      </c>
      <c r="DU47" s="47">
        <v>7</v>
      </c>
      <c r="DV47" s="47">
        <v>7.7</v>
      </c>
      <c r="DW47" s="47">
        <v>0</v>
      </c>
      <c r="DX47" s="47">
        <v>8</v>
      </c>
      <c r="DY47" s="47">
        <v>8.6999999999999993</v>
      </c>
      <c r="DZ47" s="47">
        <v>0</v>
      </c>
      <c r="EA47" s="47">
        <v>7</v>
      </c>
      <c r="EB47" s="47">
        <v>7.4</v>
      </c>
      <c r="EC47" s="47">
        <v>0</v>
      </c>
      <c r="ED47" s="47">
        <v>8</v>
      </c>
      <c r="EE47" s="47">
        <v>8</v>
      </c>
      <c r="EF47" s="47">
        <v>0</v>
      </c>
      <c r="EG47" s="47">
        <v>8</v>
      </c>
      <c r="EH47" s="47">
        <v>8.9</v>
      </c>
      <c r="EI47" s="47">
        <v>0</v>
      </c>
      <c r="EJ47" s="47">
        <v>5</v>
      </c>
      <c r="EK47" s="47">
        <v>5.7</v>
      </c>
      <c r="EL47" s="47">
        <v>0</v>
      </c>
      <c r="EM47" s="47">
        <v>9</v>
      </c>
      <c r="EN47" s="47">
        <v>9.6999999999999993</v>
      </c>
      <c r="EO47" s="47">
        <v>0</v>
      </c>
      <c r="EP47" s="47">
        <v>7</v>
      </c>
      <c r="EQ47" s="47">
        <v>7.3</v>
      </c>
      <c r="ER47" s="47">
        <v>0</v>
      </c>
      <c r="ES47" s="47">
        <v>9</v>
      </c>
      <c r="ET47" s="47">
        <v>9.1</v>
      </c>
      <c r="EU47" s="47">
        <v>0</v>
      </c>
      <c r="EV47" s="47">
        <v>8</v>
      </c>
      <c r="EW47" s="47">
        <v>8.6999999999999993</v>
      </c>
      <c r="EX47" s="47">
        <v>0</v>
      </c>
      <c r="EY47" s="47">
        <v>10</v>
      </c>
      <c r="EZ47" s="47">
        <v>10</v>
      </c>
      <c r="FA47" s="47">
        <v>0</v>
      </c>
      <c r="FB47" s="47">
        <v>6</v>
      </c>
      <c r="FC47" s="47">
        <v>6.2</v>
      </c>
      <c r="FD47" s="47">
        <v>0</v>
      </c>
      <c r="FE47" s="47">
        <v>8</v>
      </c>
      <c r="FF47" s="47">
        <v>8.6</v>
      </c>
      <c r="FG47" s="47">
        <v>0</v>
      </c>
      <c r="FH47" s="47">
        <v>9</v>
      </c>
      <c r="FI47" s="47">
        <v>9.1</v>
      </c>
      <c r="FJ47" s="47">
        <v>0</v>
      </c>
      <c r="FK47" s="47">
        <v>9</v>
      </c>
      <c r="FL47" s="47">
        <v>9.9</v>
      </c>
      <c r="FM47" s="47">
        <v>0</v>
      </c>
      <c r="FN47" s="47">
        <v>5</v>
      </c>
      <c r="FO47" s="47">
        <v>5</v>
      </c>
      <c r="FP47" s="47">
        <v>0</v>
      </c>
      <c r="FQ47" s="47">
        <v>6</v>
      </c>
      <c r="FR47" s="47">
        <v>6.6</v>
      </c>
      <c r="FS47" s="47">
        <v>0</v>
      </c>
      <c r="FT47" s="47">
        <v>5</v>
      </c>
      <c r="FU47" s="47">
        <v>5.0999999999999996</v>
      </c>
      <c r="FV47" s="47">
        <v>0</v>
      </c>
      <c r="FW47" s="47">
        <v>8</v>
      </c>
      <c r="FX47" s="47">
        <v>8.1999999999999993</v>
      </c>
      <c r="FY47" s="47">
        <v>0</v>
      </c>
      <c r="FZ47" s="47">
        <v>8</v>
      </c>
      <c r="GA47" s="47">
        <v>8</v>
      </c>
      <c r="GB47" s="47">
        <v>0</v>
      </c>
      <c r="GC47" s="47">
        <v>6</v>
      </c>
      <c r="GD47" s="47">
        <v>6.4</v>
      </c>
      <c r="GE47" s="47">
        <v>0</v>
      </c>
      <c r="GF47" s="47">
        <v>3</v>
      </c>
      <c r="GG47" s="47">
        <v>3</v>
      </c>
      <c r="GH47" s="47">
        <v>0</v>
      </c>
      <c r="GI47" s="47">
        <v>6</v>
      </c>
      <c r="GJ47" s="47">
        <v>6.6</v>
      </c>
      <c r="GK47" s="47">
        <v>0</v>
      </c>
      <c r="GL47" s="47">
        <v>7</v>
      </c>
      <c r="GM47" s="47">
        <v>7.1</v>
      </c>
      <c r="GN47" s="47">
        <v>0</v>
      </c>
      <c r="GO47" s="47">
        <v>7</v>
      </c>
      <c r="GP47" s="47">
        <v>7</v>
      </c>
      <c r="GQ47" s="47">
        <v>0</v>
      </c>
      <c r="GR47" s="47">
        <v>8</v>
      </c>
      <c r="GS47" s="47">
        <v>8.3000000000000007</v>
      </c>
      <c r="GT47" s="47">
        <v>0</v>
      </c>
      <c r="GU47" s="47">
        <v>7</v>
      </c>
      <c r="GV47" s="47">
        <v>7.7</v>
      </c>
      <c r="GW47" s="47">
        <v>0</v>
      </c>
      <c r="GX47" s="47">
        <v>7</v>
      </c>
      <c r="GY47" s="47">
        <v>7.6</v>
      </c>
      <c r="GZ47" s="47">
        <v>0</v>
      </c>
      <c r="HA47" s="47">
        <v>478</v>
      </c>
      <c r="HB47" s="47">
        <v>501.9</v>
      </c>
      <c r="HC47" s="47">
        <v>4</v>
      </c>
      <c r="HD47" s="47">
        <v>478</v>
      </c>
      <c r="HE47" s="47">
        <v>501.9</v>
      </c>
      <c r="HF47" s="47">
        <v>4</v>
      </c>
      <c r="HG47" s="47">
        <v>478</v>
      </c>
      <c r="HH47" s="47">
        <v>501.9</v>
      </c>
      <c r="HI47" s="47">
        <v>4</v>
      </c>
      <c r="HJ47" s="47">
        <v>185</v>
      </c>
      <c r="HK47" s="47">
        <v>193</v>
      </c>
      <c r="HL47" s="47">
        <v>4</v>
      </c>
      <c r="HM47" s="47">
        <v>151</v>
      </c>
      <c r="HN47" s="47">
        <v>160.69999999999999</v>
      </c>
      <c r="HO47" s="47">
        <v>0</v>
      </c>
      <c r="HP47" s="47">
        <v>0</v>
      </c>
      <c r="HQ47" s="47">
        <v>0</v>
      </c>
      <c r="HR47" s="47">
        <v>0</v>
      </c>
      <c r="HS47" s="47">
        <v>142</v>
      </c>
      <c r="HT47" s="47">
        <v>148.19999999999999</v>
      </c>
      <c r="HU47" s="47">
        <v>0</v>
      </c>
      <c r="HV47" s="47">
        <v>95</v>
      </c>
      <c r="HW47" s="47">
        <v>98.1</v>
      </c>
      <c r="HX47" s="47">
        <v>3</v>
      </c>
      <c r="HY47" s="47">
        <v>90</v>
      </c>
      <c r="HZ47" s="47">
        <v>94.9</v>
      </c>
      <c r="IA47" s="47">
        <v>1</v>
      </c>
      <c r="IB47" s="47">
        <v>79</v>
      </c>
      <c r="IC47" s="47">
        <v>83.4</v>
      </c>
      <c r="ID47" s="47">
        <v>0</v>
      </c>
      <c r="IE47" s="47">
        <v>72</v>
      </c>
      <c r="IF47" s="47">
        <v>77.3</v>
      </c>
      <c r="IG47" s="47">
        <v>0</v>
      </c>
      <c r="IH47" s="47">
        <v>75</v>
      </c>
      <c r="II47" s="47">
        <v>78.3</v>
      </c>
      <c r="IJ47" s="47">
        <v>0</v>
      </c>
      <c r="IK47" s="47">
        <v>67</v>
      </c>
      <c r="IL47" s="47">
        <v>69.900000000000006</v>
      </c>
      <c r="IM47" s="47">
        <v>0</v>
      </c>
    </row>
    <row r="48" spans="1:247" s="47" customFormat="1" x14ac:dyDescent="0.3">
      <c r="A48" s="47" t="s">
        <v>759</v>
      </c>
      <c r="B48" s="47" t="s">
        <v>760</v>
      </c>
      <c r="D48" s="47" t="s">
        <v>761</v>
      </c>
      <c r="E48" s="47">
        <v>161</v>
      </c>
      <c r="H48" s="80"/>
      <c r="I48" s="47" t="s">
        <v>621</v>
      </c>
      <c r="J48" s="47">
        <v>9</v>
      </c>
      <c r="K48" s="47">
        <v>4</v>
      </c>
      <c r="S48" s="47" t="s">
        <v>657</v>
      </c>
      <c r="AC48" s="47">
        <v>8</v>
      </c>
      <c r="AD48" s="47">
        <v>8.1999999999999993</v>
      </c>
      <c r="AE48" s="47">
        <v>0</v>
      </c>
      <c r="AF48" s="47">
        <v>8</v>
      </c>
      <c r="AG48" s="47">
        <v>8.4</v>
      </c>
      <c r="AH48" s="47">
        <v>0</v>
      </c>
      <c r="AI48" s="47">
        <v>9</v>
      </c>
      <c r="AJ48" s="47">
        <v>9.1</v>
      </c>
      <c r="AK48" s="47">
        <v>0</v>
      </c>
      <c r="AL48" s="47">
        <v>10</v>
      </c>
      <c r="AM48" s="47">
        <v>10.1</v>
      </c>
      <c r="AN48" s="47">
        <v>0</v>
      </c>
      <c r="AO48" s="47">
        <v>8</v>
      </c>
      <c r="AP48" s="47">
        <v>8</v>
      </c>
      <c r="AQ48" s="47">
        <v>0</v>
      </c>
      <c r="AR48" s="47">
        <v>10</v>
      </c>
      <c r="AS48" s="47">
        <v>10.1</v>
      </c>
      <c r="AT48" s="47">
        <v>0</v>
      </c>
      <c r="AU48" s="47">
        <v>8</v>
      </c>
      <c r="AV48" s="47">
        <v>8.4</v>
      </c>
      <c r="AW48" s="47">
        <v>0</v>
      </c>
      <c r="AX48" s="47">
        <v>8</v>
      </c>
      <c r="AY48" s="47">
        <v>8.1999999999999993</v>
      </c>
      <c r="AZ48" s="47">
        <v>0</v>
      </c>
      <c r="BA48" s="47">
        <v>9</v>
      </c>
      <c r="BB48" s="47">
        <v>9</v>
      </c>
      <c r="BC48" s="47">
        <v>0</v>
      </c>
      <c r="BD48" s="47">
        <v>8</v>
      </c>
      <c r="BE48" s="47">
        <v>8.1</v>
      </c>
      <c r="BF48" s="47">
        <v>0</v>
      </c>
      <c r="BG48" s="47">
        <v>9</v>
      </c>
      <c r="BH48" s="47">
        <v>9.6999999999999993</v>
      </c>
      <c r="BI48" s="47">
        <v>0</v>
      </c>
      <c r="BJ48" s="47">
        <v>9</v>
      </c>
      <c r="BK48" s="47">
        <v>9.1999999999999993</v>
      </c>
      <c r="BL48" s="47">
        <v>0</v>
      </c>
      <c r="BM48" s="47">
        <v>10</v>
      </c>
      <c r="BN48" s="47">
        <v>10</v>
      </c>
      <c r="BO48" s="47">
        <v>0</v>
      </c>
      <c r="BP48" s="47">
        <v>8</v>
      </c>
      <c r="BQ48" s="47">
        <v>8.8000000000000007</v>
      </c>
      <c r="BR48" s="47">
        <v>0</v>
      </c>
      <c r="BS48" s="47">
        <v>8</v>
      </c>
      <c r="BT48" s="47">
        <v>8.6999999999999993</v>
      </c>
      <c r="BU48" s="47">
        <v>0</v>
      </c>
      <c r="BV48" s="47">
        <v>10</v>
      </c>
      <c r="BW48" s="47">
        <v>10</v>
      </c>
      <c r="BX48" s="47">
        <v>0</v>
      </c>
      <c r="BY48" s="47">
        <v>7</v>
      </c>
      <c r="BZ48" s="47">
        <v>7.8</v>
      </c>
      <c r="CA48" s="47">
        <v>0</v>
      </c>
      <c r="CB48" s="47">
        <v>8</v>
      </c>
      <c r="CC48" s="47">
        <v>8.6</v>
      </c>
      <c r="CD48" s="47">
        <v>0</v>
      </c>
      <c r="CE48" s="47">
        <v>10</v>
      </c>
      <c r="CF48" s="47">
        <v>10.7</v>
      </c>
      <c r="CG48" s="47">
        <v>1</v>
      </c>
      <c r="CH48" s="47">
        <v>8</v>
      </c>
      <c r="CI48" s="47">
        <v>8.8000000000000007</v>
      </c>
      <c r="CJ48" s="47">
        <v>0</v>
      </c>
      <c r="CK48" s="47">
        <v>7</v>
      </c>
      <c r="CL48" s="47">
        <v>7.9</v>
      </c>
      <c r="CM48" s="47">
        <v>0</v>
      </c>
      <c r="CN48" s="47">
        <v>8</v>
      </c>
      <c r="CO48" s="47">
        <v>8.5</v>
      </c>
      <c r="CP48" s="47">
        <v>0</v>
      </c>
      <c r="CQ48" s="47">
        <v>7</v>
      </c>
      <c r="CR48" s="47">
        <v>7.5</v>
      </c>
      <c r="CS48" s="47">
        <v>0</v>
      </c>
      <c r="CT48" s="47">
        <v>6</v>
      </c>
      <c r="CU48" s="47">
        <v>6.1</v>
      </c>
      <c r="CV48" s="47">
        <v>0</v>
      </c>
      <c r="CW48" s="47">
        <v>8</v>
      </c>
      <c r="CX48" s="47">
        <v>8.1999999999999993</v>
      </c>
      <c r="CY48" s="47">
        <v>0</v>
      </c>
      <c r="CZ48" s="47">
        <v>6</v>
      </c>
      <c r="DA48" s="47">
        <v>6.3</v>
      </c>
      <c r="DB48" s="47">
        <v>0</v>
      </c>
      <c r="DC48" s="47">
        <v>8</v>
      </c>
      <c r="DD48" s="47">
        <v>8.4</v>
      </c>
      <c r="DE48" s="47">
        <v>0</v>
      </c>
      <c r="DF48" s="47">
        <v>5</v>
      </c>
      <c r="DG48" s="47">
        <v>5.5</v>
      </c>
      <c r="DH48" s="47">
        <v>0</v>
      </c>
      <c r="DI48" s="47">
        <v>8</v>
      </c>
      <c r="DJ48" s="47">
        <v>8.6</v>
      </c>
      <c r="DK48" s="47">
        <v>0</v>
      </c>
      <c r="DL48" s="47">
        <v>8</v>
      </c>
      <c r="DM48" s="47">
        <v>8.4</v>
      </c>
      <c r="DN48" s="47">
        <v>0</v>
      </c>
      <c r="DO48" s="47">
        <v>6</v>
      </c>
      <c r="DP48" s="47">
        <v>6.2</v>
      </c>
      <c r="DQ48" s="47">
        <v>0</v>
      </c>
      <c r="DR48" s="47">
        <v>5</v>
      </c>
      <c r="DS48" s="47">
        <v>5.9</v>
      </c>
      <c r="DT48" s="47">
        <v>0</v>
      </c>
      <c r="DU48" s="47">
        <v>9</v>
      </c>
      <c r="DV48" s="47">
        <v>9.9</v>
      </c>
      <c r="DW48" s="47">
        <v>0</v>
      </c>
      <c r="DX48" s="47">
        <v>6</v>
      </c>
      <c r="DY48" s="47">
        <v>6.2</v>
      </c>
      <c r="DZ48" s="47">
        <v>0</v>
      </c>
      <c r="EA48" s="47">
        <v>7</v>
      </c>
      <c r="EB48" s="47">
        <v>7.1</v>
      </c>
      <c r="EC48" s="47">
        <v>0</v>
      </c>
      <c r="ED48" s="47">
        <v>6</v>
      </c>
      <c r="EE48" s="47">
        <v>6.6</v>
      </c>
      <c r="EF48" s="47">
        <v>0</v>
      </c>
      <c r="EG48" s="47">
        <v>9</v>
      </c>
      <c r="EH48" s="47">
        <v>9.6999999999999993</v>
      </c>
      <c r="EI48" s="47">
        <v>0</v>
      </c>
      <c r="EJ48" s="47">
        <v>7</v>
      </c>
      <c r="EK48" s="47">
        <v>7.4</v>
      </c>
      <c r="EL48" s="47">
        <v>0</v>
      </c>
      <c r="EM48" s="47">
        <v>6</v>
      </c>
      <c r="EN48" s="47">
        <v>6.5</v>
      </c>
      <c r="EO48" s="47">
        <v>0</v>
      </c>
      <c r="EP48" s="47">
        <v>6</v>
      </c>
      <c r="EQ48" s="47">
        <v>6.6</v>
      </c>
      <c r="ER48" s="47">
        <v>0</v>
      </c>
      <c r="ES48" s="47">
        <v>8</v>
      </c>
      <c r="ET48" s="47">
        <v>8.5</v>
      </c>
      <c r="EU48" s="47">
        <v>0</v>
      </c>
      <c r="EV48" s="47">
        <v>8</v>
      </c>
      <c r="EW48" s="47">
        <v>8.6</v>
      </c>
      <c r="EX48" s="47">
        <v>0</v>
      </c>
      <c r="EY48" s="47">
        <v>8</v>
      </c>
      <c r="EZ48" s="47">
        <v>8.1</v>
      </c>
      <c r="FA48" s="47">
        <v>0</v>
      </c>
      <c r="FB48" s="47">
        <v>10</v>
      </c>
      <c r="FC48" s="47">
        <v>10.5</v>
      </c>
      <c r="FD48" s="47">
        <v>1</v>
      </c>
      <c r="FE48" s="47">
        <v>10</v>
      </c>
      <c r="FF48" s="47">
        <v>10.3</v>
      </c>
      <c r="FG48" s="47">
        <v>1</v>
      </c>
      <c r="FH48" s="47">
        <v>10</v>
      </c>
      <c r="FI48" s="47">
        <v>10.8</v>
      </c>
      <c r="FJ48" s="47">
        <v>1</v>
      </c>
      <c r="FK48" s="47">
        <v>8</v>
      </c>
      <c r="FL48" s="47">
        <v>8.6</v>
      </c>
      <c r="FM48" s="47">
        <v>0</v>
      </c>
      <c r="FN48" s="47">
        <v>10</v>
      </c>
      <c r="FO48" s="47">
        <v>10.199999999999999</v>
      </c>
      <c r="FP48" s="47">
        <v>0</v>
      </c>
      <c r="FQ48" s="47">
        <v>9</v>
      </c>
      <c r="FR48" s="47">
        <v>9.9</v>
      </c>
      <c r="FS48" s="47">
        <v>0</v>
      </c>
      <c r="FT48" s="47">
        <v>7</v>
      </c>
      <c r="FU48" s="47">
        <v>7.9</v>
      </c>
      <c r="FV48" s="47">
        <v>0</v>
      </c>
      <c r="FW48" s="47">
        <v>9</v>
      </c>
      <c r="FX48" s="47">
        <v>9.8000000000000007</v>
      </c>
      <c r="FY48" s="47">
        <v>0</v>
      </c>
      <c r="FZ48" s="47">
        <v>8</v>
      </c>
      <c r="GA48" s="47">
        <v>8.8000000000000007</v>
      </c>
      <c r="GB48" s="47">
        <v>0</v>
      </c>
      <c r="GC48" s="47">
        <v>10</v>
      </c>
      <c r="GD48" s="47">
        <v>10.7</v>
      </c>
      <c r="GE48" s="47">
        <v>1</v>
      </c>
      <c r="GF48" s="47">
        <v>10</v>
      </c>
      <c r="GG48" s="47">
        <v>10.7</v>
      </c>
      <c r="GH48" s="47">
        <v>1</v>
      </c>
      <c r="GI48" s="47">
        <v>7</v>
      </c>
      <c r="GJ48" s="47">
        <v>7.5</v>
      </c>
      <c r="GK48" s="47">
        <v>0</v>
      </c>
      <c r="GL48" s="47">
        <v>9</v>
      </c>
      <c r="GM48" s="47">
        <v>9.1999999999999993</v>
      </c>
      <c r="GN48" s="47">
        <v>0</v>
      </c>
      <c r="GO48" s="47">
        <v>7</v>
      </c>
      <c r="GP48" s="47">
        <v>7.9</v>
      </c>
      <c r="GQ48" s="47">
        <v>0</v>
      </c>
      <c r="GR48" s="47">
        <v>7</v>
      </c>
      <c r="GS48" s="47">
        <v>7.4</v>
      </c>
      <c r="GT48" s="47">
        <v>0</v>
      </c>
      <c r="GU48" s="47">
        <v>7</v>
      </c>
      <c r="GV48" s="47">
        <v>7.8</v>
      </c>
      <c r="GW48" s="47">
        <v>0</v>
      </c>
      <c r="GX48" s="47">
        <v>10</v>
      </c>
      <c r="GY48" s="47">
        <v>10.3</v>
      </c>
      <c r="GZ48" s="47">
        <v>1</v>
      </c>
      <c r="HA48" s="47">
        <v>483</v>
      </c>
      <c r="HB48" s="47">
        <v>510.9</v>
      </c>
      <c r="HC48" s="47">
        <v>7</v>
      </c>
      <c r="HD48" s="47">
        <v>483</v>
      </c>
      <c r="HE48" s="47">
        <v>510.9</v>
      </c>
      <c r="HF48" s="47">
        <v>7</v>
      </c>
      <c r="HG48" s="47">
        <v>483</v>
      </c>
      <c r="HH48" s="47">
        <v>510.9</v>
      </c>
      <c r="HI48" s="47">
        <v>7</v>
      </c>
      <c r="HJ48" s="47">
        <v>173</v>
      </c>
      <c r="HK48" s="47">
        <v>179.9</v>
      </c>
      <c r="HL48" s="47">
        <v>1</v>
      </c>
      <c r="HM48" s="47">
        <v>138</v>
      </c>
      <c r="HN48" s="47">
        <v>147.5</v>
      </c>
      <c r="HO48" s="47">
        <v>0</v>
      </c>
      <c r="HP48" s="47">
        <v>0</v>
      </c>
      <c r="HQ48" s="47">
        <v>0</v>
      </c>
      <c r="HR48" s="47">
        <v>0</v>
      </c>
      <c r="HS48" s="47">
        <v>172</v>
      </c>
      <c r="HT48" s="47">
        <v>183.5</v>
      </c>
      <c r="HU48" s="47">
        <v>6</v>
      </c>
      <c r="HV48" s="47">
        <v>86</v>
      </c>
      <c r="HW48" s="47">
        <v>87.6</v>
      </c>
      <c r="HX48" s="47">
        <v>0</v>
      </c>
      <c r="HY48" s="47">
        <v>87</v>
      </c>
      <c r="HZ48" s="47">
        <v>92.3</v>
      </c>
      <c r="IA48" s="47">
        <v>1</v>
      </c>
      <c r="IB48" s="47">
        <v>71</v>
      </c>
      <c r="IC48" s="47">
        <v>75.400000000000006</v>
      </c>
      <c r="ID48" s="47">
        <v>0</v>
      </c>
      <c r="IE48" s="47">
        <v>67</v>
      </c>
      <c r="IF48" s="47">
        <v>72.099999999999994</v>
      </c>
      <c r="IG48" s="47">
        <v>0</v>
      </c>
      <c r="IH48" s="47">
        <v>88</v>
      </c>
      <c r="II48" s="47">
        <v>93.4</v>
      </c>
      <c r="IJ48" s="47">
        <v>3</v>
      </c>
      <c r="IK48" s="47">
        <v>84</v>
      </c>
      <c r="IL48" s="47">
        <v>90.1</v>
      </c>
      <c r="IM48" s="47">
        <v>3</v>
      </c>
    </row>
    <row r="49" spans="1:247" s="47" customFormat="1" x14ac:dyDescent="0.3">
      <c r="A49" s="47" t="s">
        <v>762</v>
      </c>
      <c r="B49" s="47" t="s">
        <v>697</v>
      </c>
      <c r="D49" s="47" t="s">
        <v>763</v>
      </c>
      <c r="E49" s="47">
        <v>162</v>
      </c>
      <c r="H49" s="80"/>
      <c r="I49" s="47" t="s">
        <v>621</v>
      </c>
      <c r="J49" s="47">
        <v>11</v>
      </c>
      <c r="K49" s="47">
        <v>4</v>
      </c>
      <c r="S49" s="47" t="s">
        <v>689</v>
      </c>
      <c r="AC49" s="47">
        <v>8</v>
      </c>
      <c r="AD49" s="47">
        <v>8.1999999999999993</v>
      </c>
      <c r="AE49" s="47">
        <v>0</v>
      </c>
      <c r="AF49" s="47">
        <v>7</v>
      </c>
      <c r="AG49" s="47">
        <v>7.7</v>
      </c>
      <c r="AH49" s="47">
        <v>0</v>
      </c>
      <c r="AI49" s="47">
        <v>9</v>
      </c>
      <c r="AJ49" s="47">
        <v>9.4</v>
      </c>
      <c r="AK49" s="47">
        <v>0</v>
      </c>
      <c r="AL49" s="47">
        <v>7</v>
      </c>
      <c r="AM49" s="47">
        <v>7.2</v>
      </c>
      <c r="AN49" s="47">
        <v>0</v>
      </c>
      <c r="AO49" s="47">
        <v>10</v>
      </c>
      <c r="AP49" s="47">
        <v>10.7</v>
      </c>
      <c r="AQ49" s="47">
        <v>1</v>
      </c>
      <c r="AR49" s="47">
        <v>8</v>
      </c>
      <c r="AS49" s="47">
        <v>8</v>
      </c>
      <c r="AT49" s="47">
        <v>0</v>
      </c>
      <c r="AU49" s="47">
        <v>10</v>
      </c>
      <c r="AV49" s="47">
        <v>10.7</v>
      </c>
      <c r="AW49" s="47">
        <v>1</v>
      </c>
      <c r="AX49" s="47">
        <v>10</v>
      </c>
      <c r="AY49" s="47">
        <v>10</v>
      </c>
      <c r="AZ49" s="47">
        <v>0</v>
      </c>
      <c r="BA49" s="47">
        <v>9</v>
      </c>
      <c r="BB49" s="47">
        <v>9.5</v>
      </c>
      <c r="BC49" s="47">
        <v>0</v>
      </c>
      <c r="BD49" s="47">
        <v>10</v>
      </c>
      <c r="BE49" s="47">
        <v>10.199999999999999</v>
      </c>
      <c r="BF49" s="47">
        <v>0</v>
      </c>
      <c r="BG49" s="47">
        <v>9</v>
      </c>
      <c r="BH49" s="47">
        <v>9.1999999999999993</v>
      </c>
      <c r="BI49" s="47">
        <v>0</v>
      </c>
      <c r="BJ49" s="47">
        <v>8</v>
      </c>
      <c r="BK49" s="47">
        <v>8.6999999999999993</v>
      </c>
      <c r="BL49" s="47">
        <v>0</v>
      </c>
      <c r="BM49" s="47">
        <v>6</v>
      </c>
      <c r="BN49" s="47">
        <v>6.8</v>
      </c>
      <c r="BO49" s="47">
        <v>0</v>
      </c>
      <c r="BP49" s="47">
        <v>10</v>
      </c>
      <c r="BQ49" s="47">
        <v>10</v>
      </c>
      <c r="BR49" s="47">
        <v>0</v>
      </c>
      <c r="BS49" s="47">
        <v>10</v>
      </c>
      <c r="BT49" s="47">
        <v>10.6</v>
      </c>
      <c r="BU49" s="47">
        <v>1</v>
      </c>
      <c r="BV49" s="47">
        <v>9</v>
      </c>
      <c r="BW49" s="47">
        <v>9.3000000000000007</v>
      </c>
      <c r="BX49" s="47">
        <v>0</v>
      </c>
      <c r="BY49" s="47">
        <v>10</v>
      </c>
      <c r="BZ49" s="47">
        <v>10.6</v>
      </c>
      <c r="CA49" s="47">
        <v>1</v>
      </c>
      <c r="CB49" s="47">
        <v>9</v>
      </c>
      <c r="CC49" s="47">
        <v>9.1</v>
      </c>
      <c r="CD49" s="47">
        <v>0</v>
      </c>
      <c r="CE49" s="47">
        <v>9</v>
      </c>
      <c r="CF49" s="47">
        <v>9.8000000000000007</v>
      </c>
      <c r="CG49" s="47">
        <v>0</v>
      </c>
      <c r="CH49" s="47">
        <v>9</v>
      </c>
      <c r="CI49" s="47">
        <v>9.1999999999999993</v>
      </c>
      <c r="CJ49" s="47">
        <v>0</v>
      </c>
      <c r="CK49" s="47">
        <v>7</v>
      </c>
      <c r="CL49" s="47">
        <v>7.8</v>
      </c>
      <c r="CM49" s="47">
        <v>0</v>
      </c>
      <c r="CN49" s="47">
        <v>9</v>
      </c>
      <c r="CO49" s="47">
        <v>9.6999999999999993</v>
      </c>
      <c r="CP49" s="47">
        <v>0</v>
      </c>
      <c r="CQ49" s="47">
        <v>8</v>
      </c>
      <c r="CR49" s="47">
        <v>8.6999999999999993</v>
      </c>
      <c r="CS49" s="47">
        <v>0</v>
      </c>
      <c r="CT49" s="47">
        <v>9</v>
      </c>
      <c r="CU49" s="47">
        <v>9.3000000000000007</v>
      </c>
      <c r="CV49" s="47">
        <v>0</v>
      </c>
      <c r="CW49" s="47">
        <v>0</v>
      </c>
      <c r="CX49" s="47">
        <v>0</v>
      </c>
      <c r="CY49" s="47">
        <v>0</v>
      </c>
      <c r="CZ49" s="47">
        <v>5</v>
      </c>
      <c r="DA49" s="47">
        <v>5.5</v>
      </c>
      <c r="DB49" s="47">
        <v>0</v>
      </c>
      <c r="DC49" s="47">
        <v>8</v>
      </c>
      <c r="DD49" s="47">
        <v>8.4</v>
      </c>
      <c r="DE49" s="47">
        <v>0</v>
      </c>
      <c r="DF49" s="47">
        <v>0</v>
      </c>
      <c r="DG49" s="47">
        <v>0</v>
      </c>
      <c r="DH49" s="47">
        <v>0</v>
      </c>
      <c r="DI49" s="47">
        <v>0</v>
      </c>
      <c r="DJ49" s="47">
        <v>0</v>
      </c>
      <c r="DK49" s="47">
        <v>0</v>
      </c>
      <c r="DL49" s="47">
        <v>0</v>
      </c>
      <c r="DM49" s="47">
        <v>0</v>
      </c>
      <c r="DN49" s="47">
        <v>0</v>
      </c>
      <c r="DO49" s="47">
        <v>7</v>
      </c>
      <c r="DP49" s="47">
        <v>7.5</v>
      </c>
      <c r="DQ49" s="47">
        <v>0</v>
      </c>
      <c r="DR49" s="47">
        <v>7</v>
      </c>
      <c r="DS49" s="47">
        <v>7.6</v>
      </c>
      <c r="DT49" s="47">
        <v>0</v>
      </c>
      <c r="DU49" s="47">
        <v>9</v>
      </c>
      <c r="DV49" s="47">
        <v>9</v>
      </c>
      <c r="DW49" s="47">
        <v>0</v>
      </c>
      <c r="DX49" s="47">
        <v>6</v>
      </c>
      <c r="DY49" s="47">
        <v>6</v>
      </c>
      <c r="DZ49" s="47">
        <v>0</v>
      </c>
      <c r="EA49" s="47">
        <v>9</v>
      </c>
      <c r="EB49" s="47">
        <v>9</v>
      </c>
      <c r="EC49" s="47">
        <v>0</v>
      </c>
      <c r="ED49" s="47">
        <v>5</v>
      </c>
      <c r="EE49" s="47">
        <v>5.5</v>
      </c>
      <c r="EF49" s="47">
        <v>0</v>
      </c>
      <c r="EG49" s="47">
        <v>4</v>
      </c>
      <c r="EH49" s="47">
        <v>4.0999999999999996</v>
      </c>
      <c r="EI49" s="47">
        <v>0</v>
      </c>
      <c r="EJ49" s="47">
        <v>4</v>
      </c>
      <c r="EK49" s="47">
        <v>4.5</v>
      </c>
      <c r="EL49" s="47">
        <v>0</v>
      </c>
      <c r="EM49" s="47">
        <v>9</v>
      </c>
      <c r="EN49" s="47">
        <v>9.1</v>
      </c>
      <c r="EO49" s="47">
        <v>0</v>
      </c>
      <c r="EP49" s="47">
        <v>7</v>
      </c>
      <c r="EQ49" s="47">
        <v>7.8</v>
      </c>
      <c r="ER49" s="47">
        <v>0</v>
      </c>
      <c r="ES49" s="47">
        <v>6</v>
      </c>
      <c r="ET49" s="47">
        <v>6.2</v>
      </c>
      <c r="EU49" s="47">
        <v>0</v>
      </c>
      <c r="EV49" s="47">
        <v>6</v>
      </c>
      <c r="EW49" s="47">
        <v>6.1</v>
      </c>
      <c r="EX49" s="47">
        <v>0</v>
      </c>
      <c r="EY49" s="47">
        <v>8</v>
      </c>
      <c r="EZ49" s="47">
        <v>8.1999999999999993</v>
      </c>
      <c r="FA49" s="47">
        <v>0</v>
      </c>
      <c r="FB49" s="47">
        <v>7</v>
      </c>
      <c r="FC49" s="47">
        <v>7</v>
      </c>
      <c r="FD49" s="47">
        <v>0</v>
      </c>
      <c r="FE49" s="47">
        <v>4</v>
      </c>
      <c r="FF49" s="47">
        <v>4.3</v>
      </c>
      <c r="FG49" s="47">
        <v>0</v>
      </c>
      <c r="FH49" s="47">
        <v>6</v>
      </c>
      <c r="FI49" s="47">
        <v>6.2</v>
      </c>
      <c r="FJ49" s="47">
        <v>0</v>
      </c>
      <c r="FK49" s="47">
        <v>6</v>
      </c>
      <c r="FL49" s="47">
        <v>6.5</v>
      </c>
      <c r="FM49" s="47">
        <v>0</v>
      </c>
      <c r="FN49" s="47">
        <v>8</v>
      </c>
      <c r="FO49" s="47">
        <v>8.5</v>
      </c>
      <c r="FP49" s="47">
        <v>0</v>
      </c>
      <c r="FQ49" s="47">
        <v>4</v>
      </c>
      <c r="FR49" s="47">
        <v>4.7</v>
      </c>
      <c r="FS49" s="47">
        <v>0</v>
      </c>
      <c r="FT49" s="47">
        <v>4</v>
      </c>
      <c r="FU49" s="47">
        <v>4.5999999999999996</v>
      </c>
      <c r="FV49" s="47">
        <v>0</v>
      </c>
      <c r="FW49" s="47">
        <v>6</v>
      </c>
      <c r="FX49" s="47">
        <v>6.7</v>
      </c>
      <c r="FY49" s="47">
        <v>0</v>
      </c>
      <c r="FZ49" s="47">
        <v>3</v>
      </c>
      <c r="GA49" s="47">
        <v>3</v>
      </c>
      <c r="GB49" s="47">
        <v>0</v>
      </c>
      <c r="GC49" s="47">
        <v>6</v>
      </c>
      <c r="GD49" s="47">
        <v>6.1</v>
      </c>
      <c r="GE49" s="47">
        <v>0</v>
      </c>
      <c r="GF49" s="47">
        <v>8</v>
      </c>
      <c r="GG49" s="47">
        <v>8.1</v>
      </c>
      <c r="GH49" s="47">
        <v>0</v>
      </c>
      <c r="GI49" s="47">
        <v>6</v>
      </c>
      <c r="GJ49" s="47">
        <v>6.8</v>
      </c>
      <c r="GK49" s="47">
        <v>0</v>
      </c>
      <c r="GL49" s="47">
        <v>9</v>
      </c>
      <c r="GM49" s="47">
        <v>9.1</v>
      </c>
      <c r="GN49" s="47">
        <v>0</v>
      </c>
      <c r="GO49" s="47">
        <v>6</v>
      </c>
      <c r="GP49" s="47">
        <v>6.2</v>
      </c>
      <c r="GQ49" s="47">
        <v>0</v>
      </c>
      <c r="GR49" s="47">
        <v>6</v>
      </c>
      <c r="GS49" s="47">
        <v>6.4</v>
      </c>
      <c r="GT49" s="47">
        <v>0</v>
      </c>
      <c r="GU49" s="47">
        <v>0</v>
      </c>
      <c r="GV49" s="47">
        <v>0</v>
      </c>
      <c r="GW49" s="47">
        <v>0</v>
      </c>
      <c r="GX49" s="47">
        <v>7</v>
      </c>
      <c r="GY49" s="47">
        <v>7.2</v>
      </c>
      <c r="GZ49" s="47">
        <v>0</v>
      </c>
      <c r="HA49" s="47">
        <v>406</v>
      </c>
      <c r="HB49" s="47">
        <v>426.3</v>
      </c>
      <c r="HC49" s="47">
        <v>4</v>
      </c>
      <c r="HD49" s="47">
        <v>406</v>
      </c>
      <c r="HE49" s="47">
        <v>426.3</v>
      </c>
      <c r="HF49" s="47">
        <v>4</v>
      </c>
      <c r="HG49" s="47">
        <v>406</v>
      </c>
      <c r="HH49" s="47">
        <v>426.3</v>
      </c>
      <c r="HI49" s="47">
        <v>4</v>
      </c>
      <c r="HJ49" s="47">
        <v>177</v>
      </c>
      <c r="HK49" s="47">
        <v>184.9</v>
      </c>
      <c r="HL49" s="47">
        <v>4</v>
      </c>
      <c r="HM49" s="47">
        <v>113</v>
      </c>
      <c r="HN49" s="47">
        <v>119.5</v>
      </c>
      <c r="HO49" s="47">
        <v>0</v>
      </c>
      <c r="HP49" s="47">
        <v>0</v>
      </c>
      <c r="HQ49" s="47">
        <v>0</v>
      </c>
      <c r="HR49" s="47">
        <v>0</v>
      </c>
      <c r="HS49" s="47">
        <v>116</v>
      </c>
      <c r="HT49" s="47">
        <v>121.9</v>
      </c>
      <c r="HU49" s="47">
        <v>0</v>
      </c>
      <c r="HV49" s="47">
        <v>88</v>
      </c>
      <c r="HW49" s="47">
        <v>91.6</v>
      </c>
      <c r="HX49" s="47">
        <v>2</v>
      </c>
      <c r="HY49" s="47">
        <v>89</v>
      </c>
      <c r="HZ49" s="47">
        <v>93.3</v>
      </c>
      <c r="IA49" s="47">
        <v>2</v>
      </c>
      <c r="IB49" s="47">
        <v>46</v>
      </c>
      <c r="IC49" s="47">
        <v>49.4</v>
      </c>
      <c r="ID49" s="47">
        <v>0</v>
      </c>
      <c r="IE49" s="47">
        <v>67</v>
      </c>
      <c r="IF49" s="47">
        <v>70.099999999999994</v>
      </c>
      <c r="IG49" s="47">
        <v>0</v>
      </c>
      <c r="IH49" s="47">
        <v>59</v>
      </c>
      <c r="II49" s="47">
        <v>62.3</v>
      </c>
      <c r="IJ49" s="47">
        <v>0</v>
      </c>
      <c r="IK49" s="47">
        <v>57</v>
      </c>
      <c r="IL49" s="47">
        <v>59.6</v>
      </c>
      <c r="IM49" s="47">
        <v>0</v>
      </c>
    </row>
    <row r="50" spans="1:247" s="47" customFormat="1" x14ac:dyDescent="0.3">
      <c r="A50" s="47" t="s">
        <v>764</v>
      </c>
      <c r="B50" s="47" t="s">
        <v>765</v>
      </c>
      <c r="D50" s="47" t="s">
        <v>766</v>
      </c>
      <c r="E50" s="47">
        <v>163</v>
      </c>
      <c r="H50" s="80"/>
      <c r="I50" s="47" t="s">
        <v>621</v>
      </c>
      <c r="J50" s="47">
        <v>11</v>
      </c>
      <c r="K50" s="47">
        <v>3</v>
      </c>
      <c r="S50" s="47" t="s">
        <v>689</v>
      </c>
      <c r="AC50" s="47">
        <v>8</v>
      </c>
      <c r="AD50" s="47">
        <v>8.6</v>
      </c>
      <c r="AE50" s="47">
        <v>0</v>
      </c>
      <c r="AF50" s="47">
        <v>10</v>
      </c>
      <c r="AG50" s="47">
        <v>10</v>
      </c>
      <c r="AH50" s="47">
        <v>0</v>
      </c>
      <c r="AI50" s="47">
        <v>9</v>
      </c>
      <c r="AJ50" s="47">
        <v>9.8000000000000007</v>
      </c>
      <c r="AK50" s="47">
        <v>0</v>
      </c>
      <c r="AL50" s="47">
        <v>9</v>
      </c>
      <c r="AM50" s="47">
        <v>9</v>
      </c>
      <c r="AN50" s="47">
        <v>0</v>
      </c>
      <c r="AO50" s="47">
        <v>9</v>
      </c>
      <c r="AP50" s="47">
        <v>9</v>
      </c>
      <c r="AQ50" s="47">
        <v>0</v>
      </c>
      <c r="AR50" s="47">
        <v>9</v>
      </c>
      <c r="AS50" s="47">
        <v>9.9</v>
      </c>
      <c r="AT50" s="47">
        <v>0</v>
      </c>
      <c r="AU50" s="47">
        <v>6</v>
      </c>
      <c r="AV50" s="47">
        <v>6</v>
      </c>
      <c r="AW50" s="47">
        <v>0</v>
      </c>
      <c r="AX50" s="47">
        <v>10</v>
      </c>
      <c r="AY50" s="47">
        <v>10.7</v>
      </c>
      <c r="AZ50" s="47">
        <v>1</v>
      </c>
      <c r="BA50" s="47">
        <v>7</v>
      </c>
      <c r="BB50" s="47">
        <v>7.8</v>
      </c>
      <c r="BC50" s="47">
        <v>0</v>
      </c>
      <c r="BD50" s="47">
        <v>9</v>
      </c>
      <c r="BE50" s="47">
        <v>9.1999999999999993</v>
      </c>
      <c r="BF50" s="47">
        <v>0</v>
      </c>
      <c r="BG50" s="47">
        <v>7</v>
      </c>
      <c r="BH50" s="47">
        <v>7.4</v>
      </c>
      <c r="BI50" s="47">
        <v>0</v>
      </c>
      <c r="BJ50" s="47">
        <v>9</v>
      </c>
      <c r="BK50" s="47">
        <v>9.1</v>
      </c>
      <c r="BL50" s="47">
        <v>0</v>
      </c>
      <c r="BM50" s="47">
        <v>10</v>
      </c>
      <c r="BN50" s="47">
        <v>10.6</v>
      </c>
      <c r="BO50" s="47">
        <v>1</v>
      </c>
      <c r="BP50" s="47">
        <v>7</v>
      </c>
      <c r="BQ50" s="47">
        <v>7.6</v>
      </c>
      <c r="BR50" s="47">
        <v>0</v>
      </c>
      <c r="BS50" s="47">
        <v>8</v>
      </c>
      <c r="BT50" s="47">
        <v>8.1999999999999993</v>
      </c>
      <c r="BU50" s="47">
        <v>0</v>
      </c>
      <c r="BV50" s="47">
        <v>8</v>
      </c>
      <c r="BW50" s="47">
        <v>8.4</v>
      </c>
      <c r="BX50" s="47">
        <v>0</v>
      </c>
      <c r="BY50" s="47">
        <v>9</v>
      </c>
      <c r="BZ50" s="47">
        <v>9.9</v>
      </c>
      <c r="CA50" s="47">
        <v>0</v>
      </c>
      <c r="CB50" s="47">
        <v>10</v>
      </c>
      <c r="CC50" s="47">
        <v>10.1</v>
      </c>
      <c r="CD50" s="47">
        <v>0</v>
      </c>
      <c r="CE50" s="47">
        <v>8</v>
      </c>
      <c r="CF50" s="47">
        <v>8.9</v>
      </c>
      <c r="CG50" s="47">
        <v>0</v>
      </c>
      <c r="CH50" s="47">
        <v>9</v>
      </c>
      <c r="CI50" s="47">
        <v>9.5</v>
      </c>
      <c r="CJ50" s="47">
        <v>0</v>
      </c>
      <c r="CK50" s="47">
        <v>8</v>
      </c>
      <c r="CL50" s="47">
        <v>8.8000000000000007</v>
      </c>
      <c r="CM50" s="47">
        <v>0</v>
      </c>
      <c r="CN50" s="47">
        <v>5</v>
      </c>
      <c r="CO50" s="47">
        <v>5.3</v>
      </c>
      <c r="CP50" s="47">
        <v>0</v>
      </c>
      <c r="CQ50" s="47">
        <v>0</v>
      </c>
      <c r="CR50" s="47">
        <v>0</v>
      </c>
      <c r="CS50" s="47">
        <v>0</v>
      </c>
      <c r="CT50" s="47">
        <v>0</v>
      </c>
      <c r="CU50" s="47">
        <v>0</v>
      </c>
      <c r="CV50" s="47">
        <v>0</v>
      </c>
      <c r="CW50" s="47">
        <v>3</v>
      </c>
      <c r="CX50" s="47">
        <v>3.2</v>
      </c>
      <c r="CY50" s="47">
        <v>0</v>
      </c>
      <c r="CZ50" s="47">
        <v>6</v>
      </c>
      <c r="DA50" s="47">
        <v>6.1</v>
      </c>
      <c r="DB50" s="47">
        <v>0</v>
      </c>
      <c r="DC50" s="47">
        <v>10</v>
      </c>
      <c r="DD50" s="47">
        <v>10.1</v>
      </c>
      <c r="DE50" s="47">
        <v>0</v>
      </c>
      <c r="DF50" s="47">
        <v>5</v>
      </c>
      <c r="DG50" s="47">
        <v>5.5</v>
      </c>
      <c r="DH50" s="47">
        <v>0</v>
      </c>
      <c r="DI50" s="47">
        <v>8</v>
      </c>
      <c r="DJ50" s="47">
        <v>8.9</v>
      </c>
      <c r="DK50" s="47">
        <v>0</v>
      </c>
      <c r="DL50" s="47">
        <v>7</v>
      </c>
      <c r="DM50" s="47">
        <v>7.8</v>
      </c>
      <c r="DN50" s="47">
        <v>0</v>
      </c>
      <c r="DO50" s="47">
        <v>10</v>
      </c>
      <c r="DP50" s="47">
        <v>10.1</v>
      </c>
      <c r="DQ50" s="47">
        <v>0</v>
      </c>
      <c r="DR50" s="47">
        <v>5</v>
      </c>
      <c r="DS50" s="47">
        <v>5.8</v>
      </c>
      <c r="DT50" s="47">
        <v>0</v>
      </c>
      <c r="DU50" s="47">
        <v>3</v>
      </c>
      <c r="DV50" s="47">
        <v>3.2</v>
      </c>
      <c r="DW50" s="47">
        <v>0</v>
      </c>
      <c r="DX50" s="47">
        <v>8</v>
      </c>
      <c r="DY50" s="47">
        <v>8.8000000000000007</v>
      </c>
      <c r="DZ50" s="47">
        <v>0</v>
      </c>
      <c r="EA50" s="47">
        <v>7</v>
      </c>
      <c r="EB50" s="47">
        <v>7.7</v>
      </c>
      <c r="EC50" s="47">
        <v>0</v>
      </c>
      <c r="ED50" s="47">
        <v>6</v>
      </c>
      <c r="EE50" s="47">
        <v>6.8</v>
      </c>
      <c r="EF50" s="47">
        <v>0</v>
      </c>
      <c r="EG50" s="47">
        <v>7</v>
      </c>
      <c r="EH50" s="47">
        <v>7.9</v>
      </c>
      <c r="EI50" s="47">
        <v>0</v>
      </c>
      <c r="EJ50" s="47">
        <v>7</v>
      </c>
      <c r="EK50" s="47">
        <v>7</v>
      </c>
      <c r="EL50" s="47">
        <v>0</v>
      </c>
      <c r="EM50" s="47">
        <v>5</v>
      </c>
      <c r="EN50" s="47">
        <v>5.5</v>
      </c>
      <c r="EO50" s="47">
        <v>0</v>
      </c>
      <c r="EP50" s="47">
        <v>5</v>
      </c>
      <c r="EQ50" s="47">
        <v>5</v>
      </c>
      <c r="ER50" s="47">
        <v>0</v>
      </c>
      <c r="ES50" s="47">
        <v>5</v>
      </c>
      <c r="ET50" s="47">
        <v>5.7</v>
      </c>
      <c r="EU50" s="47">
        <v>0</v>
      </c>
      <c r="EV50" s="47">
        <v>4</v>
      </c>
      <c r="EW50" s="47">
        <v>4.5999999999999996</v>
      </c>
      <c r="EX50" s="47">
        <v>0</v>
      </c>
      <c r="EY50" s="47">
        <v>6</v>
      </c>
      <c r="EZ50" s="47">
        <v>6.8</v>
      </c>
      <c r="FA50" s="47">
        <v>0</v>
      </c>
      <c r="FB50" s="47">
        <v>9</v>
      </c>
      <c r="FC50" s="47">
        <v>9.3000000000000007</v>
      </c>
      <c r="FD50" s="47">
        <v>0</v>
      </c>
      <c r="FE50" s="47">
        <v>9</v>
      </c>
      <c r="FF50" s="47">
        <v>9.3000000000000007</v>
      </c>
      <c r="FG50" s="47">
        <v>0</v>
      </c>
      <c r="FH50" s="47">
        <v>9</v>
      </c>
      <c r="FI50" s="47">
        <v>9</v>
      </c>
      <c r="FJ50" s="47">
        <v>0</v>
      </c>
      <c r="FK50" s="47">
        <v>6</v>
      </c>
      <c r="FL50" s="47">
        <v>6.1</v>
      </c>
      <c r="FM50" s="47">
        <v>0</v>
      </c>
      <c r="FN50" s="47">
        <v>9</v>
      </c>
      <c r="FO50" s="47">
        <v>9.1</v>
      </c>
      <c r="FP50" s="47">
        <v>0</v>
      </c>
      <c r="FQ50" s="47">
        <v>8</v>
      </c>
      <c r="FR50" s="47">
        <v>8.3000000000000007</v>
      </c>
      <c r="FS50" s="47">
        <v>0</v>
      </c>
      <c r="FT50" s="47">
        <v>7</v>
      </c>
      <c r="FU50" s="47">
        <v>7.2</v>
      </c>
      <c r="FV50" s="47">
        <v>0</v>
      </c>
      <c r="FW50" s="47">
        <v>8</v>
      </c>
      <c r="FX50" s="47">
        <v>8.1999999999999993</v>
      </c>
      <c r="FY50" s="47">
        <v>0</v>
      </c>
      <c r="FZ50" s="47">
        <v>5</v>
      </c>
      <c r="GA50" s="47">
        <v>5.9</v>
      </c>
      <c r="GB50" s="47">
        <v>0</v>
      </c>
      <c r="GC50" s="47">
        <v>6</v>
      </c>
      <c r="GD50" s="47">
        <v>6.8</v>
      </c>
      <c r="GE50" s="47">
        <v>0</v>
      </c>
      <c r="GF50" s="47">
        <v>9</v>
      </c>
      <c r="GG50" s="47">
        <v>9.3000000000000007</v>
      </c>
      <c r="GH50" s="47">
        <v>0</v>
      </c>
      <c r="GI50" s="47">
        <v>8</v>
      </c>
      <c r="GJ50" s="47">
        <v>8</v>
      </c>
      <c r="GK50" s="47">
        <v>0</v>
      </c>
      <c r="GL50" s="47">
        <v>8</v>
      </c>
      <c r="GM50" s="47">
        <v>8</v>
      </c>
      <c r="GN50" s="47">
        <v>0</v>
      </c>
      <c r="GO50" s="47">
        <v>7</v>
      </c>
      <c r="GP50" s="47">
        <v>7.9</v>
      </c>
      <c r="GQ50" s="47">
        <v>0</v>
      </c>
      <c r="GR50" s="47">
        <v>6</v>
      </c>
      <c r="GS50" s="47">
        <v>6.8</v>
      </c>
      <c r="GT50" s="47">
        <v>0</v>
      </c>
      <c r="GU50" s="47">
        <v>8</v>
      </c>
      <c r="GV50" s="47">
        <v>8.6</v>
      </c>
      <c r="GW50" s="47">
        <v>0</v>
      </c>
      <c r="GX50" s="47">
        <v>4</v>
      </c>
      <c r="GY50" s="47">
        <v>4.0999999999999996</v>
      </c>
      <c r="GZ50" s="47">
        <v>0</v>
      </c>
      <c r="HA50" s="47">
        <v>427</v>
      </c>
      <c r="HB50" s="47">
        <v>452.2</v>
      </c>
      <c r="HC50" s="47">
        <v>2</v>
      </c>
      <c r="HD50" s="47">
        <v>427</v>
      </c>
      <c r="HE50" s="47">
        <v>452.2</v>
      </c>
      <c r="HF50" s="47">
        <v>2</v>
      </c>
      <c r="HG50" s="47">
        <v>427</v>
      </c>
      <c r="HH50" s="47">
        <v>452.2</v>
      </c>
      <c r="HI50" s="47">
        <v>2</v>
      </c>
      <c r="HJ50" s="47">
        <v>171</v>
      </c>
      <c r="HK50" s="47">
        <v>179.7</v>
      </c>
      <c r="HL50" s="47">
        <v>2</v>
      </c>
      <c r="HM50" s="47">
        <v>115</v>
      </c>
      <c r="HN50" s="47">
        <v>123.5</v>
      </c>
      <c r="HO50" s="47">
        <v>0</v>
      </c>
      <c r="HP50" s="47">
        <v>0</v>
      </c>
      <c r="HQ50" s="47">
        <v>0</v>
      </c>
      <c r="HR50" s="47">
        <v>0</v>
      </c>
      <c r="HS50" s="47">
        <v>141</v>
      </c>
      <c r="HT50" s="47">
        <v>149</v>
      </c>
      <c r="HU50" s="47">
        <v>0</v>
      </c>
      <c r="HV50" s="47">
        <v>86</v>
      </c>
      <c r="HW50" s="47">
        <v>90</v>
      </c>
      <c r="HX50" s="47">
        <v>1</v>
      </c>
      <c r="HY50" s="47">
        <v>85</v>
      </c>
      <c r="HZ50" s="47">
        <v>89.7</v>
      </c>
      <c r="IA50" s="47">
        <v>1</v>
      </c>
      <c r="IB50" s="47">
        <v>52</v>
      </c>
      <c r="IC50" s="47">
        <v>55.7</v>
      </c>
      <c r="ID50" s="47">
        <v>0</v>
      </c>
      <c r="IE50" s="47">
        <v>63</v>
      </c>
      <c r="IF50" s="47">
        <v>67.8</v>
      </c>
      <c r="IG50" s="47">
        <v>0</v>
      </c>
      <c r="IH50" s="47">
        <v>72</v>
      </c>
      <c r="II50" s="47">
        <v>75.400000000000006</v>
      </c>
      <c r="IJ50" s="47">
        <v>0</v>
      </c>
      <c r="IK50" s="47">
        <v>69</v>
      </c>
      <c r="IL50" s="47">
        <v>73.599999999999994</v>
      </c>
      <c r="IM50" s="47">
        <v>0</v>
      </c>
    </row>
    <row r="51" spans="1:247" s="47" customFormat="1" x14ac:dyDescent="0.3">
      <c r="A51" s="47" t="s">
        <v>767</v>
      </c>
      <c r="B51" s="47" t="s">
        <v>658</v>
      </c>
      <c r="D51" s="47" t="s">
        <v>768</v>
      </c>
      <c r="E51" s="47">
        <v>164</v>
      </c>
      <c r="H51" s="80"/>
      <c r="I51" s="47" t="s">
        <v>621</v>
      </c>
      <c r="J51" s="47">
        <v>11</v>
      </c>
      <c r="K51" s="47">
        <v>2</v>
      </c>
      <c r="S51" s="47" t="s">
        <v>689</v>
      </c>
      <c r="AC51" s="47">
        <v>9</v>
      </c>
      <c r="AD51" s="47">
        <v>9.9</v>
      </c>
      <c r="AE51" s="47">
        <v>0</v>
      </c>
      <c r="AF51" s="47">
        <v>9</v>
      </c>
      <c r="AG51" s="47">
        <v>9.3000000000000007</v>
      </c>
      <c r="AH51" s="47">
        <v>0</v>
      </c>
      <c r="AI51" s="47">
        <v>7</v>
      </c>
      <c r="AJ51" s="47">
        <v>7.8</v>
      </c>
      <c r="AK51" s="47">
        <v>0</v>
      </c>
      <c r="AL51" s="47">
        <v>9</v>
      </c>
      <c r="AM51" s="47">
        <v>9.1</v>
      </c>
      <c r="AN51" s="47">
        <v>0</v>
      </c>
      <c r="AO51" s="47">
        <v>8</v>
      </c>
      <c r="AP51" s="47">
        <v>8.6999999999999993</v>
      </c>
      <c r="AQ51" s="47">
        <v>0</v>
      </c>
      <c r="AR51" s="47">
        <v>9</v>
      </c>
      <c r="AS51" s="47">
        <v>9.8000000000000007</v>
      </c>
      <c r="AT51" s="47">
        <v>0</v>
      </c>
      <c r="AU51" s="47">
        <v>7</v>
      </c>
      <c r="AV51" s="47">
        <v>7.9</v>
      </c>
      <c r="AW51" s="47">
        <v>0</v>
      </c>
      <c r="AX51" s="47">
        <v>9</v>
      </c>
      <c r="AY51" s="47">
        <v>9.8000000000000007</v>
      </c>
      <c r="AZ51" s="47">
        <v>0</v>
      </c>
      <c r="BA51" s="47">
        <v>9</v>
      </c>
      <c r="BB51" s="47">
        <v>9</v>
      </c>
      <c r="BC51" s="47">
        <v>0</v>
      </c>
      <c r="BD51" s="47">
        <v>8</v>
      </c>
      <c r="BE51" s="47">
        <v>8.8000000000000007</v>
      </c>
      <c r="BF51" s="47">
        <v>0</v>
      </c>
      <c r="BG51" s="47">
        <v>10</v>
      </c>
      <c r="BH51" s="47">
        <v>10.7</v>
      </c>
      <c r="BI51" s="47">
        <v>1</v>
      </c>
      <c r="BJ51" s="47">
        <v>9</v>
      </c>
      <c r="BK51" s="47">
        <v>9.1</v>
      </c>
      <c r="BL51" s="47">
        <v>0</v>
      </c>
      <c r="BM51" s="47">
        <v>7</v>
      </c>
      <c r="BN51" s="47">
        <v>7.1</v>
      </c>
      <c r="BO51" s="47">
        <v>0</v>
      </c>
      <c r="BP51" s="47">
        <v>9</v>
      </c>
      <c r="BQ51" s="47">
        <v>9.9</v>
      </c>
      <c r="BR51" s="47">
        <v>0</v>
      </c>
      <c r="BS51" s="47">
        <v>8</v>
      </c>
      <c r="BT51" s="47">
        <v>8.5</v>
      </c>
      <c r="BU51" s="47">
        <v>0</v>
      </c>
      <c r="BV51" s="47">
        <v>8</v>
      </c>
      <c r="BW51" s="47">
        <v>8.4</v>
      </c>
      <c r="BX51" s="47">
        <v>0</v>
      </c>
      <c r="BY51" s="47">
        <v>8</v>
      </c>
      <c r="BZ51" s="47">
        <v>8.1999999999999993</v>
      </c>
      <c r="CA51" s="47">
        <v>0</v>
      </c>
      <c r="CB51" s="47">
        <v>7</v>
      </c>
      <c r="CC51" s="47">
        <v>7.7</v>
      </c>
      <c r="CD51" s="47">
        <v>0</v>
      </c>
      <c r="CE51" s="47">
        <v>9</v>
      </c>
      <c r="CF51" s="47">
        <v>9.8000000000000007</v>
      </c>
      <c r="CG51" s="47">
        <v>0</v>
      </c>
      <c r="CH51" s="47">
        <v>7</v>
      </c>
      <c r="CI51" s="47">
        <v>7.3</v>
      </c>
      <c r="CJ51" s="47">
        <v>0</v>
      </c>
      <c r="CK51" s="47">
        <v>7</v>
      </c>
      <c r="CL51" s="47">
        <v>7.3</v>
      </c>
      <c r="CM51" s="47">
        <v>0</v>
      </c>
      <c r="CN51" s="47">
        <v>6</v>
      </c>
      <c r="CO51" s="47">
        <v>6</v>
      </c>
      <c r="CP51" s="47">
        <v>0</v>
      </c>
      <c r="CQ51" s="47">
        <v>9</v>
      </c>
      <c r="CR51" s="47">
        <v>9.1</v>
      </c>
      <c r="CS51" s="47">
        <v>0</v>
      </c>
      <c r="CT51" s="47">
        <v>8</v>
      </c>
      <c r="CU51" s="47">
        <v>8.4</v>
      </c>
      <c r="CV51" s="47">
        <v>0</v>
      </c>
      <c r="CW51" s="47">
        <v>6</v>
      </c>
      <c r="CX51" s="47">
        <v>6.1</v>
      </c>
      <c r="CY51" s="47">
        <v>0</v>
      </c>
      <c r="CZ51" s="47">
        <v>6</v>
      </c>
      <c r="DA51" s="47">
        <v>6.4</v>
      </c>
      <c r="DB51" s="47">
        <v>0</v>
      </c>
      <c r="DC51" s="47">
        <v>9</v>
      </c>
      <c r="DD51" s="47">
        <v>9.1999999999999993</v>
      </c>
      <c r="DE51" s="47">
        <v>0</v>
      </c>
      <c r="DF51" s="47">
        <v>4</v>
      </c>
      <c r="DG51" s="47">
        <v>4.4000000000000004</v>
      </c>
      <c r="DH51" s="47">
        <v>0</v>
      </c>
      <c r="DI51" s="47">
        <v>8</v>
      </c>
      <c r="DJ51" s="47">
        <v>8.1</v>
      </c>
      <c r="DK51" s="47">
        <v>0</v>
      </c>
      <c r="DL51" s="47">
        <v>5</v>
      </c>
      <c r="DM51" s="47">
        <v>5.3</v>
      </c>
      <c r="DN51" s="47">
        <v>0</v>
      </c>
      <c r="DO51" s="47">
        <v>9</v>
      </c>
      <c r="DP51" s="47">
        <v>9.6</v>
      </c>
      <c r="DQ51" s="47">
        <v>0</v>
      </c>
      <c r="DR51" s="47">
        <v>4</v>
      </c>
      <c r="DS51" s="47">
        <v>4.5</v>
      </c>
      <c r="DT51" s="47">
        <v>0</v>
      </c>
      <c r="DU51" s="47">
        <v>8</v>
      </c>
      <c r="DV51" s="47">
        <v>8.9</v>
      </c>
      <c r="DW51" s="47">
        <v>0</v>
      </c>
      <c r="DX51" s="47">
        <v>7</v>
      </c>
      <c r="DY51" s="47">
        <v>7.1</v>
      </c>
      <c r="DZ51" s="47">
        <v>0</v>
      </c>
      <c r="EA51" s="47">
        <v>9</v>
      </c>
      <c r="EB51" s="47">
        <v>9.4</v>
      </c>
      <c r="EC51" s="47">
        <v>0</v>
      </c>
      <c r="ED51" s="47">
        <v>10</v>
      </c>
      <c r="EE51" s="47">
        <v>10.199999999999999</v>
      </c>
      <c r="EF51" s="47">
        <v>0</v>
      </c>
      <c r="EG51" s="47">
        <v>0</v>
      </c>
      <c r="EH51" s="47">
        <v>0</v>
      </c>
      <c r="EI51" s="47">
        <v>0</v>
      </c>
      <c r="EJ51" s="47">
        <v>7</v>
      </c>
      <c r="EK51" s="47">
        <v>7.4</v>
      </c>
      <c r="EL51" s="47">
        <v>0</v>
      </c>
      <c r="EM51" s="47">
        <v>8</v>
      </c>
      <c r="EN51" s="47">
        <v>8.8000000000000007</v>
      </c>
      <c r="EO51" s="47">
        <v>0</v>
      </c>
      <c r="EP51" s="47">
        <v>8</v>
      </c>
      <c r="EQ51" s="47">
        <v>8.1</v>
      </c>
      <c r="ER51" s="47">
        <v>0</v>
      </c>
      <c r="ES51" s="47">
        <v>6</v>
      </c>
      <c r="ET51" s="47">
        <v>6.9</v>
      </c>
      <c r="EU51" s="47">
        <v>0</v>
      </c>
      <c r="EV51" s="47">
        <v>8</v>
      </c>
      <c r="EW51" s="47">
        <v>8.1999999999999993</v>
      </c>
      <c r="EX51" s="47">
        <v>0</v>
      </c>
      <c r="EY51" s="47">
        <v>8</v>
      </c>
      <c r="EZ51" s="47">
        <v>8.1</v>
      </c>
      <c r="FA51" s="47">
        <v>0</v>
      </c>
      <c r="FB51" s="47">
        <v>7</v>
      </c>
      <c r="FC51" s="47">
        <v>7.8</v>
      </c>
      <c r="FD51" s="47">
        <v>0</v>
      </c>
      <c r="FE51" s="47">
        <v>4</v>
      </c>
      <c r="FF51" s="47">
        <v>4.4000000000000004</v>
      </c>
      <c r="FG51" s="47">
        <v>0</v>
      </c>
      <c r="FH51" s="47">
        <v>8</v>
      </c>
      <c r="FI51" s="47">
        <v>8.5</v>
      </c>
      <c r="FJ51" s="47">
        <v>0</v>
      </c>
      <c r="FK51" s="47">
        <v>5</v>
      </c>
      <c r="FL51" s="47">
        <v>5.0999999999999996</v>
      </c>
      <c r="FM51" s="47">
        <v>0</v>
      </c>
      <c r="FN51" s="47">
        <v>9</v>
      </c>
      <c r="FO51" s="47">
        <v>9</v>
      </c>
      <c r="FP51" s="47">
        <v>0</v>
      </c>
      <c r="FQ51" s="47">
        <v>8</v>
      </c>
      <c r="FR51" s="47">
        <v>8.6999999999999993</v>
      </c>
      <c r="FS51" s="47">
        <v>0</v>
      </c>
      <c r="FT51" s="47">
        <v>8</v>
      </c>
      <c r="FU51" s="47">
        <v>8.1999999999999993</v>
      </c>
      <c r="FV51" s="47">
        <v>0</v>
      </c>
      <c r="FW51" s="47">
        <v>7</v>
      </c>
      <c r="FX51" s="47">
        <v>7.1</v>
      </c>
      <c r="FY51" s="47">
        <v>0</v>
      </c>
      <c r="FZ51" s="47">
        <v>8</v>
      </c>
      <c r="GA51" s="47">
        <v>8.8000000000000007</v>
      </c>
      <c r="GB51" s="47">
        <v>0</v>
      </c>
      <c r="GC51" s="47">
        <v>8</v>
      </c>
      <c r="GD51" s="47">
        <v>8.5</v>
      </c>
      <c r="GE51" s="47">
        <v>0</v>
      </c>
      <c r="GF51" s="47">
        <v>6</v>
      </c>
      <c r="GG51" s="47">
        <v>6.9</v>
      </c>
      <c r="GH51" s="47">
        <v>0</v>
      </c>
      <c r="GI51" s="47">
        <v>9</v>
      </c>
      <c r="GJ51" s="47">
        <v>9</v>
      </c>
      <c r="GK51" s="47">
        <v>0</v>
      </c>
      <c r="GL51" s="47">
        <v>7</v>
      </c>
      <c r="GM51" s="47">
        <v>7</v>
      </c>
      <c r="GN51" s="47">
        <v>0</v>
      </c>
      <c r="GO51" s="47">
        <v>10</v>
      </c>
      <c r="GP51" s="47">
        <v>10</v>
      </c>
      <c r="GQ51" s="47">
        <v>0</v>
      </c>
      <c r="GR51" s="47">
        <v>6</v>
      </c>
      <c r="GS51" s="47">
        <v>6.4</v>
      </c>
      <c r="GT51" s="47">
        <v>0</v>
      </c>
      <c r="GU51" s="47">
        <v>6</v>
      </c>
      <c r="GV51" s="47">
        <v>6.1</v>
      </c>
      <c r="GW51" s="47">
        <v>0</v>
      </c>
      <c r="GX51" s="47">
        <v>8</v>
      </c>
      <c r="GY51" s="47">
        <v>8</v>
      </c>
      <c r="GZ51" s="47">
        <v>0</v>
      </c>
      <c r="HA51" s="47">
        <v>450</v>
      </c>
      <c r="HB51" s="47">
        <v>473.8</v>
      </c>
      <c r="HC51" s="47">
        <v>1</v>
      </c>
      <c r="HD51" s="47">
        <v>450</v>
      </c>
      <c r="HE51" s="47">
        <v>473.8</v>
      </c>
      <c r="HF51" s="47">
        <v>1</v>
      </c>
      <c r="HG51" s="47">
        <v>450</v>
      </c>
      <c r="HH51" s="47">
        <v>473.8</v>
      </c>
      <c r="HI51" s="47">
        <v>1</v>
      </c>
      <c r="HJ51" s="47">
        <v>166</v>
      </c>
      <c r="HK51" s="47">
        <v>176.8</v>
      </c>
      <c r="HL51" s="47">
        <v>1</v>
      </c>
      <c r="HM51" s="47">
        <v>138</v>
      </c>
      <c r="HN51" s="47">
        <v>144.30000000000001</v>
      </c>
      <c r="HO51" s="47">
        <v>0</v>
      </c>
      <c r="HP51" s="47">
        <v>0</v>
      </c>
      <c r="HQ51" s="47">
        <v>0</v>
      </c>
      <c r="HR51" s="47">
        <v>0</v>
      </c>
      <c r="HS51" s="47">
        <v>146</v>
      </c>
      <c r="HT51" s="47">
        <v>152.69999999999999</v>
      </c>
      <c r="HU51" s="47">
        <v>0</v>
      </c>
      <c r="HV51" s="47">
        <v>84</v>
      </c>
      <c r="HW51" s="47">
        <v>90.1</v>
      </c>
      <c r="HX51" s="47">
        <v>0</v>
      </c>
      <c r="HY51" s="47">
        <v>82</v>
      </c>
      <c r="HZ51" s="47">
        <v>86.7</v>
      </c>
      <c r="IA51" s="47">
        <v>1</v>
      </c>
      <c r="IB51" s="47">
        <v>68</v>
      </c>
      <c r="IC51" s="47">
        <v>70.3</v>
      </c>
      <c r="ID51" s="47">
        <v>0</v>
      </c>
      <c r="IE51" s="47">
        <v>70</v>
      </c>
      <c r="IF51" s="47">
        <v>74</v>
      </c>
      <c r="IG51" s="47">
        <v>0</v>
      </c>
      <c r="IH51" s="47">
        <v>71</v>
      </c>
      <c r="II51" s="47">
        <v>74.900000000000006</v>
      </c>
      <c r="IJ51" s="47">
        <v>0</v>
      </c>
      <c r="IK51" s="47">
        <v>75</v>
      </c>
      <c r="IL51" s="47">
        <v>77.8</v>
      </c>
      <c r="IM51" s="47">
        <v>0</v>
      </c>
    </row>
    <row r="52" spans="1:247" s="47" customFormat="1" x14ac:dyDescent="0.3">
      <c r="A52" s="47" t="s">
        <v>769</v>
      </c>
      <c r="B52" s="47" t="s">
        <v>770</v>
      </c>
      <c r="D52" s="47" t="s">
        <v>771</v>
      </c>
      <c r="E52" s="47">
        <v>180</v>
      </c>
      <c r="H52" s="80"/>
      <c r="I52" s="47" t="s">
        <v>625</v>
      </c>
      <c r="J52" s="47">
        <v>7</v>
      </c>
      <c r="K52" s="47">
        <v>8</v>
      </c>
      <c r="S52" s="47" t="s">
        <v>657</v>
      </c>
      <c r="AC52" s="47">
        <v>8</v>
      </c>
      <c r="AD52" s="47">
        <v>8.6</v>
      </c>
      <c r="AE52" s="47">
        <v>0</v>
      </c>
      <c r="AF52" s="47">
        <v>10</v>
      </c>
      <c r="AG52" s="47">
        <v>10</v>
      </c>
      <c r="AH52" s="47">
        <v>0</v>
      </c>
      <c r="AI52" s="47">
        <v>10</v>
      </c>
      <c r="AJ52" s="47">
        <v>10.3</v>
      </c>
      <c r="AK52" s="47">
        <v>1</v>
      </c>
      <c r="AL52" s="47">
        <v>8</v>
      </c>
      <c r="AM52" s="47">
        <v>8.9</v>
      </c>
      <c r="AN52" s="47">
        <v>0</v>
      </c>
      <c r="AO52" s="47">
        <v>10</v>
      </c>
      <c r="AP52" s="47">
        <v>10.3</v>
      </c>
      <c r="AQ52" s="47">
        <v>1</v>
      </c>
      <c r="AR52" s="47">
        <v>8</v>
      </c>
      <c r="AS52" s="47">
        <v>8.1</v>
      </c>
      <c r="AT52" s="47">
        <v>0</v>
      </c>
      <c r="AU52" s="47">
        <v>10</v>
      </c>
      <c r="AV52" s="47">
        <v>10</v>
      </c>
      <c r="AW52" s="47">
        <v>0</v>
      </c>
      <c r="AX52" s="47">
        <v>9</v>
      </c>
      <c r="AY52" s="47">
        <v>9.1999999999999993</v>
      </c>
      <c r="AZ52" s="47">
        <v>0</v>
      </c>
      <c r="BA52" s="47">
        <v>10</v>
      </c>
      <c r="BB52" s="47">
        <v>10.7</v>
      </c>
      <c r="BC52" s="47">
        <v>1</v>
      </c>
      <c r="BD52" s="47">
        <v>9</v>
      </c>
      <c r="BE52" s="47">
        <v>9</v>
      </c>
      <c r="BF52" s="47">
        <v>0</v>
      </c>
      <c r="BG52" s="47">
        <v>10</v>
      </c>
      <c r="BH52" s="47">
        <v>10</v>
      </c>
      <c r="BI52" s="47">
        <v>0</v>
      </c>
      <c r="BJ52" s="47">
        <v>10</v>
      </c>
      <c r="BK52" s="47">
        <v>10.199999999999999</v>
      </c>
      <c r="BL52" s="47">
        <v>0</v>
      </c>
      <c r="BM52" s="47">
        <v>8</v>
      </c>
      <c r="BN52" s="47">
        <v>8.6999999999999993</v>
      </c>
      <c r="BO52" s="47">
        <v>0</v>
      </c>
      <c r="BP52" s="47">
        <v>10</v>
      </c>
      <c r="BQ52" s="47">
        <v>10.6</v>
      </c>
      <c r="BR52" s="47">
        <v>1</v>
      </c>
      <c r="BS52" s="47">
        <v>10</v>
      </c>
      <c r="BT52" s="47">
        <v>10</v>
      </c>
      <c r="BU52" s="47">
        <v>0</v>
      </c>
      <c r="BV52" s="47">
        <v>10</v>
      </c>
      <c r="BW52" s="47">
        <v>10.1</v>
      </c>
      <c r="BX52" s="47">
        <v>0</v>
      </c>
      <c r="BY52" s="47">
        <v>9</v>
      </c>
      <c r="BZ52" s="47">
        <v>9</v>
      </c>
      <c r="CA52" s="47">
        <v>0</v>
      </c>
      <c r="CB52" s="47">
        <v>9</v>
      </c>
      <c r="CC52" s="47">
        <v>9.9</v>
      </c>
      <c r="CD52" s="47">
        <v>0</v>
      </c>
      <c r="CE52" s="47">
        <v>10</v>
      </c>
      <c r="CF52" s="47">
        <v>10.6</v>
      </c>
      <c r="CG52" s="47">
        <v>1</v>
      </c>
      <c r="CH52" s="47">
        <v>10</v>
      </c>
      <c r="CI52" s="47">
        <v>10</v>
      </c>
      <c r="CJ52" s="47">
        <v>0</v>
      </c>
      <c r="CK52" s="47">
        <v>9</v>
      </c>
      <c r="CL52" s="47">
        <v>9.4</v>
      </c>
      <c r="CM52" s="47">
        <v>0</v>
      </c>
      <c r="CN52" s="47">
        <v>8</v>
      </c>
      <c r="CO52" s="47">
        <v>8.3000000000000007</v>
      </c>
      <c r="CP52" s="47">
        <v>0</v>
      </c>
      <c r="CQ52" s="47">
        <v>10</v>
      </c>
      <c r="CR52" s="47">
        <v>10.199999999999999</v>
      </c>
      <c r="CS52" s="47">
        <v>1</v>
      </c>
      <c r="CT52" s="47">
        <v>9</v>
      </c>
      <c r="CU52" s="47">
        <v>9.3000000000000007</v>
      </c>
      <c r="CV52" s="47">
        <v>0</v>
      </c>
      <c r="CW52" s="47">
        <v>8</v>
      </c>
      <c r="CX52" s="47">
        <v>8.1</v>
      </c>
      <c r="CY52" s="47">
        <v>0</v>
      </c>
      <c r="CZ52" s="47">
        <v>7</v>
      </c>
      <c r="DA52" s="47">
        <v>7.2</v>
      </c>
      <c r="DB52" s="47">
        <v>0</v>
      </c>
      <c r="DC52" s="47">
        <v>10</v>
      </c>
      <c r="DD52" s="47">
        <v>10.4</v>
      </c>
      <c r="DE52" s="47">
        <v>1</v>
      </c>
      <c r="DF52" s="47">
        <v>5</v>
      </c>
      <c r="DG52" s="47">
        <v>5</v>
      </c>
      <c r="DH52" s="47">
        <v>0</v>
      </c>
      <c r="DI52" s="47">
        <v>6</v>
      </c>
      <c r="DJ52" s="47">
        <v>6.3</v>
      </c>
      <c r="DK52" s="47">
        <v>0</v>
      </c>
      <c r="DL52" s="47">
        <v>8</v>
      </c>
      <c r="DM52" s="47">
        <v>8.4</v>
      </c>
      <c r="DN52" s="47">
        <v>0</v>
      </c>
      <c r="DO52" s="47">
        <v>8</v>
      </c>
      <c r="DP52" s="47">
        <v>8.5</v>
      </c>
      <c r="DQ52" s="47">
        <v>0</v>
      </c>
      <c r="DR52" s="47">
        <v>9</v>
      </c>
      <c r="DS52" s="47">
        <v>9.6999999999999993</v>
      </c>
      <c r="DT52" s="47">
        <v>0</v>
      </c>
      <c r="DU52" s="47">
        <v>9</v>
      </c>
      <c r="DV52" s="47">
        <v>9.1999999999999993</v>
      </c>
      <c r="DW52" s="47">
        <v>0</v>
      </c>
      <c r="DX52" s="47">
        <v>7</v>
      </c>
      <c r="DY52" s="47">
        <v>7.5</v>
      </c>
      <c r="DZ52" s="47">
        <v>0</v>
      </c>
      <c r="EA52" s="47">
        <v>7</v>
      </c>
      <c r="EB52" s="47">
        <v>7.2</v>
      </c>
      <c r="EC52" s="47">
        <v>0</v>
      </c>
      <c r="ED52" s="47">
        <v>9</v>
      </c>
      <c r="EE52" s="47">
        <v>9.8000000000000007</v>
      </c>
      <c r="EF52" s="47">
        <v>0</v>
      </c>
      <c r="EG52" s="47">
        <v>8</v>
      </c>
      <c r="EH52" s="47">
        <v>8.6</v>
      </c>
      <c r="EI52" s="47">
        <v>0</v>
      </c>
      <c r="EJ52" s="47">
        <v>8</v>
      </c>
      <c r="EK52" s="47">
        <v>8.1999999999999993</v>
      </c>
      <c r="EL52" s="47">
        <v>0</v>
      </c>
      <c r="EM52" s="47">
        <v>6</v>
      </c>
      <c r="EN52" s="47">
        <v>6.5</v>
      </c>
      <c r="EO52" s="47">
        <v>0</v>
      </c>
      <c r="EP52" s="47">
        <v>8</v>
      </c>
      <c r="EQ52" s="47">
        <v>8.4</v>
      </c>
      <c r="ER52" s="47">
        <v>0</v>
      </c>
      <c r="ES52" s="47">
        <v>9</v>
      </c>
      <c r="ET52" s="47">
        <v>9.4</v>
      </c>
      <c r="EU52" s="47">
        <v>0</v>
      </c>
      <c r="EV52" s="47">
        <v>8</v>
      </c>
      <c r="EW52" s="47">
        <v>8.6999999999999993</v>
      </c>
      <c r="EX52" s="47">
        <v>0</v>
      </c>
      <c r="EY52" s="47">
        <v>8</v>
      </c>
      <c r="EZ52" s="47">
        <v>8.5</v>
      </c>
      <c r="FA52" s="47">
        <v>0</v>
      </c>
      <c r="FB52" s="47">
        <v>9</v>
      </c>
      <c r="FC52" s="47">
        <v>9.4</v>
      </c>
      <c r="FD52" s="47">
        <v>0</v>
      </c>
      <c r="FE52" s="47">
        <v>9</v>
      </c>
      <c r="FF52" s="47">
        <v>9.9</v>
      </c>
      <c r="FG52" s="47">
        <v>0</v>
      </c>
      <c r="FH52" s="47">
        <v>10</v>
      </c>
      <c r="FI52" s="47">
        <v>10.6</v>
      </c>
      <c r="FJ52" s="47">
        <v>1</v>
      </c>
      <c r="FK52" s="47">
        <v>8</v>
      </c>
      <c r="FL52" s="47">
        <v>8.4</v>
      </c>
      <c r="FM52" s="47">
        <v>0</v>
      </c>
      <c r="FN52" s="47">
        <v>10</v>
      </c>
      <c r="FO52" s="47">
        <v>10.199999999999999</v>
      </c>
      <c r="FP52" s="47">
        <v>0</v>
      </c>
      <c r="FQ52" s="47">
        <v>9</v>
      </c>
      <c r="FR52" s="47">
        <v>9.9</v>
      </c>
      <c r="FS52" s="47">
        <v>0</v>
      </c>
      <c r="FT52" s="47">
        <v>9</v>
      </c>
      <c r="FU52" s="47">
        <v>9.4</v>
      </c>
      <c r="FV52" s="47">
        <v>0</v>
      </c>
      <c r="FW52" s="47">
        <v>7</v>
      </c>
      <c r="FX52" s="47">
        <v>7.5</v>
      </c>
      <c r="FY52" s="47">
        <v>0</v>
      </c>
      <c r="FZ52" s="47">
        <v>8</v>
      </c>
      <c r="GA52" s="47">
        <v>8.8000000000000007</v>
      </c>
      <c r="GB52" s="47">
        <v>0</v>
      </c>
      <c r="GC52" s="47">
        <v>9</v>
      </c>
      <c r="GD52" s="47">
        <v>9.1</v>
      </c>
      <c r="GE52" s="47">
        <v>0</v>
      </c>
      <c r="GF52" s="47">
        <v>8</v>
      </c>
      <c r="GG52" s="47">
        <v>8.6999999999999993</v>
      </c>
      <c r="GH52" s="47">
        <v>0</v>
      </c>
      <c r="GI52" s="47">
        <v>9</v>
      </c>
      <c r="GJ52" s="47">
        <v>9.1999999999999993</v>
      </c>
      <c r="GK52" s="47">
        <v>0</v>
      </c>
      <c r="GL52" s="47">
        <v>8</v>
      </c>
      <c r="GM52" s="47">
        <v>8.6999999999999993</v>
      </c>
      <c r="GN52" s="47">
        <v>0</v>
      </c>
      <c r="GO52" s="47">
        <v>9</v>
      </c>
      <c r="GP52" s="47">
        <v>9.3000000000000007</v>
      </c>
      <c r="GQ52" s="47">
        <v>0</v>
      </c>
      <c r="GR52" s="47">
        <v>9</v>
      </c>
      <c r="GS52" s="47">
        <v>9.1999999999999993</v>
      </c>
      <c r="GT52" s="47">
        <v>0</v>
      </c>
      <c r="GU52" s="47">
        <v>9</v>
      </c>
      <c r="GV52" s="47">
        <v>9.5</v>
      </c>
      <c r="GW52" s="47">
        <v>0</v>
      </c>
      <c r="GX52" s="47">
        <v>8</v>
      </c>
      <c r="GY52" s="47">
        <v>8.6</v>
      </c>
      <c r="GZ52" s="47">
        <v>0</v>
      </c>
      <c r="HA52" s="47">
        <v>520</v>
      </c>
      <c r="HB52" s="47">
        <v>543.4</v>
      </c>
      <c r="HC52" s="47">
        <v>8</v>
      </c>
      <c r="HD52" s="47">
        <v>520</v>
      </c>
      <c r="HE52" s="47">
        <v>543.4</v>
      </c>
      <c r="HF52" s="47">
        <v>8</v>
      </c>
      <c r="HG52" s="47">
        <v>520</v>
      </c>
      <c r="HH52" s="47">
        <v>543.4</v>
      </c>
      <c r="HI52" s="47">
        <v>8</v>
      </c>
      <c r="HJ52" s="47">
        <v>188</v>
      </c>
      <c r="HK52" s="47">
        <v>194.2</v>
      </c>
      <c r="HL52" s="47">
        <v>5</v>
      </c>
      <c r="HM52" s="47">
        <v>159</v>
      </c>
      <c r="HN52" s="47">
        <v>166.2</v>
      </c>
      <c r="HO52" s="47">
        <v>2</v>
      </c>
      <c r="HP52" s="47">
        <v>0</v>
      </c>
      <c r="HQ52" s="47">
        <v>0</v>
      </c>
      <c r="HR52" s="47">
        <v>0</v>
      </c>
      <c r="HS52" s="47">
        <v>173</v>
      </c>
      <c r="HT52" s="47">
        <v>183</v>
      </c>
      <c r="HU52" s="47">
        <v>1</v>
      </c>
      <c r="HV52" s="47">
        <v>92</v>
      </c>
      <c r="HW52" s="47">
        <v>95.1</v>
      </c>
      <c r="HX52" s="47">
        <v>3</v>
      </c>
      <c r="HY52" s="47">
        <v>96</v>
      </c>
      <c r="HZ52" s="47">
        <v>99.1</v>
      </c>
      <c r="IA52" s="47">
        <v>2</v>
      </c>
      <c r="IB52" s="47">
        <v>80</v>
      </c>
      <c r="IC52" s="47">
        <v>82.6</v>
      </c>
      <c r="ID52" s="47">
        <v>2</v>
      </c>
      <c r="IE52" s="47">
        <v>79</v>
      </c>
      <c r="IF52" s="47">
        <v>83.6</v>
      </c>
      <c r="IG52" s="47">
        <v>0</v>
      </c>
      <c r="IH52" s="47">
        <v>89</v>
      </c>
      <c r="II52" s="47">
        <v>94.4</v>
      </c>
      <c r="IJ52" s="47">
        <v>1</v>
      </c>
      <c r="IK52" s="47">
        <v>84</v>
      </c>
      <c r="IL52" s="47">
        <v>88.6</v>
      </c>
      <c r="IM52" s="47">
        <v>0</v>
      </c>
    </row>
    <row r="53" spans="1:247" s="47" customFormat="1" x14ac:dyDescent="0.3">
      <c r="A53" s="47" t="s">
        <v>658</v>
      </c>
      <c r="B53" s="47" t="s">
        <v>772</v>
      </c>
      <c r="D53" s="47" t="s">
        <v>773</v>
      </c>
      <c r="E53" s="47">
        <v>165</v>
      </c>
      <c r="H53" s="80"/>
      <c r="I53" s="47" t="s">
        <v>621</v>
      </c>
      <c r="J53" s="47">
        <v>11</v>
      </c>
      <c r="K53" s="47">
        <v>6</v>
      </c>
      <c r="S53" s="47" t="s">
        <v>774</v>
      </c>
      <c r="AC53" s="47">
        <v>10</v>
      </c>
      <c r="AD53" s="47">
        <v>10.3</v>
      </c>
      <c r="AE53" s="47">
        <v>1</v>
      </c>
      <c r="AF53" s="47">
        <v>8</v>
      </c>
      <c r="AG53" s="47">
        <v>8.6999999999999993</v>
      </c>
      <c r="AH53" s="47">
        <v>0</v>
      </c>
      <c r="AI53" s="47">
        <v>9</v>
      </c>
      <c r="AJ53" s="47">
        <v>9.1</v>
      </c>
      <c r="AK53" s="47">
        <v>0</v>
      </c>
      <c r="AL53" s="47">
        <v>9</v>
      </c>
      <c r="AM53" s="47">
        <v>9.8000000000000007</v>
      </c>
      <c r="AN53" s="47">
        <v>0</v>
      </c>
      <c r="AO53" s="47">
        <v>10</v>
      </c>
      <c r="AP53" s="47">
        <v>10.199999999999999</v>
      </c>
      <c r="AQ53" s="47">
        <v>0</v>
      </c>
      <c r="AR53" s="47">
        <v>10</v>
      </c>
      <c r="AS53" s="47">
        <v>10.3</v>
      </c>
      <c r="AT53" s="47">
        <v>1</v>
      </c>
      <c r="AU53" s="47">
        <v>10</v>
      </c>
      <c r="AV53" s="47">
        <v>10.199999999999999</v>
      </c>
      <c r="AW53" s="47">
        <v>0</v>
      </c>
      <c r="AX53" s="47">
        <v>10</v>
      </c>
      <c r="AY53" s="47">
        <v>10.199999999999999</v>
      </c>
      <c r="AZ53" s="47">
        <v>0</v>
      </c>
      <c r="BA53" s="47">
        <v>10</v>
      </c>
      <c r="BB53" s="47">
        <v>10.7</v>
      </c>
      <c r="BC53" s="47">
        <v>1</v>
      </c>
      <c r="BD53" s="47">
        <v>9</v>
      </c>
      <c r="BE53" s="47">
        <v>9</v>
      </c>
      <c r="BF53" s="47">
        <v>0</v>
      </c>
      <c r="BG53" s="47">
        <v>10</v>
      </c>
      <c r="BH53" s="47">
        <v>10.7</v>
      </c>
      <c r="BI53" s="47">
        <v>1</v>
      </c>
      <c r="BJ53" s="47">
        <v>10</v>
      </c>
      <c r="BK53" s="47">
        <v>10.6</v>
      </c>
      <c r="BL53" s="47">
        <v>1</v>
      </c>
      <c r="BM53" s="47">
        <v>10</v>
      </c>
      <c r="BN53" s="47">
        <v>10</v>
      </c>
      <c r="BO53" s="47">
        <v>0</v>
      </c>
      <c r="BP53" s="47">
        <v>10</v>
      </c>
      <c r="BQ53" s="47">
        <v>10.7</v>
      </c>
      <c r="BR53" s="47">
        <v>1</v>
      </c>
      <c r="BS53" s="47">
        <v>10</v>
      </c>
      <c r="BT53" s="47">
        <v>10.199999999999999</v>
      </c>
      <c r="BU53" s="47">
        <v>0</v>
      </c>
      <c r="BV53" s="47">
        <v>9</v>
      </c>
      <c r="BW53" s="47">
        <v>9.9</v>
      </c>
      <c r="BX53" s="47">
        <v>0</v>
      </c>
      <c r="BY53" s="47">
        <v>10</v>
      </c>
      <c r="BZ53" s="47">
        <v>10.1</v>
      </c>
      <c r="CA53" s="47">
        <v>0</v>
      </c>
      <c r="CB53" s="47">
        <v>10</v>
      </c>
      <c r="CC53" s="47">
        <v>10.199999999999999</v>
      </c>
      <c r="CD53" s="47">
        <v>0</v>
      </c>
      <c r="CE53" s="47">
        <v>10</v>
      </c>
      <c r="CF53" s="47">
        <v>10.6</v>
      </c>
      <c r="CG53" s="47">
        <v>1</v>
      </c>
      <c r="CH53" s="47">
        <v>10</v>
      </c>
      <c r="CI53" s="47">
        <v>10.8</v>
      </c>
      <c r="CJ53" s="47">
        <v>1</v>
      </c>
      <c r="CK53" s="47">
        <v>9</v>
      </c>
      <c r="CL53" s="47">
        <v>9.9</v>
      </c>
      <c r="CM53" s="47">
        <v>0</v>
      </c>
      <c r="CN53" s="47">
        <v>10</v>
      </c>
      <c r="CO53" s="47">
        <v>10.7</v>
      </c>
      <c r="CP53" s="47">
        <v>1</v>
      </c>
      <c r="CQ53" s="47">
        <v>7</v>
      </c>
      <c r="CR53" s="47">
        <v>7.1</v>
      </c>
      <c r="CS53" s="47">
        <v>0</v>
      </c>
      <c r="CT53" s="47">
        <v>8</v>
      </c>
      <c r="CU53" s="47">
        <v>8.9</v>
      </c>
      <c r="CV53" s="47">
        <v>0</v>
      </c>
      <c r="CW53" s="47">
        <v>8</v>
      </c>
      <c r="CX53" s="47">
        <v>8.8000000000000007</v>
      </c>
      <c r="CY53" s="47">
        <v>0</v>
      </c>
      <c r="CZ53" s="47">
        <v>8</v>
      </c>
      <c r="DA53" s="47">
        <v>8.1999999999999993</v>
      </c>
      <c r="DB53" s="47">
        <v>0</v>
      </c>
      <c r="DC53" s="47">
        <v>10</v>
      </c>
      <c r="DD53" s="47">
        <v>10</v>
      </c>
      <c r="DE53" s="47">
        <v>0</v>
      </c>
      <c r="DF53" s="47">
        <v>10</v>
      </c>
      <c r="DG53" s="47">
        <v>10.1</v>
      </c>
      <c r="DH53" s="47">
        <v>0</v>
      </c>
      <c r="DI53" s="47">
        <v>9</v>
      </c>
      <c r="DJ53" s="47">
        <v>9.3000000000000007</v>
      </c>
      <c r="DK53" s="47">
        <v>0</v>
      </c>
      <c r="DL53" s="47">
        <v>10</v>
      </c>
      <c r="DM53" s="47">
        <v>10.6</v>
      </c>
      <c r="DN53" s="47">
        <v>1</v>
      </c>
      <c r="DO53" s="47">
        <v>10</v>
      </c>
      <c r="DP53" s="47">
        <v>10.1</v>
      </c>
      <c r="DQ53" s="47">
        <v>0</v>
      </c>
      <c r="DR53" s="47">
        <v>9</v>
      </c>
      <c r="DS53" s="47">
        <v>9.6</v>
      </c>
      <c r="DT53" s="47">
        <v>0</v>
      </c>
      <c r="DU53" s="47">
        <v>10</v>
      </c>
      <c r="DV53" s="47">
        <v>10</v>
      </c>
      <c r="DW53" s="47">
        <v>0</v>
      </c>
      <c r="DX53" s="47">
        <v>8</v>
      </c>
      <c r="DY53" s="47">
        <v>8.4</v>
      </c>
      <c r="DZ53" s="47">
        <v>0</v>
      </c>
      <c r="EA53" s="47">
        <v>8</v>
      </c>
      <c r="EB53" s="47">
        <v>8.6</v>
      </c>
      <c r="EC53" s="47">
        <v>0</v>
      </c>
      <c r="ED53" s="47">
        <v>9</v>
      </c>
      <c r="EE53" s="47">
        <v>9.6</v>
      </c>
      <c r="EF53" s="47">
        <v>0</v>
      </c>
      <c r="EG53" s="47">
        <v>10</v>
      </c>
      <c r="EH53" s="47">
        <v>10.5</v>
      </c>
      <c r="EI53" s="47">
        <v>1</v>
      </c>
      <c r="EJ53" s="47">
        <v>9</v>
      </c>
      <c r="EK53" s="47">
        <v>9.4</v>
      </c>
      <c r="EL53" s="47">
        <v>0</v>
      </c>
      <c r="EM53" s="47">
        <v>9</v>
      </c>
      <c r="EN53" s="47">
        <v>9.3000000000000007</v>
      </c>
      <c r="EO53" s="47">
        <v>0</v>
      </c>
      <c r="EP53" s="47">
        <v>9</v>
      </c>
      <c r="EQ53" s="47">
        <v>9.1999999999999993</v>
      </c>
      <c r="ER53" s="47">
        <v>0</v>
      </c>
      <c r="ES53" s="47">
        <v>10</v>
      </c>
      <c r="ET53" s="47">
        <v>10.7</v>
      </c>
      <c r="EU53" s="47">
        <v>1</v>
      </c>
      <c r="EV53" s="47">
        <v>9</v>
      </c>
      <c r="EW53" s="47">
        <v>9.9</v>
      </c>
      <c r="EX53" s="47">
        <v>0</v>
      </c>
      <c r="EY53" s="47">
        <v>10</v>
      </c>
      <c r="EZ53" s="47">
        <v>10.7</v>
      </c>
      <c r="FA53" s="47">
        <v>1</v>
      </c>
      <c r="FB53" s="47">
        <v>10</v>
      </c>
      <c r="FC53" s="47">
        <v>10.9</v>
      </c>
      <c r="FD53" s="47">
        <v>1</v>
      </c>
      <c r="FE53" s="47">
        <v>10</v>
      </c>
      <c r="FF53" s="47">
        <v>10.1</v>
      </c>
      <c r="FG53" s="47">
        <v>0</v>
      </c>
      <c r="FH53" s="47">
        <v>10</v>
      </c>
      <c r="FI53" s="47">
        <v>10.6</v>
      </c>
      <c r="FJ53" s="47">
        <v>1</v>
      </c>
      <c r="FK53" s="47">
        <v>9</v>
      </c>
      <c r="FL53" s="47">
        <v>9.1</v>
      </c>
      <c r="FM53" s="47">
        <v>0</v>
      </c>
      <c r="FN53" s="47">
        <v>10</v>
      </c>
      <c r="FO53" s="47">
        <v>10</v>
      </c>
      <c r="FP53" s="47">
        <v>0</v>
      </c>
      <c r="FQ53" s="47">
        <v>10</v>
      </c>
      <c r="FR53" s="47">
        <v>10.1</v>
      </c>
      <c r="FS53" s="47">
        <v>0</v>
      </c>
      <c r="FT53" s="47">
        <v>10</v>
      </c>
      <c r="FU53" s="47">
        <v>10.7</v>
      </c>
      <c r="FV53" s="47">
        <v>1</v>
      </c>
      <c r="FW53" s="47">
        <v>9</v>
      </c>
      <c r="FX53" s="47">
        <v>9.6999999999999993</v>
      </c>
      <c r="FY53" s="47">
        <v>0</v>
      </c>
      <c r="FZ53" s="47">
        <v>9</v>
      </c>
      <c r="GA53" s="47">
        <v>9.9</v>
      </c>
      <c r="GB53" s="47">
        <v>0</v>
      </c>
      <c r="GC53" s="47">
        <v>10</v>
      </c>
      <c r="GD53" s="47">
        <v>10.7</v>
      </c>
      <c r="GE53" s="47">
        <v>1</v>
      </c>
      <c r="GF53" s="47">
        <v>9</v>
      </c>
      <c r="GG53" s="47">
        <v>9.3000000000000007</v>
      </c>
      <c r="GH53" s="47">
        <v>0</v>
      </c>
      <c r="GI53" s="47">
        <v>9</v>
      </c>
      <c r="GJ53" s="47">
        <v>9.3000000000000007</v>
      </c>
      <c r="GK53" s="47">
        <v>0</v>
      </c>
      <c r="GL53" s="47">
        <v>10</v>
      </c>
      <c r="GM53" s="47">
        <v>10.1</v>
      </c>
      <c r="GN53" s="47">
        <v>0</v>
      </c>
      <c r="GO53" s="47">
        <v>9</v>
      </c>
      <c r="GP53" s="47">
        <v>9.9</v>
      </c>
      <c r="GQ53" s="47">
        <v>0</v>
      </c>
      <c r="GR53" s="47">
        <v>10</v>
      </c>
      <c r="GS53" s="47">
        <v>10</v>
      </c>
      <c r="GT53" s="47">
        <v>0</v>
      </c>
      <c r="GU53" s="47">
        <v>9</v>
      </c>
      <c r="GV53" s="47">
        <v>9.8000000000000007</v>
      </c>
      <c r="GW53" s="47">
        <v>0</v>
      </c>
      <c r="GX53" s="47">
        <v>9</v>
      </c>
      <c r="GY53" s="47">
        <v>9.6999999999999993</v>
      </c>
      <c r="GZ53" s="47">
        <v>0</v>
      </c>
      <c r="HA53" s="47">
        <v>565</v>
      </c>
      <c r="HB53" s="47">
        <v>591.79999999999995</v>
      </c>
      <c r="HC53" s="47">
        <v>17</v>
      </c>
      <c r="HD53" s="47">
        <v>565</v>
      </c>
      <c r="HE53" s="47">
        <v>591.79999999999995</v>
      </c>
      <c r="HF53" s="47">
        <v>17</v>
      </c>
      <c r="HG53" s="47">
        <v>565</v>
      </c>
      <c r="HH53" s="47">
        <v>591.79999999999995</v>
      </c>
      <c r="HI53" s="47">
        <v>17</v>
      </c>
      <c r="HJ53" s="47">
        <v>194</v>
      </c>
      <c r="HK53" s="47">
        <v>202.3</v>
      </c>
      <c r="HL53" s="47">
        <v>8</v>
      </c>
      <c r="HM53" s="47">
        <v>180</v>
      </c>
      <c r="HN53" s="47">
        <v>188.3</v>
      </c>
      <c r="HO53" s="47">
        <v>3</v>
      </c>
      <c r="HP53" s="47">
        <v>0</v>
      </c>
      <c r="HQ53" s="47">
        <v>0</v>
      </c>
      <c r="HR53" s="47">
        <v>0</v>
      </c>
      <c r="HS53" s="47">
        <v>191</v>
      </c>
      <c r="HT53" s="47">
        <v>201.2</v>
      </c>
      <c r="HU53" s="47">
        <v>6</v>
      </c>
      <c r="HV53" s="47">
        <v>95</v>
      </c>
      <c r="HW53" s="47">
        <v>98.5</v>
      </c>
      <c r="HX53" s="47">
        <v>3</v>
      </c>
      <c r="HY53" s="47">
        <v>99</v>
      </c>
      <c r="HZ53" s="47">
        <v>103.8</v>
      </c>
      <c r="IA53" s="47">
        <v>5</v>
      </c>
      <c r="IB53" s="47">
        <v>89</v>
      </c>
      <c r="IC53" s="47">
        <v>93.6</v>
      </c>
      <c r="ID53" s="47">
        <v>2</v>
      </c>
      <c r="IE53" s="47">
        <v>91</v>
      </c>
      <c r="IF53" s="47">
        <v>94.7</v>
      </c>
      <c r="IG53" s="47">
        <v>1</v>
      </c>
      <c r="IH53" s="47">
        <v>98</v>
      </c>
      <c r="II53" s="47">
        <v>102.8</v>
      </c>
      <c r="IJ53" s="47">
        <v>5</v>
      </c>
      <c r="IK53" s="47">
        <v>93</v>
      </c>
      <c r="IL53" s="47">
        <v>98.4</v>
      </c>
      <c r="IM53" s="47">
        <v>1</v>
      </c>
    </row>
    <row r="54" spans="1:247" s="47" customFormat="1" x14ac:dyDescent="0.3">
      <c r="A54" s="47" t="s">
        <v>775</v>
      </c>
      <c r="B54" s="47" t="s">
        <v>776</v>
      </c>
      <c r="D54" s="47" t="s">
        <v>777</v>
      </c>
      <c r="E54" s="47">
        <v>166</v>
      </c>
      <c r="H54" s="80"/>
      <c r="I54" s="47" t="s">
        <v>625</v>
      </c>
      <c r="J54" s="47">
        <v>11</v>
      </c>
      <c r="K54" s="47">
        <v>7</v>
      </c>
      <c r="S54" s="47" t="s">
        <v>774</v>
      </c>
      <c r="AC54" s="47">
        <v>10</v>
      </c>
      <c r="AD54" s="47">
        <v>10.1</v>
      </c>
      <c r="AE54" s="47">
        <v>0</v>
      </c>
      <c r="AF54" s="47">
        <v>10</v>
      </c>
      <c r="AG54" s="47">
        <v>10.4</v>
      </c>
      <c r="AH54" s="47">
        <v>1</v>
      </c>
      <c r="AI54" s="47">
        <v>10</v>
      </c>
      <c r="AJ54" s="47">
        <v>10.7</v>
      </c>
      <c r="AK54" s="47">
        <v>1</v>
      </c>
      <c r="AL54" s="47">
        <v>10</v>
      </c>
      <c r="AM54" s="47">
        <v>10.199999999999999</v>
      </c>
      <c r="AN54" s="47">
        <v>0</v>
      </c>
      <c r="AO54" s="47">
        <v>9</v>
      </c>
      <c r="AP54" s="47">
        <v>9</v>
      </c>
      <c r="AQ54" s="47">
        <v>0</v>
      </c>
      <c r="AR54" s="47">
        <v>10</v>
      </c>
      <c r="AS54" s="47">
        <v>10.199999999999999</v>
      </c>
      <c r="AT54" s="47">
        <v>0</v>
      </c>
      <c r="AU54" s="47">
        <v>10</v>
      </c>
      <c r="AV54" s="47">
        <v>10</v>
      </c>
      <c r="AW54" s="47">
        <v>0</v>
      </c>
      <c r="AX54" s="47">
        <v>10</v>
      </c>
      <c r="AY54" s="47">
        <v>10.1</v>
      </c>
      <c r="AZ54" s="47">
        <v>0</v>
      </c>
      <c r="BA54" s="47">
        <v>9</v>
      </c>
      <c r="BB54" s="47">
        <v>9.8000000000000007</v>
      </c>
      <c r="BC54" s="47">
        <v>0</v>
      </c>
      <c r="BD54" s="47">
        <v>10</v>
      </c>
      <c r="BE54" s="47">
        <v>10.199999999999999</v>
      </c>
      <c r="BF54" s="47">
        <v>0</v>
      </c>
      <c r="BG54" s="47">
        <v>10</v>
      </c>
      <c r="BH54" s="47">
        <v>10.8</v>
      </c>
      <c r="BI54" s="47">
        <v>1</v>
      </c>
      <c r="BJ54" s="47">
        <v>10</v>
      </c>
      <c r="BK54" s="47">
        <v>10.5</v>
      </c>
      <c r="BL54" s="47">
        <v>1</v>
      </c>
      <c r="BM54" s="47">
        <v>10</v>
      </c>
      <c r="BN54" s="47">
        <v>10.3</v>
      </c>
      <c r="BO54" s="47">
        <v>1</v>
      </c>
      <c r="BP54" s="47">
        <v>10</v>
      </c>
      <c r="BQ54" s="47">
        <v>10</v>
      </c>
      <c r="BR54" s="47">
        <v>0</v>
      </c>
      <c r="BS54" s="47">
        <v>10</v>
      </c>
      <c r="BT54" s="47">
        <v>10.4</v>
      </c>
      <c r="BU54" s="47">
        <v>1</v>
      </c>
      <c r="BV54" s="47">
        <v>10</v>
      </c>
      <c r="BW54" s="47">
        <v>10.6</v>
      </c>
      <c r="BX54" s="47">
        <v>1</v>
      </c>
      <c r="BY54" s="47">
        <v>10</v>
      </c>
      <c r="BZ54" s="47">
        <v>10.199999999999999</v>
      </c>
      <c r="CA54" s="47">
        <v>0</v>
      </c>
      <c r="CB54" s="47">
        <v>10</v>
      </c>
      <c r="CC54" s="47">
        <v>10.6</v>
      </c>
      <c r="CD54" s="47">
        <v>1</v>
      </c>
      <c r="CE54" s="47">
        <v>10</v>
      </c>
      <c r="CF54" s="47">
        <v>10.5</v>
      </c>
      <c r="CG54" s="47">
        <v>1</v>
      </c>
      <c r="CH54" s="47">
        <v>10</v>
      </c>
      <c r="CI54" s="47">
        <v>10.199999999999999</v>
      </c>
      <c r="CJ54" s="47">
        <v>0</v>
      </c>
      <c r="CK54" s="47">
        <v>9</v>
      </c>
      <c r="CL54" s="47">
        <v>9.1</v>
      </c>
      <c r="CM54" s="47">
        <v>0</v>
      </c>
      <c r="CN54" s="47">
        <v>9</v>
      </c>
      <c r="CO54" s="47">
        <v>9.5</v>
      </c>
      <c r="CP54" s="47">
        <v>0</v>
      </c>
      <c r="CQ54" s="47">
        <v>9</v>
      </c>
      <c r="CR54" s="47">
        <v>9.5</v>
      </c>
      <c r="CS54" s="47">
        <v>0</v>
      </c>
      <c r="CT54" s="47">
        <v>8</v>
      </c>
      <c r="CU54" s="47">
        <v>8.5</v>
      </c>
      <c r="CV54" s="47">
        <v>0</v>
      </c>
      <c r="CW54" s="47">
        <v>10</v>
      </c>
      <c r="CX54" s="47">
        <v>10.4</v>
      </c>
      <c r="CY54" s="47">
        <v>1</v>
      </c>
      <c r="CZ54" s="47">
        <v>10</v>
      </c>
      <c r="DA54" s="47">
        <v>10.5</v>
      </c>
      <c r="DB54" s="47">
        <v>1</v>
      </c>
      <c r="DC54" s="47">
        <v>10</v>
      </c>
      <c r="DD54" s="47">
        <v>10.9</v>
      </c>
      <c r="DE54" s="47">
        <v>1</v>
      </c>
      <c r="DF54" s="47">
        <v>9</v>
      </c>
      <c r="DG54" s="47">
        <v>9</v>
      </c>
      <c r="DH54" s="47">
        <v>0</v>
      </c>
      <c r="DI54" s="47">
        <v>9</v>
      </c>
      <c r="DJ54" s="47">
        <v>9.5</v>
      </c>
      <c r="DK54" s="47">
        <v>0</v>
      </c>
      <c r="DL54" s="47">
        <v>10</v>
      </c>
      <c r="DM54" s="47">
        <v>10.6</v>
      </c>
      <c r="DN54" s="47">
        <v>1</v>
      </c>
      <c r="DO54" s="47">
        <v>10</v>
      </c>
      <c r="DP54" s="47">
        <v>10.1</v>
      </c>
      <c r="DQ54" s="47">
        <v>0</v>
      </c>
      <c r="DR54" s="47">
        <v>7</v>
      </c>
      <c r="DS54" s="47">
        <v>7.3</v>
      </c>
      <c r="DT54" s="47">
        <v>0</v>
      </c>
      <c r="DU54" s="47">
        <v>8</v>
      </c>
      <c r="DV54" s="47">
        <v>8.4</v>
      </c>
      <c r="DW54" s="47">
        <v>0</v>
      </c>
      <c r="DX54" s="47">
        <v>8</v>
      </c>
      <c r="DY54" s="47">
        <v>8.4</v>
      </c>
      <c r="DZ54" s="47">
        <v>0</v>
      </c>
      <c r="EA54" s="47">
        <v>10</v>
      </c>
      <c r="EB54" s="47">
        <v>10.5</v>
      </c>
      <c r="EC54" s="47">
        <v>1</v>
      </c>
      <c r="ED54" s="47">
        <v>8</v>
      </c>
      <c r="EE54" s="47">
        <v>8.6999999999999993</v>
      </c>
      <c r="EF54" s="47">
        <v>0</v>
      </c>
      <c r="EG54" s="47">
        <v>7</v>
      </c>
      <c r="EH54" s="47">
        <v>7.9</v>
      </c>
      <c r="EI54" s="47">
        <v>0</v>
      </c>
      <c r="EJ54" s="47">
        <v>9</v>
      </c>
      <c r="EK54" s="47">
        <v>9.9</v>
      </c>
      <c r="EL54" s="47">
        <v>0</v>
      </c>
      <c r="EM54" s="47">
        <v>10</v>
      </c>
      <c r="EN54" s="47">
        <v>10.6</v>
      </c>
      <c r="EO54" s="47">
        <v>1</v>
      </c>
      <c r="EP54" s="47">
        <v>10</v>
      </c>
      <c r="EQ54" s="47">
        <v>10.199999999999999</v>
      </c>
      <c r="ER54" s="47">
        <v>0</v>
      </c>
      <c r="ES54" s="47">
        <v>10</v>
      </c>
      <c r="ET54" s="47">
        <v>10.199999999999999</v>
      </c>
      <c r="EU54" s="47">
        <v>0</v>
      </c>
      <c r="EV54" s="47">
        <v>10</v>
      </c>
      <c r="EW54" s="47">
        <v>10.8</v>
      </c>
      <c r="EX54" s="47">
        <v>1</v>
      </c>
      <c r="EY54" s="47">
        <v>10</v>
      </c>
      <c r="EZ54" s="47">
        <v>10.6</v>
      </c>
      <c r="FA54" s="47">
        <v>1</v>
      </c>
      <c r="FB54" s="47">
        <v>9</v>
      </c>
      <c r="FC54" s="47">
        <v>9.6</v>
      </c>
      <c r="FD54" s="47">
        <v>0</v>
      </c>
      <c r="FE54" s="47">
        <v>9</v>
      </c>
      <c r="FF54" s="47">
        <v>9.6999999999999993</v>
      </c>
      <c r="FG54" s="47">
        <v>0</v>
      </c>
      <c r="FH54" s="47">
        <v>10</v>
      </c>
      <c r="FI54" s="47">
        <v>10</v>
      </c>
      <c r="FJ54" s="47">
        <v>0</v>
      </c>
      <c r="FK54" s="47">
        <v>10</v>
      </c>
      <c r="FL54" s="47">
        <v>10.1</v>
      </c>
      <c r="FM54" s="47">
        <v>0</v>
      </c>
      <c r="FN54" s="47">
        <v>10</v>
      </c>
      <c r="FO54" s="47">
        <v>10.3</v>
      </c>
      <c r="FP54" s="47">
        <v>1</v>
      </c>
      <c r="FQ54" s="47">
        <v>10</v>
      </c>
      <c r="FR54" s="47">
        <v>10.199999999999999</v>
      </c>
      <c r="FS54" s="47">
        <v>0</v>
      </c>
      <c r="FT54" s="47">
        <v>7</v>
      </c>
      <c r="FU54" s="47">
        <v>7.9</v>
      </c>
      <c r="FV54" s="47">
        <v>0</v>
      </c>
      <c r="FW54" s="47">
        <v>9</v>
      </c>
      <c r="FX54" s="47">
        <v>9.1</v>
      </c>
      <c r="FY54" s="47">
        <v>0</v>
      </c>
      <c r="FZ54" s="47">
        <v>9</v>
      </c>
      <c r="GA54" s="47">
        <v>9</v>
      </c>
      <c r="GB54" s="47">
        <v>0</v>
      </c>
      <c r="GC54" s="47">
        <v>10</v>
      </c>
      <c r="GD54" s="47">
        <v>10.3</v>
      </c>
      <c r="GE54" s="47">
        <v>1</v>
      </c>
      <c r="GF54" s="47">
        <v>10</v>
      </c>
      <c r="GG54" s="47">
        <v>10.8</v>
      </c>
      <c r="GH54" s="47">
        <v>1</v>
      </c>
      <c r="GI54" s="47">
        <v>9</v>
      </c>
      <c r="GJ54" s="47">
        <v>9.1</v>
      </c>
      <c r="GK54" s="47">
        <v>0</v>
      </c>
      <c r="GL54" s="47">
        <v>9</v>
      </c>
      <c r="GM54" s="47">
        <v>9.5</v>
      </c>
      <c r="GN54" s="47">
        <v>0</v>
      </c>
      <c r="GO54" s="47">
        <v>10</v>
      </c>
      <c r="GP54" s="47">
        <v>10.3</v>
      </c>
      <c r="GQ54" s="47">
        <v>1</v>
      </c>
      <c r="GR54" s="47">
        <v>10</v>
      </c>
      <c r="GS54" s="47">
        <v>10</v>
      </c>
      <c r="GT54" s="47">
        <v>0</v>
      </c>
      <c r="GU54" s="47">
        <v>9</v>
      </c>
      <c r="GV54" s="47">
        <v>9.9</v>
      </c>
      <c r="GW54" s="47">
        <v>0</v>
      </c>
      <c r="GX54" s="47">
        <v>10</v>
      </c>
      <c r="GY54" s="47">
        <v>10</v>
      </c>
      <c r="GZ54" s="47">
        <v>0</v>
      </c>
      <c r="HA54" s="47">
        <v>568</v>
      </c>
      <c r="HB54" s="47">
        <v>591.70000000000005</v>
      </c>
      <c r="HC54" s="47">
        <v>21</v>
      </c>
      <c r="HD54" s="47">
        <v>568</v>
      </c>
      <c r="HE54" s="47">
        <v>591.70000000000005</v>
      </c>
      <c r="HF54" s="47">
        <v>21</v>
      </c>
      <c r="HG54" s="47">
        <v>568</v>
      </c>
      <c r="HH54" s="47">
        <v>591.70000000000005</v>
      </c>
      <c r="HI54" s="47">
        <v>21</v>
      </c>
      <c r="HJ54" s="47">
        <v>198</v>
      </c>
      <c r="HK54" s="47">
        <v>204.8</v>
      </c>
      <c r="HL54" s="47">
        <v>9</v>
      </c>
      <c r="HM54" s="47">
        <v>180</v>
      </c>
      <c r="HN54" s="47">
        <v>189.5</v>
      </c>
      <c r="HO54" s="47">
        <v>6</v>
      </c>
      <c r="HP54" s="47">
        <v>0</v>
      </c>
      <c r="HQ54" s="47">
        <v>0</v>
      </c>
      <c r="HR54" s="47">
        <v>0</v>
      </c>
      <c r="HS54" s="47">
        <v>190</v>
      </c>
      <c r="HT54" s="47">
        <v>197.4</v>
      </c>
      <c r="HU54" s="47">
        <v>6</v>
      </c>
      <c r="HV54" s="47">
        <v>98</v>
      </c>
      <c r="HW54" s="47">
        <v>100.7</v>
      </c>
      <c r="HX54" s="47">
        <v>2</v>
      </c>
      <c r="HY54" s="47">
        <v>100</v>
      </c>
      <c r="HZ54" s="47">
        <v>104.1</v>
      </c>
      <c r="IA54" s="47">
        <v>7</v>
      </c>
      <c r="IB54" s="47">
        <v>93</v>
      </c>
      <c r="IC54" s="47">
        <v>97.5</v>
      </c>
      <c r="ID54" s="47">
        <v>4</v>
      </c>
      <c r="IE54" s="47">
        <v>87</v>
      </c>
      <c r="IF54" s="47">
        <v>92</v>
      </c>
      <c r="IG54" s="47">
        <v>2</v>
      </c>
      <c r="IH54" s="47">
        <v>95</v>
      </c>
      <c r="II54" s="47">
        <v>99.4</v>
      </c>
      <c r="IJ54" s="47">
        <v>3</v>
      </c>
      <c r="IK54" s="47">
        <v>95</v>
      </c>
      <c r="IL54" s="47">
        <v>98</v>
      </c>
      <c r="IM54" s="47">
        <v>3</v>
      </c>
    </row>
    <row r="55" spans="1:247" s="47" customFormat="1" x14ac:dyDescent="0.3">
      <c r="A55" s="47" t="s">
        <v>778</v>
      </c>
      <c r="B55" s="47" t="s">
        <v>676</v>
      </c>
      <c r="D55" s="47" t="s">
        <v>779</v>
      </c>
      <c r="E55" s="47">
        <v>168</v>
      </c>
      <c r="H55" s="80"/>
      <c r="I55" s="47" t="s">
        <v>621</v>
      </c>
      <c r="J55" s="47">
        <v>7</v>
      </c>
      <c r="K55" s="47">
        <v>4</v>
      </c>
      <c r="S55" s="47" t="s">
        <v>117</v>
      </c>
      <c r="AC55" s="47">
        <v>10</v>
      </c>
      <c r="AD55" s="47">
        <v>10.4</v>
      </c>
      <c r="AE55" s="47">
        <v>1</v>
      </c>
      <c r="AF55" s="47">
        <v>9</v>
      </c>
      <c r="AG55" s="47">
        <v>9.9</v>
      </c>
      <c r="AH55" s="47">
        <v>0</v>
      </c>
      <c r="AI55" s="47">
        <v>9</v>
      </c>
      <c r="AJ55" s="47">
        <v>9.6999999999999993</v>
      </c>
      <c r="AK55" s="47">
        <v>0</v>
      </c>
      <c r="AL55" s="47">
        <v>9</v>
      </c>
      <c r="AM55" s="47">
        <v>9</v>
      </c>
      <c r="AN55" s="47">
        <v>0</v>
      </c>
      <c r="AO55" s="47">
        <v>9</v>
      </c>
      <c r="AP55" s="47">
        <v>9.1</v>
      </c>
      <c r="AQ55" s="47">
        <v>0</v>
      </c>
      <c r="AR55" s="47">
        <v>9</v>
      </c>
      <c r="AS55" s="47">
        <v>9.1999999999999993</v>
      </c>
      <c r="AT55" s="47">
        <v>0</v>
      </c>
      <c r="AU55" s="47">
        <v>8</v>
      </c>
      <c r="AV55" s="47">
        <v>8.9</v>
      </c>
      <c r="AW55" s="47">
        <v>0</v>
      </c>
      <c r="AX55" s="47">
        <v>9</v>
      </c>
      <c r="AY55" s="47">
        <v>9.1999999999999993</v>
      </c>
      <c r="AZ55" s="47">
        <v>0</v>
      </c>
      <c r="BA55" s="47">
        <v>10</v>
      </c>
      <c r="BB55" s="47">
        <v>10.1</v>
      </c>
      <c r="BC55" s="47">
        <v>0</v>
      </c>
      <c r="BD55" s="47">
        <v>10</v>
      </c>
      <c r="BE55" s="47">
        <v>10.4</v>
      </c>
      <c r="BF55" s="47">
        <v>1</v>
      </c>
      <c r="BG55" s="47">
        <v>9</v>
      </c>
      <c r="BH55" s="47">
        <v>9.1999999999999993</v>
      </c>
      <c r="BI55" s="47">
        <v>0</v>
      </c>
      <c r="BJ55" s="47">
        <v>8</v>
      </c>
      <c r="BK55" s="47">
        <v>8.6999999999999993</v>
      </c>
      <c r="BL55" s="47">
        <v>0</v>
      </c>
      <c r="BM55" s="47">
        <v>9</v>
      </c>
      <c r="BN55" s="47">
        <v>9.4</v>
      </c>
      <c r="BO55" s="47">
        <v>0</v>
      </c>
      <c r="BP55" s="47">
        <v>9</v>
      </c>
      <c r="BQ55" s="47">
        <v>9.4</v>
      </c>
      <c r="BR55" s="47">
        <v>0</v>
      </c>
      <c r="BS55" s="47">
        <v>10</v>
      </c>
      <c r="BT55" s="47">
        <v>10</v>
      </c>
      <c r="BU55" s="47">
        <v>0</v>
      </c>
      <c r="BV55" s="47">
        <v>10</v>
      </c>
      <c r="BW55" s="47">
        <v>10.1</v>
      </c>
      <c r="BX55" s="47">
        <v>0</v>
      </c>
      <c r="BY55" s="47">
        <v>8</v>
      </c>
      <c r="BZ55" s="47">
        <v>8.1</v>
      </c>
      <c r="CA55" s="47">
        <v>0</v>
      </c>
      <c r="CB55" s="47">
        <v>10</v>
      </c>
      <c r="CC55" s="47">
        <v>10</v>
      </c>
      <c r="CD55" s="47">
        <v>0</v>
      </c>
      <c r="CE55" s="47">
        <v>10</v>
      </c>
      <c r="CF55" s="47">
        <v>10.199999999999999</v>
      </c>
      <c r="CG55" s="47">
        <v>0</v>
      </c>
      <c r="CH55" s="47">
        <v>10</v>
      </c>
      <c r="CI55" s="47">
        <v>10.199999999999999</v>
      </c>
      <c r="CJ55" s="47">
        <v>0</v>
      </c>
      <c r="CK55" s="47">
        <v>8</v>
      </c>
      <c r="CL55" s="47">
        <v>8.6999999999999993</v>
      </c>
      <c r="CM55" s="47">
        <v>0</v>
      </c>
      <c r="CN55" s="47">
        <v>7</v>
      </c>
      <c r="CO55" s="47">
        <v>7.7</v>
      </c>
      <c r="CP55" s="47">
        <v>0</v>
      </c>
      <c r="CQ55" s="47">
        <v>9</v>
      </c>
      <c r="CR55" s="47">
        <v>9.6</v>
      </c>
      <c r="CS55" s="47">
        <v>0</v>
      </c>
      <c r="CT55" s="47">
        <v>8</v>
      </c>
      <c r="CU55" s="47">
        <v>8.6999999999999993</v>
      </c>
      <c r="CV55" s="47">
        <v>0</v>
      </c>
      <c r="CW55" s="47">
        <v>9</v>
      </c>
      <c r="CX55" s="47">
        <v>9.1</v>
      </c>
      <c r="CY55" s="47">
        <v>0</v>
      </c>
      <c r="CZ55" s="47">
        <v>8</v>
      </c>
      <c r="DA55" s="47">
        <v>8.6</v>
      </c>
      <c r="DB55" s="47">
        <v>0</v>
      </c>
      <c r="DC55" s="47">
        <v>9</v>
      </c>
      <c r="DD55" s="47">
        <v>9.6999999999999993</v>
      </c>
      <c r="DE55" s="47">
        <v>0</v>
      </c>
      <c r="DF55" s="47">
        <v>9</v>
      </c>
      <c r="DG55" s="47">
        <v>9.8000000000000007</v>
      </c>
      <c r="DH55" s="47">
        <v>0</v>
      </c>
      <c r="DI55" s="47">
        <v>9</v>
      </c>
      <c r="DJ55" s="47">
        <v>9.1</v>
      </c>
      <c r="DK55" s="47">
        <v>0</v>
      </c>
      <c r="DL55" s="47">
        <v>8</v>
      </c>
      <c r="DM55" s="47">
        <v>8.6</v>
      </c>
      <c r="DN55" s="47">
        <v>0</v>
      </c>
      <c r="DO55" s="47">
        <v>9</v>
      </c>
      <c r="DP55" s="47">
        <v>9.6999999999999993</v>
      </c>
      <c r="DQ55" s="47">
        <v>0</v>
      </c>
      <c r="DR55" s="47">
        <v>5</v>
      </c>
      <c r="DS55" s="47">
        <v>5.4</v>
      </c>
      <c r="DT55" s="47">
        <v>0</v>
      </c>
      <c r="DU55" s="47">
        <v>8</v>
      </c>
      <c r="DV55" s="47">
        <v>8.6</v>
      </c>
      <c r="DW55" s="47">
        <v>0</v>
      </c>
      <c r="DX55" s="47">
        <v>9</v>
      </c>
      <c r="DY55" s="47">
        <v>9.8000000000000007</v>
      </c>
      <c r="DZ55" s="47">
        <v>0</v>
      </c>
      <c r="EA55" s="47">
        <v>8</v>
      </c>
      <c r="EB55" s="47">
        <v>8.1999999999999993</v>
      </c>
      <c r="EC55" s="47">
        <v>0</v>
      </c>
      <c r="ED55" s="47">
        <v>8</v>
      </c>
      <c r="EE55" s="47">
        <v>8.6999999999999993</v>
      </c>
      <c r="EF55" s="47">
        <v>0</v>
      </c>
      <c r="EG55" s="47">
        <v>10</v>
      </c>
      <c r="EH55" s="47">
        <v>10.6</v>
      </c>
      <c r="EI55" s="47">
        <v>1</v>
      </c>
      <c r="EJ55" s="47">
        <v>9</v>
      </c>
      <c r="EK55" s="47">
        <v>9.3000000000000007</v>
      </c>
      <c r="EL55" s="47">
        <v>0</v>
      </c>
      <c r="EM55" s="47">
        <v>8</v>
      </c>
      <c r="EN55" s="47">
        <v>8.9</v>
      </c>
      <c r="EO55" s="47">
        <v>0</v>
      </c>
      <c r="EP55" s="47">
        <v>8</v>
      </c>
      <c r="EQ55" s="47">
        <v>8.5</v>
      </c>
      <c r="ER55" s="47">
        <v>0</v>
      </c>
      <c r="ES55" s="47">
        <v>10</v>
      </c>
      <c r="ET55" s="47">
        <v>10.3</v>
      </c>
      <c r="EU55" s="47">
        <v>1</v>
      </c>
      <c r="EV55" s="47">
        <v>8</v>
      </c>
      <c r="EW55" s="47">
        <v>8</v>
      </c>
      <c r="EX55" s="47">
        <v>0</v>
      </c>
      <c r="EY55" s="47">
        <v>7</v>
      </c>
      <c r="EZ55" s="47">
        <v>7.9</v>
      </c>
      <c r="FA55" s="47">
        <v>0</v>
      </c>
      <c r="FB55" s="47">
        <v>7</v>
      </c>
      <c r="FC55" s="47">
        <v>7.2</v>
      </c>
      <c r="FD55" s="47">
        <v>0</v>
      </c>
      <c r="FE55" s="47">
        <v>5</v>
      </c>
      <c r="FF55" s="47">
        <v>5.7</v>
      </c>
      <c r="FG55" s="47">
        <v>0</v>
      </c>
      <c r="FH55" s="47">
        <v>7</v>
      </c>
      <c r="FI55" s="47">
        <v>7.8</v>
      </c>
      <c r="FJ55" s="47">
        <v>0</v>
      </c>
      <c r="FK55" s="47">
        <v>10</v>
      </c>
      <c r="FL55" s="47">
        <v>10</v>
      </c>
      <c r="FM55" s="47">
        <v>0</v>
      </c>
      <c r="FN55" s="47">
        <v>9</v>
      </c>
      <c r="FO55" s="47">
        <v>9.3000000000000007</v>
      </c>
      <c r="FP55" s="47">
        <v>0</v>
      </c>
      <c r="FQ55" s="47">
        <v>8</v>
      </c>
      <c r="FR55" s="47">
        <v>8.4</v>
      </c>
      <c r="FS55" s="47">
        <v>0</v>
      </c>
      <c r="FT55" s="47">
        <v>8</v>
      </c>
      <c r="FU55" s="47">
        <v>8.6</v>
      </c>
      <c r="FV55" s="47">
        <v>0</v>
      </c>
      <c r="FW55" s="47">
        <v>8</v>
      </c>
      <c r="FX55" s="47">
        <v>8.9</v>
      </c>
      <c r="FY55" s="47">
        <v>0</v>
      </c>
      <c r="FZ55" s="47">
        <v>7</v>
      </c>
      <c r="GA55" s="47">
        <v>7.8</v>
      </c>
      <c r="GB55" s="47">
        <v>0</v>
      </c>
      <c r="GC55" s="47">
        <v>10</v>
      </c>
      <c r="GD55" s="47">
        <v>10.7</v>
      </c>
      <c r="GE55" s="47">
        <v>1</v>
      </c>
      <c r="GF55" s="47">
        <v>6</v>
      </c>
      <c r="GG55" s="47">
        <v>6.7</v>
      </c>
      <c r="GH55" s="47">
        <v>0</v>
      </c>
      <c r="GI55" s="47">
        <v>9</v>
      </c>
      <c r="GJ55" s="47">
        <v>9.4</v>
      </c>
      <c r="GK55" s="47">
        <v>0</v>
      </c>
      <c r="GL55" s="47">
        <v>9</v>
      </c>
      <c r="GM55" s="47">
        <v>9.6999999999999993</v>
      </c>
      <c r="GN55" s="47">
        <v>0</v>
      </c>
      <c r="GO55" s="47">
        <v>5</v>
      </c>
      <c r="GP55" s="47">
        <v>5.8</v>
      </c>
      <c r="GQ55" s="47">
        <v>0</v>
      </c>
      <c r="GR55" s="47">
        <v>8</v>
      </c>
      <c r="GS55" s="47">
        <v>8.9</v>
      </c>
      <c r="GT55" s="47">
        <v>0</v>
      </c>
      <c r="GU55" s="47">
        <v>8</v>
      </c>
      <c r="GV55" s="47">
        <v>8.1</v>
      </c>
      <c r="GW55" s="47">
        <v>0</v>
      </c>
      <c r="GX55" s="47">
        <v>10</v>
      </c>
      <c r="GY55" s="47">
        <v>10.5</v>
      </c>
      <c r="GZ55" s="47">
        <v>1</v>
      </c>
      <c r="HA55" s="47">
        <v>510</v>
      </c>
      <c r="HB55" s="47">
        <v>538.20000000000005</v>
      </c>
      <c r="HC55" s="47">
        <v>6</v>
      </c>
      <c r="HD55" s="47">
        <v>510</v>
      </c>
      <c r="HE55" s="47">
        <v>538.20000000000005</v>
      </c>
      <c r="HF55" s="47">
        <v>6</v>
      </c>
      <c r="HG55" s="47">
        <v>510</v>
      </c>
      <c r="HH55" s="47">
        <v>538.20000000000005</v>
      </c>
      <c r="HI55" s="47">
        <v>6</v>
      </c>
      <c r="HJ55" s="47">
        <v>185</v>
      </c>
      <c r="HK55" s="47">
        <v>191.2</v>
      </c>
      <c r="HL55" s="47">
        <v>2</v>
      </c>
      <c r="HM55" s="47">
        <v>166</v>
      </c>
      <c r="HN55" s="47">
        <v>177.3</v>
      </c>
      <c r="HO55" s="47">
        <v>1</v>
      </c>
      <c r="HP55" s="47">
        <v>0</v>
      </c>
      <c r="HQ55" s="47">
        <v>0</v>
      </c>
      <c r="HR55" s="47">
        <v>0</v>
      </c>
      <c r="HS55" s="47">
        <v>159</v>
      </c>
      <c r="HT55" s="47">
        <v>169.7</v>
      </c>
      <c r="HU55" s="47">
        <v>3</v>
      </c>
      <c r="HV55" s="47">
        <v>92</v>
      </c>
      <c r="HW55" s="47">
        <v>95.9</v>
      </c>
      <c r="HX55" s="47">
        <v>2</v>
      </c>
      <c r="HY55" s="47">
        <v>93</v>
      </c>
      <c r="HZ55" s="47">
        <v>95.3</v>
      </c>
      <c r="IA55" s="47">
        <v>0</v>
      </c>
      <c r="IB55" s="47">
        <v>84</v>
      </c>
      <c r="IC55" s="47">
        <v>89.6</v>
      </c>
      <c r="ID55" s="47">
        <v>0</v>
      </c>
      <c r="IE55" s="47">
        <v>82</v>
      </c>
      <c r="IF55" s="47">
        <v>87.7</v>
      </c>
      <c r="IG55" s="47">
        <v>1</v>
      </c>
      <c r="IH55" s="47">
        <v>79</v>
      </c>
      <c r="II55" s="47">
        <v>83.2</v>
      </c>
      <c r="IJ55" s="47">
        <v>1</v>
      </c>
      <c r="IK55" s="47">
        <v>80</v>
      </c>
      <c r="IL55" s="47">
        <v>86.5</v>
      </c>
      <c r="IM55" s="47">
        <v>2</v>
      </c>
    </row>
    <row r="56" spans="1:247" s="47" customFormat="1" x14ac:dyDescent="0.3">
      <c r="A56" s="47" t="s">
        <v>780</v>
      </c>
      <c r="B56" s="47" t="s">
        <v>781</v>
      </c>
      <c r="D56" s="47" t="s">
        <v>782</v>
      </c>
      <c r="E56" s="47">
        <v>169</v>
      </c>
      <c r="H56" s="80"/>
      <c r="I56" s="47" t="s">
        <v>625</v>
      </c>
      <c r="J56" s="47">
        <v>11</v>
      </c>
      <c r="K56" s="47">
        <v>8</v>
      </c>
      <c r="S56" s="47" t="s">
        <v>774</v>
      </c>
      <c r="AC56" s="47">
        <v>10</v>
      </c>
      <c r="AD56" s="47">
        <v>10.7</v>
      </c>
      <c r="AE56" s="47">
        <v>1</v>
      </c>
      <c r="AF56" s="47">
        <v>10</v>
      </c>
      <c r="AG56" s="47">
        <v>10.6</v>
      </c>
      <c r="AH56" s="47">
        <v>1</v>
      </c>
      <c r="AI56" s="47">
        <v>9</v>
      </c>
      <c r="AJ56" s="47">
        <v>9.3000000000000007</v>
      </c>
      <c r="AK56" s="47">
        <v>0</v>
      </c>
      <c r="AL56" s="47">
        <v>9</v>
      </c>
      <c r="AM56" s="47">
        <v>9.8000000000000007</v>
      </c>
      <c r="AN56" s="47">
        <v>0</v>
      </c>
      <c r="AO56" s="47">
        <v>8</v>
      </c>
      <c r="AP56" s="47">
        <v>8.6</v>
      </c>
      <c r="AQ56" s="47">
        <v>0</v>
      </c>
      <c r="AR56" s="47">
        <v>9</v>
      </c>
      <c r="AS56" s="47">
        <v>9.6999999999999993</v>
      </c>
      <c r="AT56" s="47">
        <v>0</v>
      </c>
      <c r="AU56" s="47">
        <v>9</v>
      </c>
      <c r="AV56" s="47">
        <v>9.5</v>
      </c>
      <c r="AW56" s="47">
        <v>0</v>
      </c>
      <c r="AX56" s="47">
        <v>8</v>
      </c>
      <c r="AY56" s="47">
        <v>8.1</v>
      </c>
      <c r="AZ56" s="47">
        <v>0</v>
      </c>
      <c r="BA56" s="47">
        <v>9</v>
      </c>
      <c r="BB56" s="47">
        <v>9.8000000000000007</v>
      </c>
      <c r="BC56" s="47">
        <v>0</v>
      </c>
      <c r="BD56" s="47">
        <v>9</v>
      </c>
      <c r="BE56" s="47">
        <v>9.5</v>
      </c>
      <c r="BF56" s="47">
        <v>0</v>
      </c>
      <c r="BG56" s="47">
        <v>9</v>
      </c>
      <c r="BH56" s="47">
        <v>9.4</v>
      </c>
      <c r="BI56" s="47">
        <v>0</v>
      </c>
      <c r="BJ56" s="47">
        <v>9</v>
      </c>
      <c r="BK56" s="47">
        <v>9.6</v>
      </c>
      <c r="BL56" s="47">
        <v>0</v>
      </c>
      <c r="BM56" s="47">
        <v>10</v>
      </c>
      <c r="BN56" s="47">
        <v>10.6</v>
      </c>
      <c r="BO56" s="47">
        <v>1</v>
      </c>
      <c r="BP56" s="47">
        <v>10</v>
      </c>
      <c r="BQ56" s="47">
        <v>10.1</v>
      </c>
      <c r="BR56" s="47">
        <v>0</v>
      </c>
      <c r="BS56" s="47">
        <v>8</v>
      </c>
      <c r="BT56" s="47">
        <v>8.5</v>
      </c>
      <c r="BU56" s="47">
        <v>0</v>
      </c>
      <c r="BV56" s="47">
        <v>7</v>
      </c>
      <c r="BW56" s="47">
        <v>7.3</v>
      </c>
      <c r="BX56" s="47">
        <v>0</v>
      </c>
      <c r="BY56" s="47">
        <v>9</v>
      </c>
      <c r="BZ56" s="47">
        <v>9.5</v>
      </c>
      <c r="CA56" s="47">
        <v>0</v>
      </c>
      <c r="CB56" s="47">
        <v>10</v>
      </c>
      <c r="CC56" s="47">
        <v>10.3</v>
      </c>
      <c r="CD56" s="47">
        <v>1</v>
      </c>
      <c r="CE56" s="47">
        <v>8</v>
      </c>
      <c r="CF56" s="47">
        <v>8.5</v>
      </c>
      <c r="CG56" s="47">
        <v>0</v>
      </c>
      <c r="CH56" s="47">
        <v>9</v>
      </c>
      <c r="CI56" s="47">
        <v>9.1999999999999993</v>
      </c>
      <c r="CJ56" s="47">
        <v>0</v>
      </c>
      <c r="CK56" s="47">
        <v>8</v>
      </c>
      <c r="CL56" s="47">
        <v>8.9</v>
      </c>
      <c r="CM56" s="47">
        <v>0</v>
      </c>
      <c r="CN56" s="47">
        <v>8</v>
      </c>
      <c r="CO56" s="47">
        <v>8</v>
      </c>
      <c r="CP56" s="47">
        <v>0</v>
      </c>
      <c r="CQ56" s="47">
        <v>7</v>
      </c>
      <c r="CR56" s="47">
        <v>7.1</v>
      </c>
      <c r="CS56" s="47">
        <v>0</v>
      </c>
      <c r="CT56" s="47">
        <v>7</v>
      </c>
      <c r="CU56" s="47">
        <v>7.9</v>
      </c>
      <c r="CV56" s="47">
        <v>0</v>
      </c>
      <c r="CW56" s="47">
        <v>8</v>
      </c>
      <c r="CX56" s="47">
        <v>8.9</v>
      </c>
      <c r="CY56" s="47">
        <v>0</v>
      </c>
      <c r="CZ56" s="47">
        <v>6</v>
      </c>
      <c r="DA56" s="47">
        <v>6.9</v>
      </c>
      <c r="DB56" s="47">
        <v>0</v>
      </c>
      <c r="DC56" s="47">
        <v>5</v>
      </c>
      <c r="DD56" s="47">
        <v>5.7</v>
      </c>
      <c r="DE56" s="47">
        <v>0</v>
      </c>
      <c r="DF56" s="47">
        <v>8</v>
      </c>
      <c r="DG56" s="47">
        <v>8.9</v>
      </c>
      <c r="DH56" s="47">
        <v>0</v>
      </c>
      <c r="DI56" s="47">
        <v>9</v>
      </c>
      <c r="DJ56" s="47">
        <v>9.5</v>
      </c>
      <c r="DK56" s="47">
        <v>0</v>
      </c>
      <c r="DL56" s="47">
        <v>5</v>
      </c>
      <c r="DM56" s="47">
        <v>5.6</v>
      </c>
      <c r="DN56" s="47">
        <v>0</v>
      </c>
      <c r="DO56" s="47">
        <v>9</v>
      </c>
      <c r="DP56" s="47">
        <v>9</v>
      </c>
      <c r="DQ56" s="47">
        <v>0</v>
      </c>
      <c r="DR56" s="47">
        <v>7</v>
      </c>
      <c r="DS56" s="47">
        <v>7.8</v>
      </c>
      <c r="DT56" s="47">
        <v>0</v>
      </c>
      <c r="DU56" s="47">
        <v>9</v>
      </c>
      <c r="DV56" s="47">
        <v>9</v>
      </c>
      <c r="DW56" s="47">
        <v>0</v>
      </c>
      <c r="DX56" s="47">
        <v>9</v>
      </c>
      <c r="DY56" s="47">
        <v>9.6</v>
      </c>
      <c r="DZ56" s="47">
        <v>0</v>
      </c>
      <c r="EA56" s="47">
        <v>7</v>
      </c>
      <c r="EB56" s="47">
        <v>7.9</v>
      </c>
      <c r="EC56" s="47">
        <v>0</v>
      </c>
      <c r="ED56" s="47">
        <v>4</v>
      </c>
      <c r="EE56" s="47">
        <v>4.2</v>
      </c>
      <c r="EF56" s="47">
        <v>0</v>
      </c>
      <c r="EG56" s="47">
        <v>9</v>
      </c>
      <c r="EH56" s="47">
        <v>9</v>
      </c>
      <c r="EI56" s="47">
        <v>0</v>
      </c>
      <c r="EJ56" s="47">
        <v>9</v>
      </c>
      <c r="EK56" s="47">
        <v>9.6</v>
      </c>
      <c r="EL56" s="47">
        <v>0</v>
      </c>
      <c r="EM56" s="47">
        <v>9</v>
      </c>
      <c r="EN56" s="47">
        <v>9.1999999999999993</v>
      </c>
      <c r="EO56" s="47">
        <v>0</v>
      </c>
      <c r="EP56" s="47">
        <v>3</v>
      </c>
      <c r="EQ56" s="47">
        <v>3.8</v>
      </c>
      <c r="ER56" s="47">
        <v>0</v>
      </c>
      <c r="ES56" s="47">
        <v>7</v>
      </c>
      <c r="ET56" s="47">
        <v>7</v>
      </c>
      <c r="EU56" s="47">
        <v>0</v>
      </c>
      <c r="EV56" s="47">
        <v>9</v>
      </c>
      <c r="EW56" s="47">
        <v>9.8000000000000007</v>
      </c>
      <c r="EX56" s="47">
        <v>0</v>
      </c>
      <c r="EY56" s="47">
        <v>10</v>
      </c>
      <c r="EZ56" s="47">
        <v>10.199999999999999</v>
      </c>
      <c r="FA56" s="47">
        <v>0</v>
      </c>
      <c r="FB56" s="47">
        <v>8</v>
      </c>
      <c r="FC56" s="47">
        <v>8.1999999999999993</v>
      </c>
      <c r="FD56" s="47">
        <v>0</v>
      </c>
      <c r="FE56" s="47">
        <v>8</v>
      </c>
      <c r="FF56" s="47">
        <v>8.9</v>
      </c>
      <c r="FG56" s="47">
        <v>0</v>
      </c>
      <c r="FH56" s="47">
        <v>7</v>
      </c>
      <c r="FI56" s="47">
        <v>7.8</v>
      </c>
      <c r="FJ56" s="47">
        <v>0</v>
      </c>
      <c r="FK56" s="47">
        <v>10</v>
      </c>
      <c r="FL56" s="47">
        <v>10.199999999999999</v>
      </c>
      <c r="FM56" s="47">
        <v>0</v>
      </c>
      <c r="FN56" s="47">
        <v>7</v>
      </c>
      <c r="FO56" s="47">
        <v>7.7</v>
      </c>
      <c r="FP56" s="47">
        <v>0</v>
      </c>
      <c r="FQ56" s="47">
        <v>9</v>
      </c>
      <c r="FR56" s="47">
        <v>9.6</v>
      </c>
      <c r="FS56" s="47">
        <v>0</v>
      </c>
      <c r="FT56" s="47">
        <v>10</v>
      </c>
      <c r="FU56" s="47">
        <v>10.7</v>
      </c>
      <c r="FV56" s="47">
        <v>1</v>
      </c>
      <c r="FW56" s="47">
        <v>8</v>
      </c>
      <c r="FX56" s="47">
        <v>8.5</v>
      </c>
      <c r="FY56" s="47">
        <v>0</v>
      </c>
      <c r="FZ56" s="47">
        <v>8</v>
      </c>
      <c r="GA56" s="47">
        <v>8.6</v>
      </c>
      <c r="GB56" s="47">
        <v>0</v>
      </c>
      <c r="GC56" s="47">
        <v>7</v>
      </c>
      <c r="GD56" s="47">
        <v>7</v>
      </c>
      <c r="GE56" s="47">
        <v>0</v>
      </c>
      <c r="GF56" s="47">
        <v>8</v>
      </c>
      <c r="GG56" s="47">
        <v>8.6</v>
      </c>
      <c r="GH56" s="47">
        <v>0</v>
      </c>
      <c r="GI56" s="47">
        <v>7</v>
      </c>
      <c r="GJ56" s="47">
        <v>7.2</v>
      </c>
      <c r="GK56" s="47">
        <v>0</v>
      </c>
      <c r="GL56" s="47">
        <v>9</v>
      </c>
      <c r="GM56" s="47">
        <v>9.6</v>
      </c>
      <c r="GN56" s="47">
        <v>0</v>
      </c>
      <c r="GO56" s="47">
        <v>9</v>
      </c>
      <c r="GP56" s="47">
        <v>9.9</v>
      </c>
      <c r="GQ56" s="47">
        <v>0</v>
      </c>
      <c r="GR56" s="47">
        <v>7</v>
      </c>
      <c r="GS56" s="47">
        <v>7.8</v>
      </c>
      <c r="GT56" s="47">
        <v>0</v>
      </c>
      <c r="GU56" s="47">
        <v>9</v>
      </c>
      <c r="GV56" s="47">
        <v>9</v>
      </c>
      <c r="GW56" s="47">
        <v>0</v>
      </c>
      <c r="GX56" s="47">
        <v>9</v>
      </c>
      <c r="GY56" s="47">
        <v>9.3000000000000007</v>
      </c>
      <c r="GZ56" s="47">
        <v>0</v>
      </c>
      <c r="HA56" s="47">
        <v>491</v>
      </c>
      <c r="HB56" s="47">
        <v>520.70000000000005</v>
      </c>
      <c r="HC56" s="47">
        <v>5</v>
      </c>
      <c r="HD56" s="47">
        <v>491</v>
      </c>
      <c r="HE56" s="47">
        <v>520.70000000000005</v>
      </c>
      <c r="HF56" s="47">
        <v>5</v>
      </c>
      <c r="HG56" s="47">
        <v>491</v>
      </c>
      <c r="HH56" s="47">
        <v>520.70000000000005</v>
      </c>
      <c r="HI56" s="47">
        <v>5</v>
      </c>
      <c r="HJ56" s="47">
        <v>179</v>
      </c>
      <c r="HK56" s="47">
        <v>188.6</v>
      </c>
      <c r="HL56" s="47">
        <v>4</v>
      </c>
      <c r="HM56" s="47">
        <v>146</v>
      </c>
      <c r="HN56" s="47">
        <v>156.5</v>
      </c>
      <c r="HO56" s="47">
        <v>0</v>
      </c>
      <c r="HP56" s="47">
        <v>0</v>
      </c>
      <c r="HQ56" s="47">
        <v>0</v>
      </c>
      <c r="HR56" s="47">
        <v>0</v>
      </c>
      <c r="HS56" s="47">
        <v>166</v>
      </c>
      <c r="HT56" s="47">
        <v>175.6</v>
      </c>
      <c r="HU56" s="47">
        <v>1</v>
      </c>
      <c r="HV56" s="47">
        <v>90</v>
      </c>
      <c r="HW56" s="47">
        <v>95.6</v>
      </c>
      <c r="HX56" s="47">
        <v>2</v>
      </c>
      <c r="HY56" s="47">
        <v>89</v>
      </c>
      <c r="HZ56" s="47">
        <v>93</v>
      </c>
      <c r="IA56" s="47">
        <v>2</v>
      </c>
      <c r="IB56" s="47">
        <v>71</v>
      </c>
      <c r="IC56" s="47">
        <v>77.400000000000006</v>
      </c>
      <c r="ID56" s="47">
        <v>0</v>
      </c>
      <c r="IE56" s="47">
        <v>75</v>
      </c>
      <c r="IF56" s="47">
        <v>79.099999999999994</v>
      </c>
      <c r="IG56" s="47">
        <v>0</v>
      </c>
      <c r="IH56" s="47">
        <v>85</v>
      </c>
      <c r="II56" s="47">
        <v>90.1</v>
      </c>
      <c r="IJ56" s="47">
        <v>1</v>
      </c>
      <c r="IK56" s="47">
        <v>81</v>
      </c>
      <c r="IL56" s="47">
        <v>85.5</v>
      </c>
      <c r="IM56" s="47">
        <v>0</v>
      </c>
    </row>
    <row r="57" spans="1:247" s="47" customFormat="1" x14ac:dyDescent="0.3">
      <c r="A57" s="47" t="s">
        <v>824</v>
      </c>
      <c r="B57" s="47" t="s">
        <v>618</v>
      </c>
      <c r="D57" s="47" t="s">
        <v>825</v>
      </c>
      <c r="E57" s="47">
        <v>171</v>
      </c>
      <c r="H57" s="80"/>
      <c r="I57" s="47" t="s">
        <v>621</v>
      </c>
      <c r="J57" s="47">
        <v>11</v>
      </c>
      <c r="K57" s="47">
        <v>10</v>
      </c>
      <c r="S57" s="47" t="s">
        <v>774</v>
      </c>
      <c r="AC57" s="47">
        <v>9</v>
      </c>
      <c r="AD57" s="47">
        <v>9.8000000000000007</v>
      </c>
      <c r="AE57" s="47">
        <v>0</v>
      </c>
      <c r="AF57" s="47">
        <v>10</v>
      </c>
      <c r="AG57" s="47">
        <v>10.6</v>
      </c>
      <c r="AH57" s="47">
        <v>1</v>
      </c>
      <c r="AI57" s="47">
        <v>10</v>
      </c>
      <c r="AJ57" s="47">
        <v>10.3</v>
      </c>
      <c r="AK57" s="47">
        <v>1</v>
      </c>
      <c r="AL57" s="47">
        <v>10</v>
      </c>
      <c r="AM57" s="47">
        <v>10.8</v>
      </c>
      <c r="AN57" s="47">
        <v>1</v>
      </c>
      <c r="AO57" s="47">
        <v>9</v>
      </c>
      <c r="AP57" s="47">
        <v>9.5</v>
      </c>
      <c r="AQ57" s="47">
        <v>0</v>
      </c>
      <c r="AR57" s="47">
        <v>10</v>
      </c>
      <c r="AS57" s="47">
        <v>10.1</v>
      </c>
      <c r="AT57" s="47">
        <v>0</v>
      </c>
      <c r="AU57" s="47">
        <v>10</v>
      </c>
      <c r="AV57" s="47">
        <v>10.6</v>
      </c>
      <c r="AW57" s="47">
        <v>1</v>
      </c>
      <c r="AX57" s="47">
        <v>9</v>
      </c>
      <c r="AY57" s="47">
        <v>9.5</v>
      </c>
      <c r="AZ57" s="47">
        <v>0</v>
      </c>
      <c r="BA57" s="47">
        <v>10</v>
      </c>
      <c r="BB57" s="47">
        <v>10.1</v>
      </c>
      <c r="BC57" s="47">
        <v>0</v>
      </c>
      <c r="BD57" s="47">
        <v>10</v>
      </c>
      <c r="BE57" s="47">
        <v>10.6</v>
      </c>
      <c r="BF57" s="47">
        <v>1</v>
      </c>
      <c r="BG57" s="47">
        <v>9</v>
      </c>
      <c r="BH57" s="47">
        <v>9.8000000000000007</v>
      </c>
      <c r="BI57" s="47">
        <v>0</v>
      </c>
      <c r="BJ57" s="47">
        <v>9</v>
      </c>
      <c r="BK57" s="47">
        <v>9.3000000000000007</v>
      </c>
      <c r="BL57" s="47">
        <v>0</v>
      </c>
      <c r="BM57" s="47">
        <v>10</v>
      </c>
      <c r="BN57" s="47">
        <v>10.1</v>
      </c>
      <c r="BO57" s="47">
        <v>0</v>
      </c>
      <c r="BP57" s="47">
        <v>9</v>
      </c>
      <c r="BQ57" s="47">
        <v>9.6999999999999993</v>
      </c>
      <c r="BR57" s="47">
        <v>0</v>
      </c>
      <c r="BS57" s="47">
        <v>10</v>
      </c>
      <c r="BT57" s="47">
        <v>10.8</v>
      </c>
      <c r="BU57" s="47">
        <v>1</v>
      </c>
      <c r="BV57" s="47">
        <v>10</v>
      </c>
      <c r="BW57" s="47">
        <v>10.7</v>
      </c>
      <c r="BX57" s="47">
        <v>1</v>
      </c>
      <c r="BY57" s="47">
        <v>10</v>
      </c>
      <c r="BZ57" s="47">
        <v>10.6</v>
      </c>
      <c r="CA57" s="47">
        <v>1</v>
      </c>
      <c r="CB57" s="47">
        <v>9</v>
      </c>
      <c r="CC57" s="47">
        <v>9</v>
      </c>
      <c r="CD57" s="47">
        <v>0</v>
      </c>
      <c r="CE57" s="47">
        <v>9</v>
      </c>
      <c r="CF57" s="47">
        <v>9.8000000000000007</v>
      </c>
      <c r="CG57" s="47">
        <v>0</v>
      </c>
      <c r="CH57" s="47">
        <v>10</v>
      </c>
      <c r="CI57" s="47">
        <v>10.4</v>
      </c>
      <c r="CJ57" s="47">
        <v>1</v>
      </c>
      <c r="CK57" s="47">
        <v>9</v>
      </c>
      <c r="CL57" s="47">
        <v>9.8000000000000007</v>
      </c>
      <c r="CM57" s="47">
        <v>0</v>
      </c>
      <c r="CN57" s="47">
        <v>9</v>
      </c>
      <c r="CO57" s="47">
        <v>9.1</v>
      </c>
      <c r="CP57" s="47">
        <v>0</v>
      </c>
      <c r="CQ57" s="47">
        <v>9</v>
      </c>
      <c r="CR57" s="47">
        <v>9.1</v>
      </c>
      <c r="CS57" s="47">
        <v>0</v>
      </c>
      <c r="CT57" s="47">
        <v>10</v>
      </c>
      <c r="CU57" s="47">
        <v>10.199999999999999</v>
      </c>
      <c r="CV57" s="47">
        <v>0</v>
      </c>
      <c r="CW57" s="47">
        <v>9</v>
      </c>
      <c r="CX57" s="47">
        <v>9.9</v>
      </c>
      <c r="CY57" s="47">
        <v>0</v>
      </c>
      <c r="CZ57" s="47">
        <v>9</v>
      </c>
      <c r="DA57" s="47">
        <v>9</v>
      </c>
      <c r="DB57" s="47">
        <v>0</v>
      </c>
      <c r="DC57" s="47">
        <v>9</v>
      </c>
      <c r="DD57" s="47">
        <v>9.6</v>
      </c>
      <c r="DE57" s="47">
        <v>0</v>
      </c>
      <c r="DF57" s="47">
        <v>9</v>
      </c>
      <c r="DG57" s="47">
        <v>9.1999999999999993</v>
      </c>
      <c r="DH57" s="47">
        <v>0</v>
      </c>
      <c r="DI57" s="47">
        <v>9</v>
      </c>
      <c r="DJ57" s="47">
        <v>9.6</v>
      </c>
      <c r="DK57" s="47">
        <v>0</v>
      </c>
      <c r="DL57" s="47">
        <v>9</v>
      </c>
      <c r="DM57" s="47">
        <v>9</v>
      </c>
      <c r="DN57" s="47">
        <v>0</v>
      </c>
      <c r="DO57" s="47">
        <v>9</v>
      </c>
      <c r="DP57" s="47">
        <v>9.6</v>
      </c>
      <c r="DQ57" s="47">
        <v>0</v>
      </c>
      <c r="DR57" s="47">
        <v>9</v>
      </c>
      <c r="DS57" s="47">
        <v>9.6999999999999993</v>
      </c>
      <c r="DT57" s="47">
        <v>0</v>
      </c>
      <c r="DU57" s="47">
        <v>9</v>
      </c>
      <c r="DV57" s="47">
        <v>9.6999999999999993</v>
      </c>
      <c r="DW57" s="47">
        <v>0</v>
      </c>
      <c r="DX57" s="47">
        <v>9</v>
      </c>
      <c r="DY57" s="47">
        <v>9.6999999999999993</v>
      </c>
      <c r="DZ57" s="47">
        <v>0</v>
      </c>
      <c r="EA57" s="47">
        <v>7</v>
      </c>
      <c r="EB57" s="47">
        <v>7.5</v>
      </c>
      <c r="EC57" s="47">
        <v>0</v>
      </c>
      <c r="ED57" s="47">
        <v>8</v>
      </c>
      <c r="EE57" s="47">
        <v>8.5</v>
      </c>
      <c r="EF57" s="47">
        <v>0</v>
      </c>
      <c r="EG57" s="47">
        <v>9</v>
      </c>
      <c r="EH57" s="47">
        <v>9.8000000000000007</v>
      </c>
      <c r="EI57" s="47">
        <v>0</v>
      </c>
      <c r="EJ57" s="47">
        <v>8</v>
      </c>
      <c r="EK57" s="47">
        <v>8.9</v>
      </c>
      <c r="EL57" s="47">
        <v>0</v>
      </c>
      <c r="EM57" s="47">
        <v>6</v>
      </c>
      <c r="EN57" s="47">
        <v>6.6</v>
      </c>
      <c r="EO57" s="47">
        <v>0</v>
      </c>
      <c r="EP57" s="47">
        <v>8</v>
      </c>
      <c r="EQ57" s="47">
        <v>8.6</v>
      </c>
      <c r="ER57" s="47">
        <v>0</v>
      </c>
      <c r="ES57" s="47">
        <v>9</v>
      </c>
      <c r="ET57" s="47">
        <v>9</v>
      </c>
      <c r="EU57" s="47">
        <v>0</v>
      </c>
      <c r="EV57" s="47">
        <v>10</v>
      </c>
      <c r="EW57" s="47">
        <v>10</v>
      </c>
      <c r="EX57" s="47">
        <v>0</v>
      </c>
      <c r="EY57" s="47">
        <v>10</v>
      </c>
      <c r="EZ57" s="47">
        <v>10</v>
      </c>
      <c r="FA57" s="47">
        <v>0</v>
      </c>
      <c r="FB57" s="47">
        <v>10</v>
      </c>
      <c r="FC57" s="47">
        <v>10.199999999999999</v>
      </c>
      <c r="FD57" s="47">
        <v>0</v>
      </c>
      <c r="FE57" s="47">
        <v>8</v>
      </c>
      <c r="FF57" s="47">
        <v>8.6999999999999993</v>
      </c>
      <c r="FG57" s="47">
        <v>0</v>
      </c>
      <c r="FH57" s="47">
        <v>9</v>
      </c>
      <c r="FI57" s="47">
        <v>9.6</v>
      </c>
      <c r="FJ57" s="47">
        <v>0</v>
      </c>
      <c r="FK57" s="47">
        <v>8</v>
      </c>
      <c r="FL57" s="47">
        <v>8.6999999999999993</v>
      </c>
      <c r="FM57" s="47">
        <v>0</v>
      </c>
      <c r="FN57" s="47">
        <v>9</v>
      </c>
      <c r="FO57" s="47">
        <v>9.3000000000000007</v>
      </c>
      <c r="FP57" s="47">
        <v>0</v>
      </c>
      <c r="FQ57" s="47">
        <v>9</v>
      </c>
      <c r="FR57" s="47">
        <v>9.6</v>
      </c>
      <c r="FS57" s="47">
        <v>0</v>
      </c>
      <c r="FT57" s="47">
        <v>9</v>
      </c>
      <c r="FU57" s="47">
        <v>9.1999999999999993</v>
      </c>
      <c r="FV57" s="47">
        <v>0</v>
      </c>
      <c r="FW57" s="47">
        <v>9</v>
      </c>
      <c r="FX57" s="47">
        <v>9.6999999999999993</v>
      </c>
      <c r="FY57" s="47">
        <v>0</v>
      </c>
      <c r="FZ57" s="47">
        <v>10</v>
      </c>
      <c r="GA57" s="47">
        <v>10.199999999999999</v>
      </c>
      <c r="GB57" s="47">
        <v>0</v>
      </c>
      <c r="GC57" s="47">
        <v>9</v>
      </c>
      <c r="GD57" s="47">
        <v>9.9</v>
      </c>
      <c r="GE57" s="47">
        <v>0</v>
      </c>
      <c r="GF57" s="47">
        <v>9</v>
      </c>
      <c r="GG57" s="47">
        <v>9.1999999999999993</v>
      </c>
      <c r="GH57" s="47">
        <v>0</v>
      </c>
      <c r="GI57" s="47">
        <v>8</v>
      </c>
      <c r="GJ57" s="47">
        <v>8.6999999999999993</v>
      </c>
      <c r="GK57" s="47">
        <v>0</v>
      </c>
      <c r="GL57" s="47">
        <v>9</v>
      </c>
      <c r="GM57" s="47">
        <v>9.1</v>
      </c>
      <c r="GN57" s="47">
        <v>0</v>
      </c>
      <c r="GO57" s="47">
        <v>10</v>
      </c>
      <c r="GP57" s="47">
        <v>10.6</v>
      </c>
      <c r="GQ57" s="47">
        <v>1</v>
      </c>
      <c r="GR57" s="47">
        <v>9</v>
      </c>
      <c r="GS57" s="47">
        <v>9.9</v>
      </c>
      <c r="GT57" s="47">
        <v>0</v>
      </c>
      <c r="GU57" s="47">
        <v>10</v>
      </c>
      <c r="GV57" s="47">
        <v>10.5</v>
      </c>
      <c r="GW57" s="47">
        <v>1</v>
      </c>
      <c r="GX57" s="47">
        <v>8</v>
      </c>
      <c r="GY57" s="47">
        <v>8.3000000000000007</v>
      </c>
      <c r="GZ57" s="47">
        <v>0</v>
      </c>
      <c r="HA57" s="47">
        <v>547</v>
      </c>
      <c r="HB57" s="47">
        <v>575.6</v>
      </c>
      <c r="HC57" s="47">
        <v>11</v>
      </c>
      <c r="HD57" s="47">
        <v>547</v>
      </c>
      <c r="HE57" s="47">
        <v>575.6</v>
      </c>
      <c r="HF57" s="47">
        <v>11</v>
      </c>
      <c r="HG57" s="47">
        <v>547</v>
      </c>
      <c r="HH57" s="47">
        <v>575.6</v>
      </c>
      <c r="HI57" s="47">
        <v>11</v>
      </c>
      <c r="HJ57" s="47">
        <v>192</v>
      </c>
      <c r="HK57" s="47">
        <v>202.1</v>
      </c>
      <c r="HL57" s="47">
        <v>9</v>
      </c>
      <c r="HM57" s="47">
        <v>173</v>
      </c>
      <c r="HN57" s="47">
        <v>183.1</v>
      </c>
      <c r="HO57" s="47">
        <v>0</v>
      </c>
      <c r="HP57" s="47">
        <v>0</v>
      </c>
      <c r="HQ57" s="47">
        <v>0</v>
      </c>
      <c r="HR57" s="47">
        <v>0</v>
      </c>
      <c r="HS57" s="47">
        <v>182</v>
      </c>
      <c r="HT57" s="47">
        <v>190.4</v>
      </c>
      <c r="HU57" s="47">
        <v>2</v>
      </c>
      <c r="HV57" s="47">
        <v>97</v>
      </c>
      <c r="HW57" s="47">
        <v>101.9</v>
      </c>
      <c r="HX57" s="47">
        <v>5</v>
      </c>
      <c r="HY57" s="47">
        <v>95</v>
      </c>
      <c r="HZ57" s="47">
        <v>100.2</v>
      </c>
      <c r="IA57" s="47">
        <v>4</v>
      </c>
      <c r="IB57" s="47">
        <v>91</v>
      </c>
      <c r="IC57" s="47">
        <v>94.5</v>
      </c>
      <c r="ID57" s="47">
        <v>0</v>
      </c>
      <c r="IE57" s="47">
        <v>82</v>
      </c>
      <c r="IF57" s="47">
        <v>88.6</v>
      </c>
      <c r="IG57" s="47">
        <v>0</v>
      </c>
      <c r="IH57" s="47">
        <v>91</v>
      </c>
      <c r="II57" s="47">
        <v>94.3</v>
      </c>
      <c r="IJ57" s="47">
        <v>0</v>
      </c>
      <c r="IK57" s="47">
        <v>91</v>
      </c>
      <c r="IL57" s="47">
        <v>96.1</v>
      </c>
      <c r="IM57" s="47">
        <v>2</v>
      </c>
    </row>
    <row r="58" spans="1:247" s="47" customFormat="1" x14ac:dyDescent="0.3">
      <c r="A58" s="47" t="s">
        <v>788</v>
      </c>
      <c r="B58" s="47" t="s">
        <v>789</v>
      </c>
      <c r="D58" s="47" t="s">
        <v>790</v>
      </c>
      <c r="E58" s="47">
        <v>173</v>
      </c>
      <c r="H58" s="80"/>
      <c r="I58" s="47" t="s">
        <v>625</v>
      </c>
      <c r="J58" s="47">
        <v>7</v>
      </c>
      <c r="K58" s="47">
        <v>1</v>
      </c>
      <c r="S58" s="47" t="s">
        <v>117</v>
      </c>
      <c r="AC58" s="47">
        <v>10</v>
      </c>
      <c r="AD58" s="47">
        <v>10.4</v>
      </c>
      <c r="AE58" s="47">
        <v>1</v>
      </c>
      <c r="AF58" s="47">
        <v>10</v>
      </c>
      <c r="AG58" s="47">
        <v>10.7</v>
      </c>
      <c r="AH58" s="47">
        <v>1</v>
      </c>
      <c r="AI58" s="47">
        <v>10</v>
      </c>
      <c r="AJ58" s="47">
        <v>10.4</v>
      </c>
      <c r="AK58" s="47">
        <v>1</v>
      </c>
      <c r="AL58" s="47">
        <v>9</v>
      </c>
      <c r="AM58" s="47">
        <v>9.1999999999999993</v>
      </c>
      <c r="AN58" s="47">
        <v>0</v>
      </c>
      <c r="AO58" s="47">
        <v>9</v>
      </c>
      <c r="AP58" s="47">
        <v>9.9</v>
      </c>
      <c r="AQ58" s="47">
        <v>0</v>
      </c>
      <c r="AR58" s="47">
        <v>10</v>
      </c>
      <c r="AS58" s="47">
        <v>10</v>
      </c>
      <c r="AT58" s="47">
        <v>0</v>
      </c>
      <c r="AU58" s="47">
        <v>9</v>
      </c>
      <c r="AV58" s="47">
        <v>9.8000000000000007</v>
      </c>
      <c r="AW58" s="47">
        <v>0</v>
      </c>
      <c r="AX58" s="47">
        <v>9</v>
      </c>
      <c r="AY58" s="47">
        <v>9</v>
      </c>
      <c r="AZ58" s="47">
        <v>0</v>
      </c>
      <c r="BA58" s="47">
        <v>9</v>
      </c>
      <c r="BB58" s="47">
        <v>9.6999999999999993</v>
      </c>
      <c r="BC58" s="47">
        <v>0</v>
      </c>
      <c r="BD58" s="47">
        <v>9</v>
      </c>
      <c r="BE58" s="47">
        <v>9</v>
      </c>
      <c r="BF58" s="47">
        <v>0</v>
      </c>
      <c r="BG58" s="47">
        <v>8</v>
      </c>
      <c r="BH58" s="47">
        <v>8</v>
      </c>
      <c r="BI58" s="47">
        <v>0</v>
      </c>
      <c r="BJ58" s="47">
        <v>10</v>
      </c>
      <c r="BK58" s="47">
        <v>10.7</v>
      </c>
      <c r="BL58" s="47">
        <v>1</v>
      </c>
      <c r="BM58" s="47">
        <v>9</v>
      </c>
      <c r="BN58" s="47">
        <v>9.1</v>
      </c>
      <c r="BO58" s="47">
        <v>0</v>
      </c>
      <c r="BP58" s="47">
        <v>10</v>
      </c>
      <c r="BQ58" s="47">
        <v>10.199999999999999</v>
      </c>
      <c r="BR58" s="47">
        <v>0</v>
      </c>
      <c r="BS58" s="47">
        <v>9</v>
      </c>
      <c r="BT58" s="47">
        <v>9.8000000000000007</v>
      </c>
      <c r="BU58" s="47">
        <v>0</v>
      </c>
      <c r="BV58" s="47">
        <v>9</v>
      </c>
      <c r="BW58" s="47">
        <v>9.4</v>
      </c>
      <c r="BX58" s="47">
        <v>0</v>
      </c>
      <c r="BY58" s="47">
        <v>9</v>
      </c>
      <c r="BZ58" s="47">
        <v>9.8000000000000007</v>
      </c>
      <c r="CA58" s="47">
        <v>0</v>
      </c>
      <c r="CB58" s="47">
        <v>10</v>
      </c>
      <c r="CC58" s="47">
        <v>10.199999999999999</v>
      </c>
      <c r="CD58" s="47">
        <v>0</v>
      </c>
      <c r="CE58" s="47">
        <v>10</v>
      </c>
      <c r="CF58" s="47">
        <v>10.7</v>
      </c>
      <c r="CG58" s="47">
        <v>1</v>
      </c>
      <c r="CH58" s="47">
        <v>10</v>
      </c>
      <c r="CI58" s="47">
        <v>10</v>
      </c>
      <c r="CJ58" s="47">
        <v>0</v>
      </c>
      <c r="CK58" s="47">
        <v>7</v>
      </c>
      <c r="CL58" s="47">
        <v>7.1</v>
      </c>
      <c r="CM58" s="47">
        <v>0</v>
      </c>
      <c r="CN58" s="47">
        <v>9</v>
      </c>
      <c r="CO58" s="47">
        <v>9.8000000000000007</v>
      </c>
      <c r="CP58" s="47">
        <v>0</v>
      </c>
      <c r="CQ58" s="47">
        <v>10</v>
      </c>
      <c r="CR58" s="47">
        <v>10.199999999999999</v>
      </c>
      <c r="CS58" s="47">
        <v>0</v>
      </c>
      <c r="CT58" s="47">
        <v>9</v>
      </c>
      <c r="CU58" s="47">
        <v>9.3000000000000007</v>
      </c>
      <c r="CV58" s="47">
        <v>0</v>
      </c>
      <c r="CW58" s="47">
        <v>8</v>
      </c>
      <c r="CX58" s="47">
        <v>8</v>
      </c>
      <c r="CY58" s="47">
        <v>0</v>
      </c>
      <c r="CZ58" s="47">
        <v>6</v>
      </c>
      <c r="DA58" s="47">
        <v>6.1</v>
      </c>
      <c r="DB58" s="47">
        <v>0</v>
      </c>
      <c r="DC58" s="47">
        <v>8</v>
      </c>
      <c r="DD58" s="47">
        <v>8.6999999999999993</v>
      </c>
      <c r="DE58" s="47">
        <v>0</v>
      </c>
      <c r="DF58" s="47">
        <v>10</v>
      </c>
      <c r="DG58" s="47">
        <v>10.199999999999999</v>
      </c>
      <c r="DH58" s="47">
        <v>0</v>
      </c>
      <c r="DI58" s="47">
        <v>8</v>
      </c>
      <c r="DJ58" s="47">
        <v>8.3000000000000007</v>
      </c>
      <c r="DK58" s="47">
        <v>0</v>
      </c>
      <c r="DL58" s="47">
        <v>8</v>
      </c>
      <c r="DM58" s="47">
        <v>8.3000000000000007</v>
      </c>
      <c r="DN58" s="47">
        <v>0</v>
      </c>
      <c r="DO58" s="47">
        <v>6</v>
      </c>
      <c r="DP58" s="47">
        <v>6.8</v>
      </c>
      <c r="DQ58" s="47">
        <v>0</v>
      </c>
      <c r="DR58" s="47">
        <v>8</v>
      </c>
      <c r="DS58" s="47">
        <v>8.8000000000000007</v>
      </c>
      <c r="DT58" s="47">
        <v>0</v>
      </c>
      <c r="DU58" s="47">
        <v>8</v>
      </c>
      <c r="DV58" s="47">
        <v>8.1</v>
      </c>
      <c r="DW58" s="47">
        <v>0</v>
      </c>
      <c r="DX58" s="47">
        <v>6</v>
      </c>
      <c r="DY58" s="47">
        <v>6.2</v>
      </c>
      <c r="DZ58" s="47">
        <v>0</v>
      </c>
      <c r="EA58" s="47">
        <v>10</v>
      </c>
      <c r="EB58" s="47">
        <v>10.6</v>
      </c>
      <c r="EC58" s="47">
        <v>1</v>
      </c>
      <c r="ED58" s="47">
        <v>10</v>
      </c>
      <c r="EE58" s="47">
        <v>10.8</v>
      </c>
      <c r="EF58" s="47">
        <v>1</v>
      </c>
      <c r="EG58" s="47">
        <v>9</v>
      </c>
      <c r="EH58" s="47">
        <v>9</v>
      </c>
      <c r="EI58" s="47">
        <v>0</v>
      </c>
      <c r="EJ58" s="47">
        <v>8</v>
      </c>
      <c r="EK58" s="47">
        <v>8.6</v>
      </c>
      <c r="EL58" s="47">
        <v>0</v>
      </c>
      <c r="EM58" s="47">
        <v>9</v>
      </c>
      <c r="EN58" s="47">
        <v>9.5</v>
      </c>
      <c r="EO58" s="47">
        <v>0</v>
      </c>
      <c r="EP58" s="47">
        <v>9</v>
      </c>
      <c r="EQ58" s="47">
        <v>9.6</v>
      </c>
      <c r="ER58" s="47">
        <v>0</v>
      </c>
      <c r="ES58" s="47">
        <v>7</v>
      </c>
      <c r="ET58" s="47">
        <v>7.6</v>
      </c>
      <c r="EU58" s="47">
        <v>0</v>
      </c>
      <c r="EV58" s="47">
        <v>9</v>
      </c>
      <c r="EW58" s="47">
        <v>9.6</v>
      </c>
      <c r="EX58" s="47">
        <v>0</v>
      </c>
      <c r="EY58" s="47">
        <v>9</v>
      </c>
      <c r="EZ58" s="47">
        <v>9.1999999999999993</v>
      </c>
      <c r="FA58" s="47">
        <v>0</v>
      </c>
      <c r="FB58" s="47">
        <v>10</v>
      </c>
      <c r="FC58" s="47">
        <v>10.199999999999999</v>
      </c>
      <c r="FD58" s="47">
        <v>0</v>
      </c>
      <c r="FE58" s="47">
        <v>9</v>
      </c>
      <c r="FF58" s="47">
        <v>9.5</v>
      </c>
      <c r="FG58" s="47">
        <v>0</v>
      </c>
      <c r="FH58" s="47">
        <v>9</v>
      </c>
      <c r="FI58" s="47">
        <v>9.8000000000000007</v>
      </c>
      <c r="FJ58" s="47">
        <v>0</v>
      </c>
      <c r="FK58" s="47">
        <v>7</v>
      </c>
      <c r="FL58" s="47">
        <v>7.5</v>
      </c>
      <c r="FM58" s="47">
        <v>0</v>
      </c>
      <c r="FN58" s="47">
        <v>7</v>
      </c>
      <c r="FO58" s="47">
        <v>7.6</v>
      </c>
      <c r="FP58" s="47">
        <v>0</v>
      </c>
      <c r="FQ58" s="47">
        <v>8</v>
      </c>
      <c r="FR58" s="47">
        <v>8.1999999999999993</v>
      </c>
      <c r="FS58" s="47">
        <v>0</v>
      </c>
      <c r="FT58" s="47">
        <v>9</v>
      </c>
      <c r="FU58" s="47">
        <v>9.4</v>
      </c>
      <c r="FV58" s="47">
        <v>0</v>
      </c>
      <c r="FW58" s="47">
        <v>8</v>
      </c>
      <c r="FX58" s="47">
        <v>8</v>
      </c>
      <c r="FY58" s="47">
        <v>0</v>
      </c>
      <c r="FZ58" s="47">
        <v>9</v>
      </c>
      <c r="GA58" s="47">
        <v>9.4</v>
      </c>
      <c r="GB58" s="47">
        <v>0</v>
      </c>
      <c r="GC58" s="47">
        <v>10</v>
      </c>
      <c r="GD58" s="47">
        <v>10.8</v>
      </c>
      <c r="GE58" s="47">
        <v>1</v>
      </c>
      <c r="GF58" s="47">
        <v>8</v>
      </c>
      <c r="GG58" s="47">
        <v>8.9</v>
      </c>
      <c r="GH58" s="47">
        <v>0</v>
      </c>
      <c r="GI58" s="47">
        <v>9</v>
      </c>
      <c r="GJ58" s="47">
        <v>9</v>
      </c>
      <c r="GK58" s="47">
        <v>0</v>
      </c>
      <c r="GL58" s="47">
        <v>8</v>
      </c>
      <c r="GM58" s="47">
        <v>8.1999999999999993</v>
      </c>
      <c r="GN58" s="47">
        <v>0</v>
      </c>
      <c r="GO58" s="47">
        <v>9</v>
      </c>
      <c r="GP58" s="47">
        <v>9.1</v>
      </c>
      <c r="GQ58" s="47">
        <v>0</v>
      </c>
      <c r="GR58" s="47">
        <v>8</v>
      </c>
      <c r="GS58" s="47">
        <v>8.6999999999999993</v>
      </c>
      <c r="GT58" s="47">
        <v>0</v>
      </c>
      <c r="GU58" s="47">
        <v>10</v>
      </c>
      <c r="GV58" s="47">
        <v>10.1</v>
      </c>
      <c r="GW58" s="47">
        <v>0</v>
      </c>
      <c r="GX58" s="47">
        <v>10</v>
      </c>
      <c r="GY58" s="47">
        <v>10.6</v>
      </c>
      <c r="GZ58" s="47">
        <v>1</v>
      </c>
      <c r="HA58" s="47">
        <v>527</v>
      </c>
      <c r="HB58" s="47">
        <v>551.4</v>
      </c>
      <c r="HC58" s="47">
        <v>9</v>
      </c>
      <c r="HD58" s="47">
        <v>527</v>
      </c>
      <c r="HE58" s="47">
        <v>551.4</v>
      </c>
      <c r="HF58" s="47">
        <v>9</v>
      </c>
      <c r="HG58" s="47">
        <v>527</v>
      </c>
      <c r="HH58" s="47">
        <v>551.4</v>
      </c>
      <c r="HI58" s="47">
        <v>9</v>
      </c>
      <c r="HJ58" s="47">
        <v>188</v>
      </c>
      <c r="HK58" s="47">
        <v>196</v>
      </c>
      <c r="HL58" s="47">
        <v>5</v>
      </c>
      <c r="HM58" s="47">
        <v>166</v>
      </c>
      <c r="HN58" s="47">
        <v>174</v>
      </c>
      <c r="HO58" s="47">
        <v>2</v>
      </c>
      <c r="HP58" s="47">
        <v>0</v>
      </c>
      <c r="HQ58" s="47">
        <v>0</v>
      </c>
      <c r="HR58" s="47">
        <v>0</v>
      </c>
      <c r="HS58" s="47">
        <v>173</v>
      </c>
      <c r="HT58" s="47">
        <v>181.4</v>
      </c>
      <c r="HU58" s="47">
        <v>2</v>
      </c>
      <c r="HV58" s="47">
        <v>94</v>
      </c>
      <c r="HW58" s="47">
        <v>98.1</v>
      </c>
      <c r="HX58" s="47">
        <v>3</v>
      </c>
      <c r="HY58" s="47">
        <v>94</v>
      </c>
      <c r="HZ58" s="47">
        <v>97.9</v>
      </c>
      <c r="IA58" s="47">
        <v>2</v>
      </c>
      <c r="IB58" s="47">
        <v>83</v>
      </c>
      <c r="IC58" s="47">
        <v>86</v>
      </c>
      <c r="ID58" s="47">
        <v>0</v>
      </c>
      <c r="IE58" s="47">
        <v>83</v>
      </c>
      <c r="IF58" s="47">
        <v>88</v>
      </c>
      <c r="IG58" s="47">
        <v>2</v>
      </c>
      <c r="IH58" s="47">
        <v>84</v>
      </c>
      <c r="II58" s="47">
        <v>88.6</v>
      </c>
      <c r="IJ58" s="47">
        <v>0</v>
      </c>
      <c r="IK58" s="47">
        <v>89</v>
      </c>
      <c r="IL58" s="47">
        <v>92.8</v>
      </c>
      <c r="IM58" s="47">
        <v>2</v>
      </c>
    </row>
    <row r="59" spans="1:247" s="47" customFormat="1" x14ac:dyDescent="0.3">
      <c r="A59" s="47" t="s">
        <v>791</v>
      </c>
      <c r="B59" s="47" t="s">
        <v>792</v>
      </c>
      <c r="D59" s="47" t="s">
        <v>793</v>
      </c>
      <c r="E59" s="47">
        <v>175</v>
      </c>
      <c r="H59" s="80"/>
      <c r="I59" s="47" t="s">
        <v>625</v>
      </c>
      <c r="J59" s="47">
        <v>7</v>
      </c>
      <c r="K59" s="47">
        <v>5</v>
      </c>
      <c r="S59" s="47" t="s">
        <v>117</v>
      </c>
      <c r="AC59" s="47">
        <v>9</v>
      </c>
      <c r="AD59" s="47">
        <v>9.1999999999999993</v>
      </c>
      <c r="AE59" s="47">
        <v>0</v>
      </c>
      <c r="AF59" s="47">
        <v>10</v>
      </c>
      <c r="AG59" s="47">
        <v>10.6</v>
      </c>
      <c r="AH59" s="47">
        <v>1</v>
      </c>
      <c r="AI59" s="47">
        <v>10</v>
      </c>
      <c r="AJ59" s="47">
        <v>10.8</v>
      </c>
      <c r="AK59" s="47">
        <v>1</v>
      </c>
      <c r="AL59" s="47">
        <v>9</v>
      </c>
      <c r="AM59" s="47">
        <v>9.6</v>
      </c>
      <c r="AN59" s="47">
        <v>0</v>
      </c>
      <c r="AO59" s="47">
        <v>9</v>
      </c>
      <c r="AP59" s="47">
        <v>9.5</v>
      </c>
      <c r="AQ59" s="47">
        <v>0</v>
      </c>
      <c r="AR59" s="47">
        <v>10</v>
      </c>
      <c r="AS59" s="47">
        <v>10.1</v>
      </c>
      <c r="AT59" s="47">
        <v>0</v>
      </c>
      <c r="AU59" s="47">
        <v>9</v>
      </c>
      <c r="AV59" s="47">
        <v>9.9</v>
      </c>
      <c r="AW59" s="47">
        <v>0</v>
      </c>
      <c r="AX59" s="47">
        <v>9</v>
      </c>
      <c r="AY59" s="47">
        <v>9.9</v>
      </c>
      <c r="AZ59" s="47">
        <v>0</v>
      </c>
      <c r="BA59" s="47">
        <v>9</v>
      </c>
      <c r="BB59" s="47">
        <v>9.6</v>
      </c>
      <c r="BC59" s="47">
        <v>0</v>
      </c>
      <c r="BD59" s="47">
        <v>8</v>
      </c>
      <c r="BE59" s="47">
        <v>8.3000000000000007</v>
      </c>
      <c r="BF59" s="47">
        <v>0</v>
      </c>
      <c r="BG59" s="47">
        <v>9</v>
      </c>
      <c r="BH59" s="47">
        <v>9.6999999999999993</v>
      </c>
      <c r="BI59" s="47">
        <v>0</v>
      </c>
      <c r="BJ59" s="47">
        <v>9</v>
      </c>
      <c r="BK59" s="47">
        <v>9.6999999999999993</v>
      </c>
      <c r="BL59" s="47">
        <v>0</v>
      </c>
      <c r="BM59" s="47">
        <v>9</v>
      </c>
      <c r="BN59" s="47">
        <v>9</v>
      </c>
      <c r="BO59" s="47">
        <v>0</v>
      </c>
      <c r="BP59" s="47">
        <v>9</v>
      </c>
      <c r="BQ59" s="47">
        <v>9.3000000000000007</v>
      </c>
      <c r="BR59" s="47">
        <v>0</v>
      </c>
      <c r="BS59" s="47">
        <v>9</v>
      </c>
      <c r="BT59" s="47">
        <v>9.4</v>
      </c>
      <c r="BU59" s="47">
        <v>0</v>
      </c>
      <c r="BV59" s="47">
        <v>10</v>
      </c>
      <c r="BW59" s="47">
        <v>10.3</v>
      </c>
      <c r="BX59" s="47">
        <v>1</v>
      </c>
      <c r="BY59" s="47">
        <v>10</v>
      </c>
      <c r="BZ59" s="47">
        <v>10.199999999999999</v>
      </c>
      <c r="CA59" s="47">
        <v>0</v>
      </c>
      <c r="CB59" s="47">
        <v>9</v>
      </c>
      <c r="CC59" s="47">
        <v>9.6999999999999993</v>
      </c>
      <c r="CD59" s="47">
        <v>0</v>
      </c>
      <c r="CE59" s="47">
        <v>10</v>
      </c>
      <c r="CF59" s="47">
        <v>10.7</v>
      </c>
      <c r="CG59" s="47">
        <v>1</v>
      </c>
      <c r="CH59" s="47">
        <v>9</v>
      </c>
      <c r="CI59" s="47">
        <v>9.1999999999999993</v>
      </c>
      <c r="CJ59" s="47">
        <v>0</v>
      </c>
      <c r="CK59" s="47">
        <v>6</v>
      </c>
      <c r="CL59" s="47">
        <v>6.9</v>
      </c>
      <c r="CM59" s="47">
        <v>0</v>
      </c>
      <c r="CN59" s="47">
        <v>9</v>
      </c>
      <c r="CO59" s="47">
        <v>9.1999999999999993</v>
      </c>
      <c r="CP59" s="47">
        <v>0</v>
      </c>
      <c r="CQ59" s="47">
        <v>8</v>
      </c>
      <c r="CR59" s="47">
        <v>8.6</v>
      </c>
      <c r="CS59" s="47">
        <v>0</v>
      </c>
      <c r="CT59" s="47">
        <v>6</v>
      </c>
      <c r="CU59" s="47">
        <v>6.8</v>
      </c>
      <c r="CV59" s="47">
        <v>0</v>
      </c>
      <c r="CW59" s="47">
        <v>9</v>
      </c>
      <c r="CX59" s="47">
        <v>9.3000000000000007</v>
      </c>
      <c r="CY59" s="47">
        <v>0</v>
      </c>
      <c r="CZ59" s="47">
        <v>3</v>
      </c>
      <c r="DA59" s="47">
        <v>3</v>
      </c>
      <c r="DB59" s="47">
        <v>0</v>
      </c>
      <c r="DC59" s="47">
        <v>7</v>
      </c>
      <c r="DD59" s="47">
        <v>7</v>
      </c>
      <c r="DE59" s="47">
        <v>0</v>
      </c>
      <c r="DF59" s="47">
        <v>9</v>
      </c>
      <c r="DG59" s="47">
        <v>9.8000000000000007</v>
      </c>
      <c r="DH59" s="47">
        <v>0</v>
      </c>
      <c r="DI59" s="47">
        <v>8</v>
      </c>
      <c r="DJ59" s="47">
        <v>8.6</v>
      </c>
      <c r="DK59" s="47">
        <v>0</v>
      </c>
      <c r="DL59" s="47">
        <v>7</v>
      </c>
      <c r="DM59" s="47">
        <v>7.4</v>
      </c>
      <c r="DN59" s="47">
        <v>0</v>
      </c>
      <c r="DO59" s="47">
        <v>6</v>
      </c>
      <c r="DP59" s="47">
        <v>6.3</v>
      </c>
      <c r="DQ59" s="47">
        <v>0</v>
      </c>
      <c r="DR59" s="47">
        <v>8</v>
      </c>
      <c r="DS59" s="47">
        <v>8.6999999999999993</v>
      </c>
      <c r="DT59" s="47">
        <v>0</v>
      </c>
      <c r="DU59" s="47">
        <v>9</v>
      </c>
      <c r="DV59" s="47">
        <v>9.4</v>
      </c>
      <c r="DW59" s="47">
        <v>0</v>
      </c>
      <c r="DX59" s="47">
        <v>7</v>
      </c>
      <c r="DY59" s="47">
        <v>7.8</v>
      </c>
      <c r="DZ59" s="47">
        <v>0</v>
      </c>
      <c r="EA59" s="47">
        <v>9</v>
      </c>
      <c r="EB59" s="47">
        <v>9.6999999999999993</v>
      </c>
      <c r="EC59" s="47">
        <v>0</v>
      </c>
      <c r="ED59" s="47">
        <v>4</v>
      </c>
      <c r="EE59" s="47">
        <v>4.3</v>
      </c>
      <c r="EF59" s="47">
        <v>0</v>
      </c>
      <c r="EG59" s="47">
        <v>9</v>
      </c>
      <c r="EH59" s="47">
        <v>9</v>
      </c>
      <c r="EI59" s="47">
        <v>0</v>
      </c>
      <c r="EJ59" s="47">
        <v>10</v>
      </c>
      <c r="EK59" s="47">
        <v>10</v>
      </c>
      <c r="EL59" s="47">
        <v>0</v>
      </c>
      <c r="EM59" s="47">
        <v>8</v>
      </c>
      <c r="EN59" s="47">
        <v>8.6</v>
      </c>
      <c r="EO59" s="47">
        <v>0</v>
      </c>
      <c r="EP59" s="47">
        <v>10</v>
      </c>
      <c r="EQ59" s="47">
        <v>10.7</v>
      </c>
      <c r="ER59" s="47">
        <v>1</v>
      </c>
      <c r="ES59" s="47">
        <v>8</v>
      </c>
      <c r="ET59" s="47">
        <v>8.1</v>
      </c>
      <c r="EU59" s="47">
        <v>0</v>
      </c>
      <c r="EV59" s="47">
        <v>8</v>
      </c>
      <c r="EW59" s="47">
        <v>8.8000000000000007</v>
      </c>
      <c r="EX59" s="47">
        <v>0</v>
      </c>
      <c r="EY59" s="47">
        <v>5</v>
      </c>
      <c r="EZ59" s="47">
        <v>5.8</v>
      </c>
      <c r="FA59" s="47">
        <v>0</v>
      </c>
      <c r="FB59" s="47">
        <v>9</v>
      </c>
      <c r="FC59" s="47">
        <v>9.1</v>
      </c>
      <c r="FD59" s="47">
        <v>0</v>
      </c>
      <c r="FE59" s="47">
        <v>9</v>
      </c>
      <c r="FF59" s="47">
        <v>9.1999999999999993</v>
      </c>
      <c r="FG59" s="47">
        <v>0</v>
      </c>
      <c r="FH59" s="47">
        <v>9</v>
      </c>
      <c r="FI59" s="47">
        <v>9.1999999999999993</v>
      </c>
      <c r="FJ59" s="47">
        <v>0</v>
      </c>
      <c r="FK59" s="47">
        <v>9</v>
      </c>
      <c r="FL59" s="47">
        <v>9.4</v>
      </c>
      <c r="FM59" s="47">
        <v>0</v>
      </c>
      <c r="FN59" s="47">
        <v>8</v>
      </c>
      <c r="FO59" s="47">
        <v>8</v>
      </c>
      <c r="FP59" s="47">
        <v>0</v>
      </c>
      <c r="FQ59" s="47">
        <v>5</v>
      </c>
      <c r="FR59" s="47">
        <v>5.5</v>
      </c>
      <c r="FS59" s="47">
        <v>0</v>
      </c>
      <c r="FT59" s="47">
        <v>6</v>
      </c>
      <c r="FU59" s="47">
        <v>6.3</v>
      </c>
      <c r="FV59" s="47">
        <v>0</v>
      </c>
      <c r="FW59" s="47">
        <v>5</v>
      </c>
      <c r="FX59" s="47">
        <v>5.0999999999999996</v>
      </c>
      <c r="FY59" s="47">
        <v>0</v>
      </c>
      <c r="FZ59" s="47">
        <v>7</v>
      </c>
      <c r="GA59" s="47">
        <v>7.8</v>
      </c>
      <c r="GB59" s="47">
        <v>0</v>
      </c>
      <c r="GC59" s="47">
        <v>8</v>
      </c>
      <c r="GD59" s="47">
        <v>8.5</v>
      </c>
      <c r="GE59" s="47">
        <v>0</v>
      </c>
      <c r="GF59" s="47">
        <v>7</v>
      </c>
      <c r="GG59" s="47">
        <v>7.1</v>
      </c>
      <c r="GH59" s="47">
        <v>0</v>
      </c>
      <c r="GI59" s="47">
        <v>7</v>
      </c>
      <c r="GJ59" s="47">
        <v>7.6</v>
      </c>
      <c r="GK59" s="47">
        <v>0</v>
      </c>
      <c r="GL59" s="47">
        <v>8</v>
      </c>
      <c r="GM59" s="47">
        <v>8.3000000000000007</v>
      </c>
      <c r="GN59" s="47">
        <v>0</v>
      </c>
      <c r="GO59" s="47">
        <v>7</v>
      </c>
      <c r="GP59" s="47">
        <v>7.9</v>
      </c>
      <c r="GQ59" s="47">
        <v>0</v>
      </c>
      <c r="GR59" s="47">
        <v>7</v>
      </c>
      <c r="GS59" s="47">
        <v>7.1</v>
      </c>
      <c r="GT59" s="47">
        <v>0</v>
      </c>
      <c r="GU59" s="47">
        <v>7</v>
      </c>
      <c r="GV59" s="47">
        <v>7.2</v>
      </c>
      <c r="GW59" s="47">
        <v>0</v>
      </c>
      <c r="GX59" s="47">
        <v>7</v>
      </c>
      <c r="GY59" s="47">
        <v>7.2</v>
      </c>
      <c r="GZ59" s="47">
        <v>0</v>
      </c>
      <c r="HA59" s="47">
        <v>483</v>
      </c>
      <c r="HB59" s="47">
        <v>509</v>
      </c>
      <c r="HC59" s="47">
        <v>5</v>
      </c>
      <c r="HD59" s="47">
        <v>483</v>
      </c>
      <c r="HE59" s="47">
        <v>509</v>
      </c>
      <c r="HF59" s="47">
        <v>5</v>
      </c>
      <c r="HG59" s="47">
        <v>483</v>
      </c>
      <c r="HH59" s="47">
        <v>509</v>
      </c>
      <c r="HI59" s="47">
        <v>5</v>
      </c>
      <c r="HJ59" s="47">
        <v>185</v>
      </c>
      <c r="HK59" s="47">
        <v>194.7</v>
      </c>
      <c r="HL59" s="47">
        <v>4</v>
      </c>
      <c r="HM59" s="47">
        <v>152</v>
      </c>
      <c r="HN59" s="47">
        <v>161.1</v>
      </c>
      <c r="HO59" s="47">
        <v>1</v>
      </c>
      <c r="HP59" s="47">
        <v>0</v>
      </c>
      <c r="HQ59" s="47">
        <v>0</v>
      </c>
      <c r="HR59" s="47">
        <v>0</v>
      </c>
      <c r="HS59" s="47">
        <v>146</v>
      </c>
      <c r="HT59" s="47">
        <v>153.19999999999999</v>
      </c>
      <c r="HU59" s="47">
        <v>0</v>
      </c>
      <c r="HV59" s="47">
        <v>92</v>
      </c>
      <c r="HW59" s="47">
        <v>97.5</v>
      </c>
      <c r="HX59" s="47">
        <v>2</v>
      </c>
      <c r="HY59" s="47">
        <v>93</v>
      </c>
      <c r="HZ59" s="47">
        <v>97.2</v>
      </c>
      <c r="IA59" s="47">
        <v>2</v>
      </c>
      <c r="IB59" s="47">
        <v>72</v>
      </c>
      <c r="IC59" s="47">
        <v>76.599999999999994</v>
      </c>
      <c r="ID59" s="47">
        <v>0</v>
      </c>
      <c r="IE59" s="47">
        <v>80</v>
      </c>
      <c r="IF59" s="47">
        <v>84.5</v>
      </c>
      <c r="IG59" s="47">
        <v>1</v>
      </c>
      <c r="IH59" s="47">
        <v>76</v>
      </c>
      <c r="II59" s="47">
        <v>79.400000000000006</v>
      </c>
      <c r="IJ59" s="47">
        <v>0</v>
      </c>
      <c r="IK59" s="47">
        <v>70</v>
      </c>
      <c r="IL59" s="47">
        <v>73.8</v>
      </c>
      <c r="IM59" s="47">
        <v>0</v>
      </c>
    </row>
    <row r="60" spans="1:247" s="47" customFormat="1" x14ac:dyDescent="0.3">
      <c r="A60" s="47" t="s">
        <v>794</v>
      </c>
      <c r="B60" s="47" t="s">
        <v>795</v>
      </c>
      <c r="D60" s="47" t="s">
        <v>796</v>
      </c>
      <c r="E60" s="47">
        <v>176</v>
      </c>
      <c r="H60" s="80"/>
      <c r="I60" s="47" t="s">
        <v>621</v>
      </c>
      <c r="J60" s="47">
        <v>7</v>
      </c>
      <c r="K60" s="47">
        <v>6</v>
      </c>
      <c r="S60" s="47" t="s">
        <v>117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47">
        <v>0</v>
      </c>
      <c r="AK60" s="47">
        <v>0</v>
      </c>
      <c r="AL60" s="47">
        <v>0</v>
      </c>
      <c r="AM60" s="47">
        <v>0</v>
      </c>
      <c r="AN60" s="47">
        <v>0</v>
      </c>
      <c r="AO60" s="47">
        <v>0</v>
      </c>
      <c r="AP60" s="47">
        <v>0</v>
      </c>
      <c r="AQ60" s="47">
        <v>0</v>
      </c>
      <c r="AR60" s="47">
        <v>0</v>
      </c>
      <c r="AS60" s="47">
        <v>0</v>
      </c>
      <c r="AT60" s="47">
        <v>0</v>
      </c>
      <c r="AU60" s="47">
        <v>0</v>
      </c>
      <c r="AV60" s="47">
        <v>0</v>
      </c>
      <c r="AW60" s="47">
        <v>0</v>
      </c>
      <c r="AX60" s="47">
        <v>0</v>
      </c>
      <c r="AY60" s="47">
        <v>0</v>
      </c>
      <c r="AZ60" s="47">
        <v>0</v>
      </c>
      <c r="BA60" s="47">
        <v>0</v>
      </c>
      <c r="BB60" s="47">
        <v>0</v>
      </c>
      <c r="BC60" s="47">
        <v>0</v>
      </c>
      <c r="BD60" s="47">
        <v>0</v>
      </c>
      <c r="BE60" s="47">
        <v>0</v>
      </c>
      <c r="BF60" s="47">
        <v>0</v>
      </c>
      <c r="BG60" s="47">
        <v>0</v>
      </c>
      <c r="BH60" s="47">
        <v>0</v>
      </c>
      <c r="BI60" s="47">
        <v>0</v>
      </c>
      <c r="BJ60" s="47">
        <v>0</v>
      </c>
      <c r="BK60" s="47">
        <v>0</v>
      </c>
      <c r="BL60" s="47">
        <v>0</v>
      </c>
      <c r="BM60" s="47">
        <v>0</v>
      </c>
      <c r="BN60" s="47">
        <v>0</v>
      </c>
      <c r="BO60" s="47">
        <v>0</v>
      </c>
      <c r="BP60" s="47">
        <v>0</v>
      </c>
      <c r="BQ60" s="47">
        <v>0</v>
      </c>
      <c r="BR60" s="47">
        <v>0</v>
      </c>
      <c r="BS60" s="47">
        <v>0</v>
      </c>
      <c r="BT60" s="47">
        <v>0</v>
      </c>
      <c r="BU60" s="47">
        <v>0</v>
      </c>
      <c r="BV60" s="47">
        <v>0</v>
      </c>
      <c r="BW60" s="47">
        <v>0</v>
      </c>
      <c r="BX60" s="47">
        <v>0</v>
      </c>
      <c r="BY60" s="47">
        <v>0</v>
      </c>
      <c r="BZ60" s="47">
        <v>0</v>
      </c>
      <c r="CA60" s="47">
        <v>0</v>
      </c>
      <c r="CB60" s="47">
        <v>0</v>
      </c>
      <c r="CC60" s="47">
        <v>0</v>
      </c>
      <c r="CD60" s="47">
        <v>0</v>
      </c>
      <c r="CE60" s="47">
        <v>0</v>
      </c>
      <c r="CF60" s="47">
        <v>0</v>
      </c>
      <c r="CG60" s="47">
        <v>0</v>
      </c>
      <c r="CH60" s="47">
        <v>0</v>
      </c>
      <c r="CI60" s="47">
        <v>0</v>
      </c>
      <c r="CJ60" s="47">
        <v>0</v>
      </c>
      <c r="CK60" s="47">
        <v>0</v>
      </c>
      <c r="CL60" s="47">
        <v>0</v>
      </c>
      <c r="CM60" s="47">
        <v>0</v>
      </c>
      <c r="CN60" s="47">
        <v>0</v>
      </c>
      <c r="CO60" s="47">
        <v>0</v>
      </c>
      <c r="CP60" s="47">
        <v>0</v>
      </c>
      <c r="CQ60" s="47">
        <v>0</v>
      </c>
      <c r="CR60" s="47">
        <v>0</v>
      </c>
      <c r="CS60" s="47">
        <v>0</v>
      </c>
      <c r="CT60" s="47">
        <v>0</v>
      </c>
      <c r="CU60" s="47">
        <v>0</v>
      </c>
      <c r="CV60" s="47">
        <v>0</v>
      </c>
      <c r="CW60" s="47">
        <v>0</v>
      </c>
      <c r="CX60" s="47">
        <v>0</v>
      </c>
      <c r="CY60" s="47">
        <v>0</v>
      </c>
      <c r="CZ60" s="47">
        <v>0</v>
      </c>
      <c r="DA60" s="47">
        <v>0</v>
      </c>
      <c r="DB60" s="47">
        <v>0</v>
      </c>
      <c r="DC60" s="47">
        <v>0</v>
      </c>
      <c r="DD60" s="47">
        <v>0</v>
      </c>
      <c r="DE60" s="47">
        <v>0</v>
      </c>
      <c r="DF60" s="47">
        <v>0</v>
      </c>
      <c r="DG60" s="47">
        <v>0</v>
      </c>
      <c r="DH60" s="47">
        <v>0</v>
      </c>
      <c r="DI60" s="47">
        <v>0</v>
      </c>
      <c r="DJ60" s="47">
        <v>0</v>
      </c>
      <c r="DK60" s="47">
        <v>0</v>
      </c>
      <c r="DL60" s="47">
        <v>0</v>
      </c>
      <c r="DM60" s="47">
        <v>0</v>
      </c>
      <c r="DN60" s="47">
        <v>0</v>
      </c>
      <c r="DO60" s="47">
        <v>0</v>
      </c>
      <c r="DP60" s="47">
        <v>0</v>
      </c>
      <c r="DQ60" s="47">
        <v>0</v>
      </c>
      <c r="DR60" s="47">
        <v>0</v>
      </c>
      <c r="DS60" s="47">
        <v>0</v>
      </c>
      <c r="DT60" s="47">
        <v>0</v>
      </c>
      <c r="DU60" s="47">
        <v>0</v>
      </c>
      <c r="DV60" s="47">
        <v>0</v>
      </c>
      <c r="DW60" s="47">
        <v>0</v>
      </c>
      <c r="DX60" s="47">
        <v>0</v>
      </c>
      <c r="DY60" s="47">
        <v>0</v>
      </c>
      <c r="DZ60" s="47">
        <v>0</v>
      </c>
      <c r="EA60" s="47">
        <v>0</v>
      </c>
      <c r="EB60" s="47">
        <v>0</v>
      </c>
      <c r="EC60" s="47">
        <v>0</v>
      </c>
      <c r="ED60" s="47">
        <v>0</v>
      </c>
      <c r="EE60" s="47">
        <v>0</v>
      </c>
      <c r="EF60" s="47">
        <v>0</v>
      </c>
      <c r="EG60" s="47">
        <v>0</v>
      </c>
      <c r="EH60" s="47">
        <v>0</v>
      </c>
      <c r="EI60" s="47">
        <v>0</v>
      </c>
      <c r="EJ60" s="47">
        <v>0</v>
      </c>
      <c r="EK60" s="47">
        <v>0</v>
      </c>
      <c r="EL60" s="47">
        <v>0</v>
      </c>
      <c r="EM60" s="47">
        <v>0</v>
      </c>
      <c r="EN60" s="47">
        <v>0</v>
      </c>
      <c r="EO60" s="47">
        <v>0</v>
      </c>
      <c r="EP60" s="47">
        <v>0</v>
      </c>
      <c r="EQ60" s="47">
        <v>0</v>
      </c>
      <c r="ER60" s="47">
        <v>0</v>
      </c>
      <c r="ES60" s="47">
        <v>0</v>
      </c>
      <c r="ET60" s="47">
        <v>0</v>
      </c>
      <c r="EU60" s="47">
        <v>0</v>
      </c>
      <c r="EV60" s="47">
        <v>0</v>
      </c>
      <c r="EW60" s="47">
        <v>0</v>
      </c>
      <c r="EX60" s="47">
        <v>0</v>
      </c>
      <c r="EY60" s="47">
        <v>0</v>
      </c>
      <c r="EZ60" s="47">
        <v>0</v>
      </c>
      <c r="FA60" s="47">
        <v>0</v>
      </c>
      <c r="FB60" s="47">
        <v>0</v>
      </c>
      <c r="FC60" s="47">
        <v>0</v>
      </c>
      <c r="FD60" s="47">
        <v>0</v>
      </c>
      <c r="FE60" s="47">
        <v>0</v>
      </c>
      <c r="FF60" s="47">
        <v>0</v>
      </c>
      <c r="FG60" s="47">
        <v>0</v>
      </c>
      <c r="FH60" s="47">
        <v>0</v>
      </c>
      <c r="FI60" s="47">
        <v>0</v>
      </c>
      <c r="FJ60" s="47">
        <v>0</v>
      </c>
      <c r="FK60" s="47">
        <v>0</v>
      </c>
      <c r="FL60" s="47">
        <v>0</v>
      </c>
      <c r="FM60" s="47">
        <v>0</v>
      </c>
      <c r="FN60" s="47">
        <v>0</v>
      </c>
      <c r="FO60" s="47">
        <v>0</v>
      </c>
      <c r="FP60" s="47">
        <v>0</v>
      </c>
      <c r="FQ60" s="47">
        <v>0</v>
      </c>
      <c r="FR60" s="47">
        <v>0</v>
      </c>
      <c r="FS60" s="47">
        <v>0</v>
      </c>
      <c r="FT60" s="47">
        <v>0</v>
      </c>
      <c r="FU60" s="47">
        <v>0</v>
      </c>
      <c r="FV60" s="47">
        <v>0</v>
      </c>
      <c r="FW60" s="47">
        <v>0</v>
      </c>
      <c r="FX60" s="47">
        <v>0</v>
      </c>
      <c r="FY60" s="47">
        <v>0</v>
      </c>
      <c r="FZ60" s="47">
        <v>0</v>
      </c>
      <c r="GA60" s="47">
        <v>0</v>
      </c>
      <c r="GB60" s="47">
        <v>0</v>
      </c>
      <c r="GC60" s="47">
        <v>0</v>
      </c>
      <c r="GD60" s="47">
        <v>0</v>
      </c>
      <c r="GE60" s="47">
        <v>0</v>
      </c>
      <c r="GF60" s="47">
        <v>0</v>
      </c>
      <c r="GG60" s="47">
        <v>0</v>
      </c>
      <c r="GH60" s="47">
        <v>0</v>
      </c>
      <c r="GI60" s="47">
        <v>0</v>
      </c>
      <c r="GJ60" s="47">
        <v>0</v>
      </c>
      <c r="GK60" s="47">
        <v>0</v>
      </c>
      <c r="GL60" s="47">
        <v>0</v>
      </c>
      <c r="GM60" s="47">
        <v>0</v>
      </c>
      <c r="GN60" s="47">
        <v>0</v>
      </c>
      <c r="GO60" s="47">
        <v>0</v>
      </c>
      <c r="GP60" s="47">
        <v>0</v>
      </c>
      <c r="GQ60" s="47">
        <v>0</v>
      </c>
      <c r="GR60" s="47">
        <v>0</v>
      </c>
      <c r="GS60" s="47">
        <v>0</v>
      </c>
      <c r="GT60" s="47">
        <v>0</v>
      </c>
      <c r="GU60" s="47">
        <v>0</v>
      </c>
      <c r="GV60" s="47">
        <v>0</v>
      </c>
      <c r="GW60" s="47">
        <v>0</v>
      </c>
      <c r="GX60" s="47">
        <v>0</v>
      </c>
      <c r="GY60" s="47">
        <v>0</v>
      </c>
      <c r="GZ60" s="47">
        <v>0</v>
      </c>
      <c r="HA60" s="47">
        <v>0</v>
      </c>
      <c r="HB60" s="47">
        <v>0</v>
      </c>
      <c r="HC60" s="47">
        <v>0</v>
      </c>
      <c r="HD60" s="47">
        <v>0</v>
      </c>
      <c r="HE60" s="47">
        <v>0</v>
      </c>
      <c r="HF60" s="47">
        <v>0</v>
      </c>
      <c r="HG60" s="47">
        <v>0</v>
      </c>
      <c r="HH60" s="47">
        <v>0</v>
      </c>
      <c r="HI60" s="47">
        <v>0</v>
      </c>
      <c r="HJ60" s="47">
        <v>0</v>
      </c>
      <c r="HK60" s="47">
        <v>0</v>
      </c>
      <c r="HL60" s="47">
        <v>0</v>
      </c>
      <c r="HM60" s="47">
        <v>0</v>
      </c>
      <c r="HN60" s="47">
        <v>0</v>
      </c>
      <c r="HO60" s="47">
        <v>0</v>
      </c>
      <c r="HP60" s="47">
        <v>0</v>
      </c>
      <c r="HQ60" s="47">
        <v>0</v>
      </c>
      <c r="HR60" s="47">
        <v>0</v>
      </c>
      <c r="HS60" s="47">
        <v>0</v>
      </c>
      <c r="HT60" s="47">
        <v>0</v>
      </c>
      <c r="HU60" s="47">
        <v>0</v>
      </c>
      <c r="HV60" s="47">
        <v>0</v>
      </c>
      <c r="HW60" s="47">
        <v>0</v>
      </c>
      <c r="HX60" s="47">
        <v>0</v>
      </c>
      <c r="HY60" s="47">
        <v>0</v>
      </c>
      <c r="HZ60" s="47">
        <v>0</v>
      </c>
      <c r="IA60" s="47">
        <v>0</v>
      </c>
      <c r="IB60" s="47">
        <v>0</v>
      </c>
      <c r="IC60" s="47">
        <v>0</v>
      </c>
      <c r="ID60" s="47">
        <v>0</v>
      </c>
      <c r="IE60" s="47">
        <v>0</v>
      </c>
      <c r="IF60" s="47">
        <v>0</v>
      </c>
      <c r="IG60" s="47">
        <v>0</v>
      </c>
      <c r="IH60" s="47">
        <v>0</v>
      </c>
      <c r="II60" s="47">
        <v>0</v>
      </c>
      <c r="IJ60" s="47">
        <v>0</v>
      </c>
      <c r="IK60" s="47">
        <v>0</v>
      </c>
      <c r="IL60" s="47">
        <v>0</v>
      </c>
      <c r="IM60" s="47">
        <v>0</v>
      </c>
    </row>
    <row r="61" spans="1:247" s="47" customFormat="1" x14ac:dyDescent="0.3">
      <c r="A61" s="47" t="s">
        <v>800</v>
      </c>
      <c r="B61" s="47" t="s">
        <v>801</v>
      </c>
      <c r="D61" s="47" t="s">
        <v>802</v>
      </c>
      <c r="E61" s="47">
        <v>174</v>
      </c>
      <c r="H61" s="80"/>
      <c r="I61" s="47" t="s">
        <v>625</v>
      </c>
      <c r="J61" s="47">
        <v>7</v>
      </c>
      <c r="K61" s="47">
        <v>2</v>
      </c>
      <c r="S61" s="47" t="s">
        <v>117</v>
      </c>
      <c r="AC61" s="47">
        <v>6</v>
      </c>
      <c r="AD61" s="47">
        <v>6.3</v>
      </c>
      <c r="AE61" s="47">
        <v>0</v>
      </c>
      <c r="AF61" s="47">
        <v>9</v>
      </c>
      <c r="AG61" s="47">
        <v>9</v>
      </c>
      <c r="AH61" s="47">
        <v>0</v>
      </c>
      <c r="AI61" s="47">
        <v>9</v>
      </c>
      <c r="AJ61" s="47">
        <v>9.5</v>
      </c>
      <c r="AK61" s="47">
        <v>0</v>
      </c>
      <c r="AL61" s="47">
        <v>7</v>
      </c>
      <c r="AM61" s="47">
        <v>7.9</v>
      </c>
      <c r="AN61" s="47">
        <v>0</v>
      </c>
      <c r="AO61" s="47">
        <v>8</v>
      </c>
      <c r="AP61" s="47">
        <v>8.3000000000000007</v>
      </c>
      <c r="AQ61" s="47">
        <v>0</v>
      </c>
      <c r="AR61" s="47">
        <v>10</v>
      </c>
      <c r="AS61" s="47">
        <v>10.6</v>
      </c>
      <c r="AT61" s="47">
        <v>1</v>
      </c>
      <c r="AU61" s="47">
        <v>9</v>
      </c>
      <c r="AV61" s="47">
        <v>9.6</v>
      </c>
      <c r="AW61" s="47">
        <v>0</v>
      </c>
      <c r="AX61" s="47">
        <v>10</v>
      </c>
      <c r="AY61" s="47">
        <v>10.6</v>
      </c>
      <c r="AZ61" s="47">
        <v>1</v>
      </c>
      <c r="BA61" s="47">
        <v>6</v>
      </c>
      <c r="BB61" s="47">
        <v>6.2</v>
      </c>
      <c r="BC61" s="47">
        <v>0</v>
      </c>
      <c r="BD61" s="47">
        <v>10</v>
      </c>
      <c r="BE61" s="47">
        <v>10.8</v>
      </c>
      <c r="BF61" s="47">
        <v>1</v>
      </c>
      <c r="BG61" s="47">
        <v>8</v>
      </c>
      <c r="BH61" s="47">
        <v>8.8000000000000007</v>
      </c>
      <c r="BI61" s="47">
        <v>0</v>
      </c>
      <c r="BJ61" s="47">
        <v>9</v>
      </c>
      <c r="BK61" s="47">
        <v>9</v>
      </c>
      <c r="BL61" s="47">
        <v>0</v>
      </c>
      <c r="BM61" s="47">
        <v>7</v>
      </c>
      <c r="BN61" s="47">
        <v>7.5</v>
      </c>
      <c r="BO61" s="47">
        <v>0</v>
      </c>
      <c r="BP61" s="47">
        <v>8</v>
      </c>
      <c r="BQ61" s="47">
        <v>8.5</v>
      </c>
      <c r="BR61" s="47">
        <v>0</v>
      </c>
      <c r="BS61" s="47">
        <v>8</v>
      </c>
      <c r="BT61" s="47">
        <v>8.9</v>
      </c>
      <c r="BU61" s="47">
        <v>0</v>
      </c>
      <c r="BV61" s="47">
        <v>10</v>
      </c>
      <c r="BW61" s="47">
        <v>10.1</v>
      </c>
      <c r="BX61" s="47">
        <v>0</v>
      </c>
      <c r="BY61" s="47">
        <v>8</v>
      </c>
      <c r="BZ61" s="47">
        <v>8.5</v>
      </c>
      <c r="CA61" s="47">
        <v>0</v>
      </c>
      <c r="CB61" s="47">
        <v>7</v>
      </c>
      <c r="CC61" s="47">
        <v>7.8</v>
      </c>
      <c r="CD61" s="47">
        <v>0</v>
      </c>
      <c r="CE61" s="47">
        <v>7</v>
      </c>
      <c r="CF61" s="47">
        <v>7.9</v>
      </c>
      <c r="CG61" s="47">
        <v>0</v>
      </c>
      <c r="CH61" s="47">
        <v>10</v>
      </c>
      <c r="CI61" s="47">
        <v>10.7</v>
      </c>
      <c r="CJ61" s="47">
        <v>1</v>
      </c>
      <c r="CK61" s="47">
        <v>8</v>
      </c>
      <c r="CL61" s="47">
        <v>8.3000000000000007</v>
      </c>
      <c r="CM61" s="47">
        <v>0</v>
      </c>
      <c r="CN61" s="47">
        <v>6</v>
      </c>
      <c r="CO61" s="47">
        <v>6.4</v>
      </c>
      <c r="CP61" s="47">
        <v>0</v>
      </c>
      <c r="CQ61" s="47">
        <v>5</v>
      </c>
      <c r="CR61" s="47">
        <v>5.0999999999999996</v>
      </c>
      <c r="CS61" s="47">
        <v>0</v>
      </c>
      <c r="CT61" s="47">
        <v>9</v>
      </c>
      <c r="CU61" s="47">
        <v>9.1999999999999993</v>
      </c>
      <c r="CV61" s="47">
        <v>0</v>
      </c>
      <c r="CW61" s="47">
        <v>8</v>
      </c>
      <c r="CX61" s="47">
        <v>8.5</v>
      </c>
      <c r="CY61" s="47">
        <v>0</v>
      </c>
      <c r="CZ61" s="47">
        <v>7</v>
      </c>
      <c r="DA61" s="47">
        <v>7.9</v>
      </c>
      <c r="DB61" s="47">
        <v>0</v>
      </c>
      <c r="DC61" s="47">
        <v>6</v>
      </c>
      <c r="DD61" s="47">
        <v>6.4</v>
      </c>
      <c r="DE61" s="47">
        <v>0</v>
      </c>
      <c r="DF61" s="47">
        <v>8</v>
      </c>
      <c r="DG61" s="47">
        <v>8.5</v>
      </c>
      <c r="DH61" s="47">
        <v>0</v>
      </c>
      <c r="DI61" s="47">
        <v>8</v>
      </c>
      <c r="DJ61" s="47">
        <v>8.6</v>
      </c>
      <c r="DK61" s="47">
        <v>0</v>
      </c>
      <c r="DL61" s="47">
        <v>8</v>
      </c>
      <c r="DM61" s="47">
        <v>8.1</v>
      </c>
      <c r="DN61" s="47">
        <v>0</v>
      </c>
      <c r="DO61" s="47">
        <v>7</v>
      </c>
      <c r="DP61" s="47">
        <v>7.2</v>
      </c>
      <c r="DQ61" s="47">
        <v>0</v>
      </c>
      <c r="DR61" s="47">
        <v>9</v>
      </c>
      <c r="DS61" s="47">
        <v>9.9</v>
      </c>
      <c r="DT61" s="47">
        <v>0</v>
      </c>
      <c r="DU61" s="47">
        <v>8</v>
      </c>
      <c r="DV61" s="47">
        <v>8</v>
      </c>
      <c r="DW61" s="47">
        <v>0</v>
      </c>
      <c r="DX61" s="47">
        <v>9</v>
      </c>
      <c r="DY61" s="47">
        <v>9.8000000000000007</v>
      </c>
      <c r="DZ61" s="47">
        <v>0</v>
      </c>
      <c r="EA61" s="47">
        <v>8</v>
      </c>
      <c r="EB61" s="47">
        <v>8.6</v>
      </c>
      <c r="EC61" s="47">
        <v>0</v>
      </c>
      <c r="ED61" s="47">
        <v>8</v>
      </c>
      <c r="EE61" s="47">
        <v>8.1999999999999993</v>
      </c>
      <c r="EF61" s="47">
        <v>0</v>
      </c>
      <c r="EG61" s="47">
        <v>9</v>
      </c>
      <c r="EH61" s="47">
        <v>9.3000000000000007</v>
      </c>
      <c r="EI61" s="47">
        <v>0</v>
      </c>
      <c r="EJ61" s="47">
        <v>10</v>
      </c>
      <c r="EK61" s="47">
        <v>10.1</v>
      </c>
      <c r="EL61" s="47">
        <v>0</v>
      </c>
      <c r="EM61" s="47">
        <v>10</v>
      </c>
      <c r="EN61" s="47">
        <v>10.5</v>
      </c>
      <c r="EO61" s="47">
        <v>1</v>
      </c>
      <c r="EP61" s="47">
        <v>7</v>
      </c>
      <c r="EQ61" s="47">
        <v>7.6</v>
      </c>
      <c r="ER61" s="47">
        <v>0</v>
      </c>
      <c r="ES61" s="47">
        <v>6</v>
      </c>
      <c r="ET61" s="47">
        <v>6</v>
      </c>
      <c r="EU61" s="47">
        <v>0</v>
      </c>
      <c r="EV61" s="47">
        <v>7</v>
      </c>
      <c r="EW61" s="47">
        <v>7.8</v>
      </c>
      <c r="EX61" s="47">
        <v>0</v>
      </c>
      <c r="EY61" s="47">
        <v>9</v>
      </c>
      <c r="EZ61" s="47">
        <v>9.1999999999999993</v>
      </c>
      <c r="FA61" s="47">
        <v>0</v>
      </c>
      <c r="FB61" s="47">
        <v>8</v>
      </c>
      <c r="FC61" s="47">
        <v>8.5</v>
      </c>
      <c r="FD61" s="47">
        <v>0</v>
      </c>
      <c r="FE61" s="47">
        <v>7</v>
      </c>
      <c r="FF61" s="47">
        <v>7</v>
      </c>
      <c r="FG61" s="47">
        <v>0</v>
      </c>
      <c r="FH61" s="47">
        <v>7</v>
      </c>
      <c r="FI61" s="47">
        <v>7.5</v>
      </c>
      <c r="FJ61" s="47">
        <v>0</v>
      </c>
      <c r="FK61" s="47">
        <v>5</v>
      </c>
      <c r="FL61" s="47">
        <v>5.6</v>
      </c>
      <c r="FM61" s="47">
        <v>0</v>
      </c>
      <c r="FN61" s="47">
        <v>7</v>
      </c>
      <c r="FO61" s="47">
        <v>7.2</v>
      </c>
      <c r="FP61" s="47">
        <v>0</v>
      </c>
      <c r="FQ61" s="47">
        <v>6</v>
      </c>
      <c r="FR61" s="47">
        <v>6.1</v>
      </c>
      <c r="FS61" s="47">
        <v>0</v>
      </c>
      <c r="FT61" s="47">
        <v>6</v>
      </c>
      <c r="FU61" s="47">
        <v>6.6</v>
      </c>
      <c r="FV61" s="47">
        <v>0</v>
      </c>
      <c r="FW61" s="47">
        <v>9</v>
      </c>
      <c r="FX61" s="47">
        <v>9.8000000000000007</v>
      </c>
      <c r="FY61" s="47">
        <v>0</v>
      </c>
      <c r="FZ61" s="47">
        <v>8</v>
      </c>
      <c r="GA61" s="47">
        <v>8.1999999999999993</v>
      </c>
      <c r="GB61" s="47">
        <v>0</v>
      </c>
      <c r="GC61" s="47">
        <v>5</v>
      </c>
      <c r="GD61" s="47">
        <v>5.0999999999999996</v>
      </c>
      <c r="GE61" s="47">
        <v>0</v>
      </c>
      <c r="GF61" s="47">
        <v>8</v>
      </c>
      <c r="GG61" s="47">
        <v>8.1999999999999993</v>
      </c>
      <c r="GH61" s="47">
        <v>0</v>
      </c>
      <c r="GI61" s="47">
        <v>8</v>
      </c>
      <c r="GJ61" s="47">
        <v>8.8000000000000007</v>
      </c>
      <c r="GK61" s="47">
        <v>0</v>
      </c>
      <c r="GL61" s="47">
        <v>5</v>
      </c>
      <c r="GM61" s="47">
        <v>5.6</v>
      </c>
      <c r="GN61" s="47">
        <v>0</v>
      </c>
      <c r="GO61" s="47">
        <v>5</v>
      </c>
      <c r="GP61" s="47">
        <v>5.2</v>
      </c>
      <c r="GQ61" s="47">
        <v>0</v>
      </c>
      <c r="GR61" s="47">
        <v>6</v>
      </c>
      <c r="GS61" s="47">
        <v>6.1</v>
      </c>
      <c r="GT61" s="47">
        <v>0</v>
      </c>
      <c r="GU61" s="47">
        <v>6</v>
      </c>
      <c r="GV61" s="47">
        <v>6.8</v>
      </c>
      <c r="GW61" s="47">
        <v>0</v>
      </c>
      <c r="GX61" s="47">
        <v>6</v>
      </c>
      <c r="GY61" s="47">
        <v>6.5</v>
      </c>
      <c r="GZ61" s="47">
        <v>0</v>
      </c>
      <c r="HA61" s="47">
        <v>458</v>
      </c>
      <c r="HB61" s="47">
        <v>484.5</v>
      </c>
      <c r="HC61" s="47">
        <v>5</v>
      </c>
      <c r="HD61" s="47">
        <v>458</v>
      </c>
      <c r="HE61" s="47">
        <v>484.5</v>
      </c>
      <c r="HF61" s="47">
        <v>5</v>
      </c>
      <c r="HG61" s="47">
        <v>458</v>
      </c>
      <c r="HH61" s="47">
        <v>484.5</v>
      </c>
      <c r="HI61" s="47">
        <v>5</v>
      </c>
      <c r="HJ61" s="47">
        <v>166</v>
      </c>
      <c r="HK61" s="47">
        <v>176.5</v>
      </c>
      <c r="HL61" s="47">
        <v>4</v>
      </c>
      <c r="HM61" s="47">
        <v>158</v>
      </c>
      <c r="HN61" s="47">
        <v>166.2</v>
      </c>
      <c r="HO61" s="47">
        <v>1</v>
      </c>
      <c r="HP61" s="47">
        <v>0</v>
      </c>
      <c r="HQ61" s="47">
        <v>0</v>
      </c>
      <c r="HR61" s="47">
        <v>0</v>
      </c>
      <c r="HS61" s="47">
        <v>134</v>
      </c>
      <c r="HT61" s="47">
        <v>141.80000000000001</v>
      </c>
      <c r="HU61" s="47">
        <v>0</v>
      </c>
      <c r="HV61" s="47">
        <v>84</v>
      </c>
      <c r="HW61" s="47">
        <v>88.8</v>
      </c>
      <c r="HX61" s="47">
        <v>3</v>
      </c>
      <c r="HY61" s="47">
        <v>82</v>
      </c>
      <c r="HZ61" s="47">
        <v>87.7</v>
      </c>
      <c r="IA61" s="47">
        <v>1</v>
      </c>
      <c r="IB61" s="47">
        <v>73</v>
      </c>
      <c r="IC61" s="47">
        <v>77</v>
      </c>
      <c r="ID61" s="47">
        <v>0</v>
      </c>
      <c r="IE61" s="47">
        <v>85</v>
      </c>
      <c r="IF61" s="47">
        <v>89.2</v>
      </c>
      <c r="IG61" s="47">
        <v>1</v>
      </c>
      <c r="IH61" s="47">
        <v>68</v>
      </c>
      <c r="II61" s="47">
        <v>71.5</v>
      </c>
      <c r="IJ61" s="47">
        <v>0</v>
      </c>
      <c r="IK61" s="47">
        <v>66</v>
      </c>
      <c r="IL61" s="47">
        <v>70.3</v>
      </c>
      <c r="IM61" s="47">
        <v>0</v>
      </c>
    </row>
    <row r="62" spans="1:247" s="47" customFormat="1" x14ac:dyDescent="0.3">
      <c r="A62" s="47" t="s">
        <v>803</v>
      </c>
      <c r="B62" s="47" t="s">
        <v>804</v>
      </c>
      <c r="D62" s="47" t="s">
        <v>805</v>
      </c>
      <c r="E62" s="47">
        <v>178</v>
      </c>
      <c r="H62" s="80"/>
      <c r="I62" s="47" t="s">
        <v>621</v>
      </c>
      <c r="J62" s="47">
        <v>7</v>
      </c>
      <c r="K62" s="47">
        <v>3</v>
      </c>
      <c r="S62" s="47" t="s">
        <v>117</v>
      </c>
      <c r="AC62" s="47">
        <v>10</v>
      </c>
      <c r="AD62" s="47">
        <v>10.6</v>
      </c>
      <c r="AE62" s="47">
        <v>1</v>
      </c>
      <c r="AF62" s="47">
        <v>6</v>
      </c>
      <c r="AG62" s="47">
        <v>6.7</v>
      </c>
      <c r="AH62" s="47">
        <v>0</v>
      </c>
      <c r="AI62" s="47">
        <v>8</v>
      </c>
      <c r="AJ62" s="47">
        <v>8.9</v>
      </c>
      <c r="AK62" s="47">
        <v>0</v>
      </c>
      <c r="AL62" s="47">
        <v>10</v>
      </c>
      <c r="AM62" s="47">
        <v>10.1</v>
      </c>
      <c r="AN62" s="47">
        <v>0</v>
      </c>
      <c r="AO62" s="47">
        <v>9</v>
      </c>
      <c r="AP62" s="47">
        <v>9.4</v>
      </c>
      <c r="AQ62" s="47">
        <v>0</v>
      </c>
      <c r="AR62" s="47">
        <v>9</v>
      </c>
      <c r="AS62" s="47">
        <v>9</v>
      </c>
      <c r="AT62" s="47">
        <v>0</v>
      </c>
      <c r="AU62" s="47">
        <v>7</v>
      </c>
      <c r="AV62" s="47">
        <v>7</v>
      </c>
      <c r="AW62" s="47">
        <v>0</v>
      </c>
      <c r="AX62" s="47">
        <v>9</v>
      </c>
      <c r="AY62" s="47">
        <v>9.1</v>
      </c>
      <c r="AZ62" s="47">
        <v>0</v>
      </c>
      <c r="BA62" s="47">
        <v>8</v>
      </c>
      <c r="BB62" s="47">
        <v>8.5</v>
      </c>
      <c r="BC62" s="47">
        <v>0</v>
      </c>
      <c r="BD62" s="47">
        <v>9</v>
      </c>
      <c r="BE62" s="47">
        <v>9.6</v>
      </c>
      <c r="BF62" s="47">
        <v>0</v>
      </c>
      <c r="BG62" s="47">
        <v>7</v>
      </c>
      <c r="BH62" s="47">
        <v>7.3</v>
      </c>
      <c r="BI62" s="47">
        <v>0</v>
      </c>
      <c r="BJ62" s="47">
        <v>8</v>
      </c>
      <c r="BK62" s="47">
        <v>8.8000000000000007</v>
      </c>
      <c r="BL62" s="47">
        <v>0</v>
      </c>
      <c r="BM62" s="47">
        <v>7</v>
      </c>
      <c r="BN62" s="47">
        <v>7.5</v>
      </c>
      <c r="BO62" s="47">
        <v>0</v>
      </c>
      <c r="BP62" s="47">
        <v>8</v>
      </c>
      <c r="BQ62" s="47">
        <v>8.6999999999999993</v>
      </c>
      <c r="BR62" s="47">
        <v>0</v>
      </c>
      <c r="BS62" s="47">
        <v>10</v>
      </c>
      <c r="BT62" s="47">
        <v>10.199999999999999</v>
      </c>
      <c r="BU62" s="47">
        <v>0</v>
      </c>
      <c r="BV62" s="47">
        <v>7</v>
      </c>
      <c r="BW62" s="47">
        <v>7.1</v>
      </c>
      <c r="BX62" s="47">
        <v>0</v>
      </c>
      <c r="BY62" s="47">
        <v>9</v>
      </c>
      <c r="BZ62" s="47">
        <v>9.1999999999999993</v>
      </c>
      <c r="CA62" s="47">
        <v>0</v>
      </c>
      <c r="CB62" s="47">
        <v>5</v>
      </c>
      <c r="CC62" s="47">
        <v>5.2</v>
      </c>
      <c r="CD62" s="47">
        <v>0</v>
      </c>
      <c r="CE62" s="47">
        <v>8</v>
      </c>
      <c r="CF62" s="47">
        <v>8.1999999999999993</v>
      </c>
      <c r="CG62" s="47">
        <v>0</v>
      </c>
      <c r="CH62" s="47">
        <v>10</v>
      </c>
      <c r="CI62" s="47">
        <v>10.1</v>
      </c>
      <c r="CJ62" s="47">
        <v>0</v>
      </c>
      <c r="CK62" s="47">
        <v>3</v>
      </c>
      <c r="CL62" s="47">
        <v>3.7</v>
      </c>
      <c r="CM62" s="47">
        <v>0</v>
      </c>
      <c r="CN62" s="47">
        <v>6</v>
      </c>
      <c r="CO62" s="47">
        <v>6.9</v>
      </c>
      <c r="CP62" s="47">
        <v>0</v>
      </c>
      <c r="CQ62" s="47">
        <v>7</v>
      </c>
      <c r="CR62" s="47">
        <v>7.7</v>
      </c>
      <c r="CS62" s="47">
        <v>0</v>
      </c>
      <c r="CT62" s="47">
        <v>10</v>
      </c>
      <c r="CU62" s="47">
        <v>10.1</v>
      </c>
      <c r="CV62" s="47">
        <v>0</v>
      </c>
      <c r="CW62" s="47">
        <v>3</v>
      </c>
      <c r="CX62" s="47">
        <v>3</v>
      </c>
      <c r="CY62" s="47">
        <v>0</v>
      </c>
      <c r="CZ62" s="47">
        <v>3</v>
      </c>
      <c r="DA62" s="47">
        <v>3.2</v>
      </c>
      <c r="DB62" s="47">
        <v>0</v>
      </c>
      <c r="DC62" s="47">
        <v>8</v>
      </c>
      <c r="DD62" s="47">
        <v>8.1</v>
      </c>
      <c r="DE62" s="47">
        <v>0</v>
      </c>
      <c r="DF62" s="47">
        <v>7</v>
      </c>
      <c r="DG62" s="47">
        <v>7.4</v>
      </c>
      <c r="DH62" s="47">
        <v>0</v>
      </c>
      <c r="DI62" s="47">
        <v>7</v>
      </c>
      <c r="DJ62" s="47">
        <v>7.7</v>
      </c>
      <c r="DK62" s="47">
        <v>0</v>
      </c>
      <c r="DL62" s="47">
        <v>0</v>
      </c>
      <c r="DM62" s="47">
        <v>0</v>
      </c>
      <c r="DN62" s="47">
        <v>0</v>
      </c>
      <c r="DO62" s="47">
        <v>3</v>
      </c>
      <c r="DP62" s="47">
        <v>3.3</v>
      </c>
      <c r="DQ62" s="47">
        <v>0</v>
      </c>
      <c r="DR62" s="47">
        <v>10</v>
      </c>
      <c r="DS62" s="47">
        <v>10.1</v>
      </c>
      <c r="DT62" s="47">
        <v>0</v>
      </c>
      <c r="DU62" s="47">
        <v>4</v>
      </c>
      <c r="DV62" s="47">
        <v>4.4000000000000004</v>
      </c>
      <c r="DW62" s="47">
        <v>0</v>
      </c>
      <c r="DX62" s="47">
        <v>5</v>
      </c>
      <c r="DY62" s="47">
        <v>5.8</v>
      </c>
      <c r="DZ62" s="47">
        <v>0</v>
      </c>
      <c r="EA62" s="47">
        <v>5</v>
      </c>
      <c r="EB62" s="47">
        <v>5.4</v>
      </c>
      <c r="EC62" s="47">
        <v>0</v>
      </c>
      <c r="ED62" s="47">
        <v>0</v>
      </c>
      <c r="EE62" s="47">
        <v>0</v>
      </c>
      <c r="EF62" s="47">
        <v>0</v>
      </c>
      <c r="EG62" s="47">
        <v>3</v>
      </c>
      <c r="EH62" s="47">
        <v>3.1</v>
      </c>
      <c r="EI62" s="47">
        <v>0</v>
      </c>
      <c r="EJ62" s="47">
        <v>6</v>
      </c>
      <c r="EK62" s="47">
        <v>6.1</v>
      </c>
      <c r="EL62" s="47">
        <v>0</v>
      </c>
      <c r="EM62" s="47">
        <v>7</v>
      </c>
      <c r="EN62" s="47">
        <v>7.5</v>
      </c>
      <c r="EO62" s="47">
        <v>0</v>
      </c>
      <c r="EP62" s="47">
        <v>3</v>
      </c>
      <c r="EQ62" s="47">
        <v>3</v>
      </c>
      <c r="ER62" s="47">
        <v>0</v>
      </c>
      <c r="ES62" s="47">
        <v>7</v>
      </c>
      <c r="ET62" s="47">
        <v>7</v>
      </c>
      <c r="EU62" s="47">
        <v>0</v>
      </c>
      <c r="EV62" s="47">
        <v>6</v>
      </c>
      <c r="EW62" s="47">
        <v>6</v>
      </c>
      <c r="EX62" s="47">
        <v>0</v>
      </c>
      <c r="EY62" s="47">
        <v>8</v>
      </c>
      <c r="EZ62" s="47">
        <v>8.3000000000000007</v>
      </c>
      <c r="FA62" s="47">
        <v>0</v>
      </c>
      <c r="FB62" s="47">
        <v>6</v>
      </c>
      <c r="FC62" s="47">
        <v>6.3</v>
      </c>
      <c r="FD62" s="47">
        <v>0</v>
      </c>
      <c r="FE62" s="47">
        <v>7</v>
      </c>
      <c r="FF62" s="47">
        <v>7.8</v>
      </c>
      <c r="FG62" s="47">
        <v>0</v>
      </c>
      <c r="FH62" s="47">
        <v>9</v>
      </c>
      <c r="FI62" s="47">
        <v>9.9</v>
      </c>
      <c r="FJ62" s="47">
        <v>0</v>
      </c>
      <c r="FK62" s="47">
        <v>8</v>
      </c>
      <c r="FL62" s="47">
        <v>8.1999999999999993</v>
      </c>
      <c r="FM62" s="47">
        <v>0</v>
      </c>
      <c r="FN62" s="47">
        <v>8</v>
      </c>
      <c r="FO62" s="47">
        <v>8.1999999999999993</v>
      </c>
      <c r="FP62" s="47">
        <v>0</v>
      </c>
      <c r="FQ62" s="47">
        <v>7</v>
      </c>
      <c r="FR62" s="47">
        <v>7.8</v>
      </c>
      <c r="FS62" s="47">
        <v>0</v>
      </c>
      <c r="FT62" s="47">
        <v>6</v>
      </c>
      <c r="FU62" s="47">
        <v>6.1</v>
      </c>
      <c r="FV62" s="47">
        <v>0</v>
      </c>
      <c r="FW62" s="47">
        <v>8</v>
      </c>
      <c r="FX62" s="47">
        <v>8.6</v>
      </c>
      <c r="FY62" s="47">
        <v>0</v>
      </c>
      <c r="FZ62" s="47">
        <v>8</v>
      </c>
      <c r="GA62" s="47">
        <v>8.1</v>
      </c>
      <c r="GB62" s="47">
        <v>0</v>
      </c>
      <c r="GC62" s="47">
        <v>10</v>
      </c>
      <c r="GD62" s="47">
        <v>10.9</v>
      </c>
      <c r="GE62" s="47">
        <v>1</v>
      </c>
      <c r="GF62" s="47">
        <v>9</v>
      </c>
      <c r="GG62" s="47">
        <v>9.6</v>
      </c>
      <c r="GH62" s="47">
        <v>0</v>
      </c>
      <c r="GI62" s="47">
        <v>8</v>
      </c>
      <c r="GJ62" s="47">
        <v>8.5</v>
      </c>
      <c r="GK62" s="47">
        <v>0</v>
      </c>
      <c r="GL62" s="47">
        <v>5</v>
      </c>
      <c r="GM62" s="47">
        <v>5.0999999999999996</v>
      </c>
      <c r="GN62" s="47">
        <v>0</v>
      </c>
      <c r="GO62" s="47">
        <v>10</v>
      </c>
      <c r="GP62" s="47">
        <v>10.1</v>
      </c>
      <c r="GQ62" s="47">
        <v>0</v>
      </c>
      <c r="GR62" s="47">
        <v>3</v>
      </c>
      <c r="GS62" s="47">
        <v>3.1</v>
      </c>
      <c r="GT62" s="47">
        <v>0</v>
      </c>
      <c r="GU62" s="47">
        <v>9</v>
      </c>
      <c r="GV62" s="47">
        <v>9.3000000000000007</v>
      </c>
      <c r="GW62" s="47">
        <v>0</v>
      </c>
      <c r="GX62" s="47">
        <v>10</v>
      </c>
      <c r="GY62" s="47">
        <v>10.199999999999999</v>
      </c>
      <c r="GZ62" s="47">
        <v>0</v>
      </c>
      <c r="HA62" s="47">
        <v>416</v>
      </c>
      <c r="HB62" s="47">
        <v>436.8</v>
      </c>
      <c r="HC62" s="47">
        <v>2</v>
      </c>
      <c r="HD62" s="47">
        <v>416</v>
      </c>
      <c r="HE62" s="47">
        <v>436.8</v>
      </c>
      <c r="HF62" s="47">
        <v>2</v>
      </c>
      <c r="HG62" s="47">
        <v>416</v>
      </c>
      <c r="HH62" s="47">
        <v>436.8</v>
      </c>
      <c r="HI62" s="47">
        <v>2</v>
      </c>
      <c r="HJ62" s="47">
        <v>164</v>
      </c>
      <c r="HK62" s="47">
        <v>171.2</v>
      </c>
      <c r="HL62" s="47">
        <v>1</v>
      </c>
      <c r="HM62" s="47">
        <v>100</v>
      </c>
      <c r="HN62" s="47">
        <v>106.5</v>
      </c>
      <c r="HO62" s="47">
        <v>0</v>
      </c>
      <c r="HP62" s="47">
        <v>0</v>
      </c>
      <c r="HQ62" s="47">
        <v>0</v>
      </c>
      <c r="HR62" s="47">
        <v>0</v>
      </c>
      <c r="HS62" s="47">
        <v>152</v>
      </c>
      <c r="HT62" s="47">
        <v>159.1</v>
      </c>
      <c r="HU62" s="47">
        <v>1</v>
      </c>
      <c r="HV62" s="47">
        <v>85</v>
      </c>
      <c r="HW62" s="47">
        <v>88.9</v>
      </c>
      <c r="HX62" s="47">
        <v>1</v>
      </c>
      <c r="HY62" s="47">
        <v>79</v>
      </c>
      <c r="HZ62" s="47">
        <v>82.3</v>
      </c>
      <c r="IA62" s="47">
        <v>0</v>
      </c>
      <c r="IB62" s="47">
        <v>54</v>
      </c>
      <c r="IC62" s="47">
        <v>57.8</v>
      </c>
      <c r="ID62" s="47">
        <v>0</v>
      </c>
      <c r="IE62" s="47">
        <v>46</v>
      </c>
      <c r="IF62" s="47">
        <v>48.7</v>
      </c>
      <c r="IG62" s="47">
        <v>0</v>
      </c>
      <c r="IH62" s="47">
        <v>72</v>
      </c>
      <c r="II62" s="47">
        <v>75.599999999999994</v>
      </c>
      <c r="IJ62" s="47">
        <v>0</v>
      </c>
      <c r="IK62" s="47">
        <v>80</v>
      </c>
      <c r="IL62" s="47">
        <v>83.5</v>
      </c>
      <c r="IM62" s="47">
        <v>1</v>
      </c>
    </row>
    <row r="63" spans="1:247" s="47" customFormat="1" x14ac:dyDescent="0.3">
      <c r="A63" s="47" t="s">
        <v>809</v>
      </c>
      <c r="B63" s="47" t="s">
        <v>807</v>
      </c>
      <c r="D63" s="47" t="s">
        <v>810</v>
      </c>
      <c r="E63" s="47">
        <v>144</v>
      </c>
      <c r="H63" s="80"/>
      <c r="I63" s="47" t="s">
        <v>625</v>
      </c>
      <c r="J63" s="47">
        <v>3</v>
      </c>
      <c r="K63" s="47">
        <v>4</v>
      </c>
      <c r="S63" s="47" t="s">
        <v>118</v>
      </c>
      <c r="AC63" s="47">
        <v>10</v>
      </c>
      <c r="AD63" s="47">
        <v>10</v>
      </c>
      <c r="AE63" s="47">
        <v>0</v>
      </c>
      <c r="AF63" s="47">
        <v>10</v>
      </c>
      <c r="AG63" s="47">
        <v>10.8</v>
      </c>
      <c r="AH63" s="47">
        <v>1</v>
      </c>
      <c r="AI63" s="47">
        <v>9</v>
      </c>
      <c r="AJ63" s="47">
        <v>9.5</v>
      </c>
      <c r="AK63" s="47">
        <v>0</v>
      </c>
      <c r="AL63" s="47">
        <v>10</v>
      </c>
      <c r="AM63" s="47">
        <v>10.5</v>
      </c>
      <c r="AN63" s="47">
        <v>1</v>
      </c>
      <c r="AO63" s="47">
        <v>10</v>
      </c>
      <c r="AP63" s="47">
        <v>10.7</v>
      </c>
      <c r="AQ63" s="47">
        <v>1</v>
      </c>
      <c r="AR63" s="47">
        <v>10</v>
      </c>
      <c r="AS63" s="47">
        <v>10.4</v>
      </c>
      <c r="AT63" s="47">
        <v>1</v>
      </c>
      <c r="AU63" s="47">
        <v>10</v>
      </c>
      <c r="AV63" s="47">
        <v>10.5</v>
      </c>
      <c r="AW63" s="47">
        <v>1</v>
      </c>
      <c r="AX63" s="47">
        <v>9</v>
      </c>
      <c r="AY63" s="47">
        <v>9.8000000000000007</v>
      </c>
      <c r="AZ63" s="47">
        <v>0</v>
      </c>
      <c r="BA63" s="47">
        <v>10</v>
      </c>
      <c r="BB63" s="47">
        <v>10.5</v>
      </c>
      <c r="BC63" s="47">
        <v>1</v>
      </c>
      <c r="BD63" s="47">
        <v>9</v>
      </c>
      <c r="BE63" s="47">
        <v>9.3000000000000007</v>
      </c>
      <c r="BF63" s="47">
        <v>0</v>
      </c>
      <c r="BG63" s="47">
        <v>10</v>
      </c>
      <c r="BH63" s="47">
        <v>10.1</v>
      </c>
      <c r="BI63" s="47">
        <v>0</v>
      </c>
      <c r="BJ63" s="47">
        <v>9</v>
      </c>
      <c r="BK63" s="47">
        <v>9.3000000000000007</v>
      </c>
      <c r="BL63" s="47">
        <v>0</v>
      </c>
      <c r="BM63" s="47">
        <v>10</v>
      </c>
      <c r="BN63" s="47">
        <v>10.1</v>
      </c>
      <c r="BO63" s="47">
        <v>0</v>
      </c>
      <c r="BP63" s="47">
        <v>9</v>
      </c>
      <c r="BQ63" s="47">
        <v>9.5</v>
      </c>
      <c r="BR63" s="47">
        <v>0</v>
      </c>
      <c r="BS63" s="47">
        <v>10</v>
      </c>
      <c r="BT63" s="47">
        <v>10.1</v>
      </c>
      <c r="BU63" s="47">
        <v>0</v>
      </c>
      <c r="BV63" s="47">
        <v>9</v>
      </c>
      <c r="BW63" s="47">
        <v>9.6999999999999993</v>
      </c>
      <c r="BX63" s="47">
        <v>0</v>
      </c>
      <c r="BY63" s="47">
        <v>10</v>
      </c>
      <c r="BZ63" s="47">
        <v>10.1</v>
      </c>
      <c r="CA63" s="47">
        <v>0</v>
      </c>
      <c r="CB63" s="47">
        <v>10</v>
      </c>
      <c r="CC63" s="47">
        <v>10.7</v>
      </c>
      <c r="CD63" s="47">
        <v>1</v>
      </c>
      <c r="CE63" s="47">
        <v>10</v>
      </c>
      <c r="CF63" s="47">
        <v>10</v>
      </c>
      <c r="CG63" s="47">
        <v>0</v>
      </c>
      <c r="CH63" s="47">
        <v>9</v>
      </c>
      <c r="CI63" s="47">
        <v>9</v>
      </c>
      <c r="CJ63" s="47">
        <v>0</v>
      </c>
      <c r="CK63" s="47">
        <v>9</v>
      </c>
      <c r="CL63" s="47">
        <v>9.6999999999999993</v>
      </c>
      <c r="CM63" s="47">
        <v>0</v>
      </c>
      <c r="CN63" s="47">
        <v>10</v>
      </c>
      <c r="CO63" s="47">
        <v>10.6</v>
      </c>
      <c r="CP63" s="47">
        <v>1</v>
      </c>
      <c r="CQ63" s="47">
        <v>7</v>
      </c>
      <c r="CR63" s="47">
        <v>7.9</v>
      </c>
      <c r="CS63" s="47">
        <v>0</v>
      </c>
      <c r="CT63" s="47">
        <v>10</v>
      </c>
      <c r="CU63" s="47">
        <v>10</v>
      </c>
      <c r="CV63" s="47">
        <v>0</v>
      </c>
      <c r="CW63" s="47">
        <v>10</v>
      </c>
      <c r="CX63" s="47">
        <v>10</v>
      </c>
      <c r="CY63" s="47">
        <v>0</v>
      </c>
      <c r="CZ63" s="47">
        <v>10</v>
      </c>
      <c r="DA63" s="47">
        <v>10.9</v>
      </c>
      <c r="DB63" s="47">
        <v>1</v>
      </c>
      <c r="DC63" s="47">
        <v>9</v>
      </c>
      <c r="DD63" s="47">
        <v>9</v>
      </c>
      <c r="DE63" s="47">
        <v>0</v>
      </c>
      <c r="DF63" s="47">
        <v>10</v>
      </c>
      <c r="DG63" s="47">
        <v>10.5</v>
      </c>
      <c r="DH63" s="47">
        <v>1</v>
      </c>
      <c r="DI63" s="47">
        <v>10</v>
      </c>
      <c r="DJ63" s="47">
        <v>10.199999999999999</v>
      </c>
      <c r="DK63" s="47">
        <v>0</v>
      </c>
      <c r="DL63" s="47">
        <v>9</v>
      </c>
      <c r="DM63" s="47">
        <v>9.6999999999999993</v>
      </c>
      <c r="DN63" s="47">
        <v>0</v>
      </c>
      <c r="DO63" s="47">
        <v>8</v>
      </c>
      <c r="DP63" s="47">
        <v>8.6999999999999993</v>
      </c>
      <c r="DQ63" s="47">
        <v>0</v>
      </c>
      <c r="DR63" s="47">
        <v>10</v>
      </c>
      <c r="DS63" s="47">
        <v>10.6</v>
      </c>
      <c r="DT63" s="47">
        <v>1</v>
      </c>
      <c r="DU63" s="47">
        <v>8</v>
      </c>
      <c r="DV63" s="47">
        <v>8</v>
      </c>
      <c r="DW63" s="47">
        <v>0</v>
      </c>
      <c r="DX63" s="47">
        <v>9</v>
      </c>
      <c r="DY63" s="47">
        <v>9</v>
      </c>
      <c r="DZ63" s="47">
        <v>0</v>
      </c>
      <c r="EA63" s="47">
        <v>9</v>
      </c>
      <c r="EB63" s="47">
        <v>9.4</v>
      </c>
      <c r="EC63" s="47">
        <v>0</v>
      </c>
      <c r="ED63" s="47">
        <v>9</v>
      </c>
      <c r="EE63" s="47">
        <v>9.5</v>
      </c>
      <c r="EF63" s="47">
        <v>0</v>
      </c>
      <c r="EG63" s="47">
        <v>9</v>
      </c>
      <c r="EH63" s="47">
        <v>9.1999999999999993</v>
      </c>
      <c r="EI63" s="47">
        <v>0</v>
      </c>
      <c r="EJ63" s="47">
        <v>10</v>
      </c>
      <c r="EK63" s="47">
        <v>10.1</v>
      </c>
      <c r="EL63" s="47">
        <v>0</v>
      </c>
      <c r="EM63" s="47">
        <v>9</v>
      </c>
      <c r="EN63" s="47">
        <v>9.6999999999999993</v>
      </c>
      <c r="EO63" s="47">
        <v>0</v>
      </c>
      <c r="EP63" s="47">
        <v>10</v>
      </c>
      <c r="EQ63" s="47">
        <v>10.9</v>
      </c>
      <c r="ER63" s="47">
        <v>1</v>
      </c>
      <c r="ES63" s="47">
        <v>9</v>
      </c>
      <c r="ET63" s="47">
        <v>9.5</v>
      </c>
      <c r="EU63" s="47">
        <v>0</v>
      </c>
      <c r="EV63" s="47">
        <v>10</v>
      </c>
      <c r="EW63" s="47">
        <v>10.199999999999999</v>
      </c>
      <c r="EX63" s="47">
        <v>0</v>
      </c>
      <c r="EY63" s="47">
        <v>8</v>
      </c>
      <c r="EZ63" s="47">
        <v>8.1999999999999993</v>
      </c>
      <c r="FA63" s="47">
        <v>0</v>
      </c>
      <c r="FB63" s="47">
        <v>9</v>
      </c>
      <c r="FC63" s="47">
        <v>9.8000000000000007</v>
      </c>
      <c r="FD63" s="47">
        <v>0</v>
      </c>
      <c r="FE63" s="47">
        <v>9</v>
      </c>
      <c r="FF63" s="47">
        <v>9.6999999999999993</v>
      </c>
      <c r="FG63" s="47">
        <v>0</v>
      </c>
      <c r="FH63" s="47">
        <v>9</v>
      </c>
      <c r="FI63" s="47">
        <v>9.4</v>
      </c>
      <c r="FJ63" s="47">
        <v>0</v>
      </c>
      <c r="FK63" s="47">
        <v>10</v>
      </c>
      <c r="FL63" s="47">
        <v>10.7</v>
      </c>
      <c r="FM63" s="47">
        <v>1</v>
      </c>
      <c r="FN63" s="47">
        <v>10</v>
      </c>
      <c r="FO63" s="47">
        <v>10.6</v>
      </c>
      <c r="FP63" s="47">
        <v>1</v>
      </c>
      <c r="FQ63" s="47">
        <v>9</v>
      </c>
      <c r="FR63" s="47">
        <v>9.6</v>
      </c>
      <c r="FS63" s="47">
        <v>0</v>
      </c>
      <c r="FT63" s="47">
        <v>9</v>
      </c>
      <c r="FU63" s="47">
        <v>9.9</v>
      </c>
      <c r="FV63" s="47">
        <v>0</v>
      </c>
      <c r="FW63" s="47">
        <v>7</v>
      </c>
      <c r="FX63" s="47">
        <v>7.5</v>
      </c>
      <c r="FY63" s="47">
        <v>0</v>
      </c>
      <c r="FZ63" s="47">
        <v>9</v>
      </c>
      <c r="GA63" s="47">
        <v>9.1</v>
      </c>
      <c r="GB63" s="47">
        <v>0</v>
      </c>
      <c r="GC63" s="47">
        <v>8</v>
      </c>
      <c r="GD63" s="47">
        <v>8.3000000000000007</v>
      </c>
      <c r="GE63" s="47">
        <v>0</v>
      </c>
      <c r="GF63" s="47">
        <v>8</v>
      </c>
      <c r="GG63" s="47">
        <v>8.8000000000000007</v>
      </c>
      <c r="GH63" s="47">
        <v>0</v>
      </c>
      <c r="GI63" s="47">
        <v>10</v>
      </c>
      <c r="GJ63" s="47">
        <v>10.3</v>
      </c>
      <c r="GK63" s="47">
        <v>1</v>
      </c>
      <c r="GL63" s="47">
        <v>10</v>
      </c>
      <c r="GM63" s="47">
        <v>10.199999999999999</v>
      </c>
      <c r="GN63" s="47">
        <v>0</v>
      </c>
      <c r="GO63" s="47">
        <v>9</v>
      </c>
      <c r="GP63" s="47">
        <v>9.1</v>
      </c>
      <c r="GQ63" s="47">
        <v>0</v>
      </c>
      <c r="GR63" s="47">
        <v>10</v>
      </c>
      <c r="GS63" s="47">
        <v>10.3</v>
      </c>
      <c r="GT63" s="47">
        <v>1</v>
      </c>
      <c r="GU63" s="47">
        <v>9</v>
      </c>
      <c r="GV63" s="47">
        <v>9.4</v>
      </c>
      <c r="GW63" s="47">
        <v>0</v>
      </c>
      <c r="GX63" s="47">
        <v>10</v>
      </c>
      <c r="GY63" s="47">
        <v>10.5</v>
      </c>
      <c r="GZ63" s="47">
        <v>1</v>
      </c>
      <c r="HA63" s="47">
        <v>560</v>
      </c>
      <c r="HB63" s="47">
        <v>585.29999999999995</v>
      </c>
      <c r="HC63" s="47">
        <v>17</v>
      </c>
      <c r="HD63" s="47">
        <v>560</v>
      </c>
      <c r="HE63" s="47">
        <v>585.29999999999995</v>
      </c>
      <c r="HF63" s="47">
        <v>17</v>
      </c>
      <c r="HG63" s="47">
        <v>560</v>
      </c>
      <c r="HH63" s="47">
        <v>585.29999999999995</v>
      </c>
      <c r="HI63" s="47">
        <v>17</v>
      </c>
      <c r="HJ63" s="47">
        <v>193</v>
      </c>
      <c r="HK63" s="47">
        <v>200.6</v>
      </c>
      <c r="HL63" s="47">
        <v>7</v>
      </c>
      <c r="HM63" s="47">
        <v>185</v>
      </c>
      <c r="HN63" s="47">
        <v>193.6</v>
      </c>
      <c r="HO63" s="47">
        <v>5</v>
      </c>
      <c r="HP63" s="47">
        <v>0</v>
      </c>
      <c r="HQ63" s="47">
        <v>0</v>
      </c>
      <c r="HR63" s="47">
        <v>0</v>
      </c>
      <c r="HS63" s="47">
        <v>182</v>
      </c>
      <c r="HT63" s="47">
        <v>191.1</v>
      </c>
      <c r="HU63" s="47">
        <v>5</v>
      </c>
      <c r="HV63" s="47">
        <v>97</v>
      </c>
      <c r="HW63" s="47">
        <v>102</v>
      </c>
      <c r="HX63" s="47">
        <v>6</v>
      </c>
      <c r="HY63" s="47">
        <v>96</v>
      </c>
      <c r="HZ63" s="47">
        <v>98.6</v>
      </c>
      <c r="IA63" s="47">
        <v>1</v>
      </c>
      <c r="IB63" s="47">
        <v>94</v>
      </c>
      <c r="IC63" s="47">
        <v>98.5</v>
      </c>
      <c r="ID63" s="47">
        <v>3</v>
      </c>
      <c r="IE63" s="47">
        <v>91</v>
      </c>
      <c r="IF63" s="47">
        <v>95.1</v>
      </c>
      <c r="IG63" s="47">
        <v>2</v>
      </c>
      <c r="IH63" s="47">
        <v>92</v>
      </c>
      <c r="II63" s="47">
        <v>97.6</v>
      </c>
      <c r="IJ63" s="47">
        <v>2</v>
      </c>
      <c r="IK63" s="47">
        <v>90</v>
      </c>
      <c r="IL63" s="47">
        <v>93.5</v>
      </c>
      <c r="IM63" s="47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SB Team</vt:lpstr>
      <vt:lpstr>Air Team</vt:lpstr>
      <vt:lpstr>SB Ind</vt:lpstr>
      <vt:lpstr>Air Ind</vt:lpstr>
      <vt:lpstr>Team Rank</vt:lpstr>
      <vt:lpstr>Position Averages</vt:lpstr>
      <vt:lpstr>Feb 3P Match</vt:lpstr>
      <vt:lpstr>Feb AR Match</vt:lpstr>
      <vt:lpstr>Orion Essential 3P Data</vt:lpstr>
      <vt:lpstr>Orion Essential AR Data</vt:lpstr>
      <vt:lpstr>Air Rifle Shot Count Data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</dc:creator>
  <cp:lastModifiedBy>JOHN M. O'CONNOR</cp:lastModifiedBy>
  <cp:lastPrinted>2020-02-23T18:53:34Z</cp:lastPrinted>
  <dcterms:created xsi:type="dcterms:W3CDTF">2014-11-25T00:29:46Z</dcterms:created>
  <dcterms:modified xsi:type="dcterms:W3CDTF">2020-02-24T16:46:39Z</dcterms:modified>
</cp:coreProperties>
</file>