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690" tabRatio="2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<sst xmlns="http://schemas.openxmlformats.org/spreadsheetml/2006/main" count="84" uniqueCount="34">
  <si>
    <t>GAS</t>
  </si>
  <si>
    <t>Sq. Ft.</t>
  </si>
  <si>
    <t>Consumption (mcf)</t>
  </si>
  <si>
    <t>Electric</t>
  </si>
  <si>
    <t>Consumption (kwh)</t>
  </si>
  <si>
    <t>Consumption (gal)</t>
  </si>
  <si>
    <t>Consumption (Mlbs)</t>
  </si>
  <si>
    <t>Water/Sewer</t>
  </si>
  <si>
    <t>Heating</t>
  </si>
  <si>
    <t>Cooling</t>
  </si>
  <si>
    <t>Total</t>
  </si>
  <si>
    <t>Heating and Cooling Degree Days</t>
  </si>
  <si>
    <t>Consumption (kwh)/Sq.Ft.</t>
  </si>
  <si>
    <t>Consumption (mcf)/Sq.Ft.</t>
  </si>
  <si>
    <t>Consumption (gal) /Sq.Ft.</t>
  </si>
  <si>
    <t>Consumption (mlbs) /Sq.Ft.</t>
  </si>
  <si>
    <t>FY09</t>
  </si>
  <si>
    <t>FY10</t>
  </si>
  <si>
    <t>30 Year (Rev. 2010)</t>
  </si>
  <si>
    <t>FY 11</t>
  </si>
  <si>
    <t>FY08</t>
  </si>
  <si>
    <t>FY07</t>
  </si>
  <si>
    <t>FY 12</t>
  </si>
  <si>
    <t>FY 13</t>
  </si>
  <si>
    <t>Consumption MMBTU</t>
  </si>
  <si>
    <t>FY 14</t>
  </si>
  <si>
    <t>Steam - Pew Campus (Only)</t>
  </si>
  <si>
    <t>FY 15</t>
  </si>
  <si>
    <t>FY 16</t>
  </si>
  <si>
    <t>FY 16*</t>
  </si>
  <si>
    <t>FY17</t>
  </si>
  <si>
    <t>FY 18</t>
  </si>
  <si>
    <t>Based on final FY18 utilities received through June 30, 2018</t>
  </si>
  <si>
    <t xml:space="preserve">Annual Utility Comparison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</si>
</sst>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_);[Red]\(&quot;$&quot;#,##0.0000\)"/>
    <numFmt numFmtId="167" formatCode="#,##0.000"/>
    <numFmt numFmtId="168" formatCode="0.000"/>
    <numFmt numFmtId="169" formatCode="#,##0.0"/>
    <numFmt numFmtId="170" formatCode="&quot;$&quot;#,##0.0000"/>
    <numFmt numFmtId="171" formatCode="&quot;$&quot;#,##0.000"/>
    <numFmt numFmtId="172" formatCode="mmm\-yyyy"/>
    <numFmt numFmtId="173" formatCode="&quot;$&quot;#,##0.000000_);[Red]\(&quot;$&quot;#,##0.000000\)"/>
    <numFmt numFmtId="174" formatCode="[$-409]dddd\,\ mmmm\ dd\,\ yyyy"/>
    <numFmt numFmtId="175" formatCode="m/d/yy;@"/>
    <numFmt numFmtId="176" formatCode="#,##0.000000"/>
    <numFmt numFmtId="177" formatCode="0.0%"/>
    <numFmt numFmtId="178" formatCode="0.000%"/>
    <numFmt numFmtId="179" formatCode="0.000000000"/>
    <numFmt numFmtId="180" formatCode="mm/dd/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,##0.0000000_);\(&quot;$&quot;#,##0.0000000\)"/>
    <numFmt numFmtId="186" formatCode="#,##0.00000"/>
    <numFmt numFmtId="187" formatCode="0.0000%"/>
    <numFmt numFmtId="188" formatCode="#,##0.0000"/>
    <numFmt numFmtId="189" formatCode="&quot;$&quot;#,##0.00000_);[Red]\(&quot;$&quot;#,##0.00000\)"/>
    <numFmt numFmtId="190" formatCode="0.0000"/>
    <numFmt numFmtId="191" formatCode="0.0"/>
    <numFmt numFmtId="192" formatCode="0.00000"/>
    <numFmt numFmtId="193" formatCode="&quot;$&quot;#,##0.000_);[Red]\(&quot;$&quot;#,##0.000\)"/>
    <numFmt numFmtId="194" formatCode="[$-409]dddd\,\ mmmm\ d\,\ yyyy"/>
    <numFmt numFmtId="195" formatCode="[$-409]h:mm:ss\ AM/PM"/>
  </numFmts>
  <fonts count="4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38" fontId="3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3" fillId="0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tabSelected="1" workbookViewId="0" topLeftCell="A14">
      <selection activeCell="E33" sqref="E33"/>
    </sheetView>
  </sheetViews>
  <sheetFormatPr defaultColWidth="9.140625" defaultRowHeight="12.75"/>
  <cols>
    <col min="1" max="2" width="13.7109375" style="10" customWidth="1"/>
    <col min="3" max="14" width="13.7109375" style="5" customWidth="1"/>
  </cols>
  <sheetData>
    <row r="1" spans="1:14" ht="33.75" customHeigh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" customFormat="1" ht="16.5" customHeight="1" thickBot="1">
      <c r="A2" s="31" t="s">
        <v>32</v>
      </c>
      <c r="B2" s="31"/>
      <c r="C2" s="32"/>
      <c r="D2" s="33"/>
      <c r="E2" s="33"/>
      <c r="F2" s="33"/>
      <c r="G2" s="33"/>
      <c r="H2" s="33"/>
      <c r="I2" s="33"/>
      <c r="J2" s="33"/>
      <c r="K2" s="33"/>
      <c r="L2" s="35"/>
      <c r="M2" s="35"/>
      <c r="N2" s="35"/>
    </row>
    <row r="3" spans="1:14" ht="18" customHeight="1" thickBot="1">
      <c r="A3" s="49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s="2" customFormat="1" ht="13.5" customHeight="1" thickBot="1">
      <c r="A4" s="64"/>
      <c r="B4" s="65"/>
      <c r="C4" s="3" t="s">
        <v>21</v>
      </c>
      <c r="D4" s="3" t="s">
        <v>20</v>
      </c>
      <c r="E4" s="3" t="s">
        <v>16</v>
      </c>
      <c r="F4" s="3" t="s">
        <v>17</v>
      </c>
      <c r="G4" s="3" t="s">
        <v>19</v>
      </c>
      <c r="H4" s="3" t="s">
        <v>22</v>
      </c>
      <c r="I4" s="3" t="s">
        <v>23</v>
      </c>
      <c r="J4" s="3" t="s">
        <v>25</v>
      </c>
      <c r="K4" s="7" t="s">
        <v>27</v>
      </c>
      <c r="L4" s="3" t="s">
        <v>28</v>
      </c>
      <c r="M4" s="29" t="s">
        <v>30</v>
      </c>
      <c r="N4" s="3" t="s">
        <v>31</v>
      </c>
    </row>
    <row r="5" spans="1:14" ht="12" customHeight="1" thickBot="1" thickTop="1">
      <c r="A5" s="45" t="s">
        <v>4</v>
      </c>
      <c r="B5" s="46"/>
      <c r="C5" s="20">
        <f>53211880+952432</f>
        <v>54164312</v>
      </c>
      <c r="D5" s="20">
        <f>50288393+2505325</f>
        <v>52793718</v>
      </c>
      <c r="E5" s="20">
        <v>55195863</v>
      </c>
      <c r="F5" s="4">
        <v>54150591</v>
      </c>
      <c r="G5" s="4">
        <v>54875789</v>
      </c>
      <c r="H5" s="4">
        <v>54264004</v>
      </c>
      <c r="I5" s="4">
        <f>55002251-532112-521391</f>
        <v>53948748</v>
      </c>
      <c r="J5" s="4">
        <f>55057596-1019574</f>
        <v>54038022</v>
      </c>
      <c r="K5" s="8">
        <f>54946207-623681</f>
        <v>54322526</v>
      </c>
      <c r="L5" s="4">
        <f>55343502+1330534-219085</f>
        <v>56454951</v>
      </c>
      <c r="M5" s="4">
        <f>56821470+1391105-1042-51772</f>
        <v>58159761</v>
      </c>
      <c r="N5" s="4">
        <f>57375217+1372258-343452</f>
        <v>58404023</v>
      </c>
    </row>
    <row r="6" spans="1:14" ht="12" customHeight="1" thickBot="1">
      <c r="A6" s="47" t="s">
        <v>1</v>
      </c>
      <c r="B6" s="48"/>
      <c r="C6" s="20">
        <v>4189524</v>
      </c>
      <c r="D6" s="20">
        <v>4242529</v>
      </c>
      <c r="E6" s="20">
        <v>4758101</v>
      </c>
      <c r="F6" s="4">
        <v>4684737</v>
      </c>
      <c r="G6" s="4">
        <v>4989366</v>
      </c>
      <c r="H6" s="4">
        <v>4998817</v>
      </c>
      <c r="I6" s="4">
        <v>5039537</v>
      </c>
      <c r="J6" s="4">
        <v>5320064</v>
      </c>
      <c r="K6" s="8">
        <v>5383048</v>
      </c>
      <c r="L6" s="4">
        <v>5565571</v>
      </c>
      <c r="M6" s="4">
        <v>5665417</v>
      </c>
      <c r="N6" s="4">
        <f>(5817996-63385)</f>
        <v>5754611</v>
      </c>
    </row>
    <row r="7" spans="1:14" ht="12" customHeight="1" thickBot="1">
      <c r="A7" s="47" t="s">
        <v>12</v>
      </c>
      <c r="B7" s="48"/>
      <c r="C7" s="21">
        <f>SUM(C5/C6)</f>
        <v>12.928512165105152</v>
      </c>
      <c r="D7" s="21">
        <f>SUM(D5/D6)</f>
        <v>12.44392625247818</v>
      </c>
      <c r="E7" s="21">
        <f>SUM(E5/E6)</f>
        <v>11.600397511528234</v>
      </c>
      <c r="F7" s="21">
        <f>SUM(F5/F6)</f>
        <v>11.558939381228871</v>
      </c>
      <c r="G7" s="21">
        <f>SUM(G5/G6)</f>
        <v>10.998549515108733</v>
      </c>
      <c r="H7" s="21">
        <f aca="true" t="shared" si="0" ref="H7:N7">H5/H6</f>
        <v>10.85536918034807</v>
      </c>
      <c r="I7" s="17">
        <f t="shared" si="0"/>
        <v>10.705100091536186</v>
      </c>
      <c r="J7" s="17">
        <f t="shared" si="0"/>
        <v>10.157400738036234</v>
      </c>
      <c r="K7" s="19">
        <f t="shared" si="0"/>
        <v>10.091406578577788</v>
      </c>
      <c r="L7" s="17">
        <f t="shared" si="0"/>
        <v>10.143604492692663</v>
      </c>
      <c r="M7" s="17">
        <f t="shared" si="0"/>
        <v>10.26575113535332</v>
      </c>
      <c r="N7" s="17">
        <f t="shared" si="0"/>
        <v>10.14908270950026</v>
      </c>
    </row>
    <row r="8" spans="1:27" s="2" customFormat="1" ht="17.25" customHeight="1" thickBot="1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2" customFormat="1" ht="12" customHeight="1" thickBot="1">
      <c r="A9" s="61"/>
      <c r="B9" s="62"/>
      <c r="C9" s="29" t="s">
        <v>21</v>
      </c>
      <c r="D9" s="29" t="s">
        <v>20</v>
      </c>
      <c r="E9" s="29" t="s">
        <v>16</v>
      </c>
      <c r="F9" s="29" t="s">
        <v>17</v>
      </c>
      <c r="G9" s="29" t="s">
        <v>19</v>
      </c>
      <c r="H9" s="29" t="s">
        <v>22</v>
      </c>
      <c r="I9" s="29" t="s">
        <v>23</v>
      </c>
      <c r="J9" s="29" t="s">
        <v>25</v>
      </c>
      <c r="K9" s="29" t="s">
        <v>27</v>
      </c>
      <c r="L9" s="29" t="s">
        <v>29</v>
      </c>
      <c r="M9" s="29" t="s">
        <v>30</v>
      </c>
      <c r="N9" s="3" t="s">
        <v>31</v>
      </c>
      <c r="O9" s="2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2" customFormat="1" ht="12" customHeight="1" thickBot="1" thickTop="1">
      <c r="A10" s="66" t="s">
        <v>24</v>
      </c>
      <c r="B10" s="67"/>
      <c r="C10" s="36">
        <f aca="true" t="shared" si="1" ref="C10:I10">+C11*1.025</f>
        <v>248697.8</v>
      </c>
      <c r="D10" s="36">
        <f t="shared" si="1"/>
        <v>263028.735</v>
      </c>
      <c r="E10" s="36">
        <f t="shared" si="1"/>
        <v>273054.875</v>
      </c>
      <c r="F10" s="36">
        <f t="shared" si="1"/>
        <v>268878</v>
      </c>
      <c r="G10" s="36">
        <f t="shared" si="1"/>
        <v>293339.625</v>
      </c>
      <c r="H10" s="36">
        <f t="shared" si="1"/>
        <v>231256.4</v>
      </c>
      <c r="I10" s="36">
        <f t="shared" si="1"/>
        <v>258335.87499999997</v>
      </c>
      <c r="J10" s="36">
        <f>+J11*1.025</f>
        <v>300562.8</v>
      </c>
      <c r="K10" s="37">
        <f>+K11*1.025</f>
        <v>296891.25</v>
      </c>
      <c r="L10" s="15">
        <f>+L11*1.015</f>
        <v>269831.66</v>
      </c>
      <c r="M10" s="15">
        <f>+M11*1.015</f>
        <v>292770.66</v>
      </c>
      <c r="N10" s="15">
        <f>+N11*1.015</f>
        <v>313680.97949999996</v>
      </c>
      <c r="O10" s="2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" customFormat="1" ht="12" customHeight="1" thickBot="1">
      <c r="A11" s="47" t="s">
        <v>2</v>
      </c>
      <c r="B11" s="48"/>
      <c r="C11" s="20">
        <v>242632</v>
      </c>
      <c r="D11" s="20">
        <f>276772-(1290.4+7980.5+3.4+3345.5+2253.2+5285.6)</f>
        <v>256613.4</v>
      </c>
      <c r="E11" s="20">
        <v>266395</v>
      </c>
      <c r="F11" s="4">
        <v>262320</v>
      </c>
      <c r="G11" s="4">
        <v>286185</v>
      </c>
      <c r="H11" s="4">
        <v>225616</v>
      </c>
      <c r="I11" s="4">
        <v>252035</v>
      </c>
      <c r="J11" s="4">
        <v>293232</v>
      </c>
      <c r="K11" s="8">
        <f>292409-2759</f>
        <v>289650</v>
      </c>
      <c r="L11" s="4">
        <f>267489+2979-4624</f>
        <v>265844</v>
      </c>
      <c r="M11" s="4">
        <f>286566+2789-911</f>
        <v>288444</v>
      </c>
      <c r="N11" s="4">
        <f>310614.6+3028.7-4598</f>
        <v>309045.3</v>
      </c>
      <c r="O11" s="2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2" customFormat="1" ht="12" customHeight="1" thickBot="1">
      <c r="A12" s="47" t="s">
        <v>1</v>
      </c>
      <c r="B12" s="48"/>
      <c r="C12" s="20">
        <v>4189524</v>
      </c>
      <c r="D12" s="20">
        <v>4242529</v>
      </c>
      <c r="E12" s="20">
        <v>4758101</v>
      </c>
      <c r="F12" s="4">
        <v>4684737</v>
      </c>
      <c r="G12" s="4">
        <v>4989366</v>
      </c>
      <c r="H12" s="4">
        <v>4998817</v>
      </c>
      <c r="I12" s="4">
        <v>5039537</v>
      </c>
      <c r="J12" s="28">
        <v>5320064</v>
      </c>
      <c r="K12" s="8">
        <v>5383048</v>
      </c>
      <c r="L12" s="4">
        <v>5565571</v>
      </c>
      <c r="M12" s="4">
        <v>5665417</v>
      </c>
      <c r="N12" s="4">
        <f>(5817996-63385)</f>
        <v>5754611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2" customFormat="1" ht="12" customHeight="1" thickBot="1">
      <c r="A13" s="47" t="s">
        <v>13</v>
      </c>
      <c r="B13" s="48"/>
      <c r="C13" s="18">
        <f>SUM(C11/C12)</f>
        <v>0.057913977817050336</v>
      </c>
      <c r="D13" s="18">
        <f>SUM(D11/D12)</f>
        <v>0.06048595071477413</v>
      </c>
      <c r="E13" s="18">
        <f>SUM(E11/E12)</f>
        <v>0.055987672392830666</v>
      </c>
      <c r="F13" s="22">
        <f>SUM(F11/F12)</f>
        <v>0.055994605460242486</v>
      </c>
      <c r="G13" s="22">
        <f>SUM(G11/G12)</f>
        <v>0.057358991102276324</v>
      </c>
      <c r="H13" s="22">
        <f aca="true" t="shared" si="2" ref="H13:N13">H11/H12</f>
        <v>0.04513387867569467</v>
      </c>
      <c r="I13" s="16">
        <f t="shared" si="2"/>
        <v>0.05001153875842166</v>
      </c>
      <c r="J13" s="16">
        <f t="shared" si="2"/>
        <v>0.05511813391718596</v>
      </c>
      <c r="K13" s="30">
        <f t="shared" si="2"/>
        <v>0.05380780554065281</v>
      </c>
      <c r="L13" s="16">
        <f t="shared" si="2"/>
        <v>0.047765808755292134</v>
      </c>
      <c r="M13" s="16">
        <f t="shared" si="2"/>
        <v>0.05091311019118275</v>
      </c>
      <c r="N13" s="16">
        <f t="shared" si="2"/>
        <v>0.05370394280343189</v>
      </c>
      <c r="O13" s="2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 thickBot="1">
      <c r="A14" s="55" t="s">
        <v>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14" ht="13.5" customHeight="1" thickBot="1">
      <c r="A15" s="61"/>
      <c r="B15" s="62"/>
      <c r="C15" s="29" t="s">
        <v>21</v>
      </c>
      <c r="D15" s="29" t="s">
        <v>20</v>
      </c>
      <c r="E15" s="29" t="s">
        <v>16</v>
      </c>
      <c r="F15" s="29" t="s">
        <v>17</v>
      </c>
      <c r="G15" s="29" t="s">
        <v>19</v>
      </c>
      <c r="H15" s="29" t="s">
        <v>22</v>
      </c>
      <c r="I15" s="29" t="s">
        <v>23</v>
      </c>
      <c r="J15" s="29" t="s">
        <v>25</v>
      </c>
      <c r="K15" s="29" t="s">
        <v>27</v>
      </c>
      <c r="L15" s="29" t="s">
        <v>28</v>
      </c>
      <c r="M15" s="29" t="s">
        <v>30</v>
      </c>
      <c r="N15" s="3" t="s">
        <v>31</v>
      </c>
    </row>
    <row r="16" spans="1:14" ht="12" customHeight="1" thickBot="1" thickTop="1">
      <c r="A16" s="47" t="s">
        <v>5</v>
      </c>
      <c r="B16" s="48"/>
      <c r="C16" s="20">
        <f>68556011+74842673</f>
        <v>143398684</v>
      </c>
      <c r="D16" s="20">
        <v>151509536</v>
      </c>
      <c r="E16" s="20">
        <v>157348387</v>
      </c>
      <c r="F16" s="4">
        <v>134473512</v>
      </c>
      <c r="G16" s="4">
        <v>139866733</v>
      </c>
      <c r="H16" s="4">
        <v>151896251</v>
      </c>
      <c r="I16" s="4">
        <v>150342149</v>
      </c>
      <c r="J16" s="4">
        <v>144712028</v>
      </c>
      <c r="K16" s="4">
        <v>122292639</v>
      </c>
      <c r="L16" s="4">
        <v>129746482</v>
      </c>
      <c r="M16" s="4">
        <v>132048625</v>
      </c>
      <c r="N16" s="4">
        <f>58014302+79899748</f>
        <v>137914050</v>
      </c>
    </row>
    <row r="17" spans="1:14" ht="12" customHeight="1" thickBot="1">
      <c r="A17" s="47" t="s">
        <v>1</v>
      </c>
      <c r="B17" s="48"/>
      <c r="C17" s="20">
        <v>4189524</v>
      </c>
      <c r="D17" s="20">
        <v>4242529</v>
      </c>
      <c r="E17" s="20">
        <v>4758101</v>
      </c>
      <c r="F17" s="4">
        <v>4684737</v>
      </c>
      <c r="G17" s="4">
        <v>4989366</v>
      </c>
      <c r="H17" s="4">
        <v>4998817</v>
      </c>
      <c r="I17" s="4">
        <v>5039537</v>
      </c>
      <c r="J17" s="4">
        <v>5320064</v>
      </c>
      <c r="K17" s="4">
        <v>5383048</v>
      </c>
      <c r="L17" s="4">
        <v>5565571</v>
      </c>
      <c r="M17" s="4">
        <v>5665417</v>
      </c>
      <c r="N17" s="4">
        <f>(5817996-63385)</f>
        <v>5754611</v>
      </c>
    </row>
    <row r="18" spans="1:14" ht="12" customHeight="1" thickBot="1">
      <c r="A18" s="47" t="s">
        <v>14</v>
      </c>
      <c r="B18" s="48"/>
      <c r="C18" s="21">
        <f>SUM(C16/C17)</f>
        <v>34.22791801646201</v>
      </c>
      <c r="D18" s="21">
        <f>SUM(D16/D17)</f>
        <v>35.712080223847614</v>
      </c>
      <c r="E18" s="21">
        <f>SUM(E16/E17)</f>
        <v>33.069576917345806</v>
      </c>
      <c r="F18" s="21">
        <f>SUM(F16/F17)</f>
        <v>28.704602200721194</v>
      </c>
      <c r="G18" s="21">
        <f>SUM(G16/G17)</f>
        <v>28.03296711445903</v>
      </c>
      <c r="H18" s="21">
        <f aca="true" t="shared" si="3" ref="H18:N18">H16/H17</f>
        <v>30.38643963161684</v>
      </c>
      <c r="I18" s="17">
        <f t="shared" si="3"/>
        <v>29.832532036177135</v>
      </c>
      <c r="J18" s="17">
        <f t="shared" si="3"/>
        <v>27.201181790294253</v>
      </c>
      <c r="K18" s="17">
        <f t="shared" si="3"/>
        <v>22.718103015243408</v>
      </c>
      <c r="L18" s="17">
        <f t="shared" si="3"/>
        <v>23.312339740163228</v>
      </c>
      <c r="M18" s="17">
        <f t="shared" si="3"/>
        <v>23.30783859334626</v>
      </c>
      <c r="N18" s="17">
        <f t="shared" si="3"/>
        <v>23.96583365930382</v>
      </c>
    </row>
    <row r="19" spans="1:14" ht="18" customHeight="1" thickBot="1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3.5" customHeight="1" thickBot="1">
      <c r="A20" s="61"/>
      <c r="B20" s="62"/>
      <c r="C20" s="29" t="s">
        <v>21</v>
      </c>
      <c r="D20" s="29" t="s">
        <v>20</v>
      </c>
      <c r="E20" s="29" t="s">
        <v>16</v>
      </c>
      <c r="F20" s="29" t="s">
        <v>17</v>
      </c>
      <c r="G20" s="29" t="s">
        <v>19</v>
      </c>
      <c r="H20" s="29" t="s">
        <v>22</v>
      </c>
      <c r="I20" s="29" t="s">
        <v>23</v>
      </c>
      <c r="J20" s="29" t="s">
        <v>25</v>
      </c>
      <c r="K20" s="29" t="s">
        <v>27</v>
      </c>
      <c r="L20" s="29" t="s">
        <v>28</v>
      </c>
      <c r="M20" s="29" t="s">
        <v>30</v>
      </c>
      <c r="N20" s="3" t="s">
        <v>31</v>
      </c>
    </row>
    <row r="21" spans="1:14" ht="12" customHeight="1" thickBot="1" thickTop="1">
      <c r="A21" s="47" t="s">
        <v>6</v>
      </c>
      <c r="B21" s="48"/>
      <c r="C21" s="20">
        <f>9640+1244</f>
        <v>10884</v>
      </c>
      <c r="D21" s="20">
        <f>9623+1567</f>
        <v>11190</v>
      </c>
      <c r="E21" s="20">
        <f>11554+1295</f>
        <v>12849</v>
      </c>
      <c r="F21" s="4">
        <f>10542+2071</f>
        <v>12613</v>
      </c>
      <c r="G21" s="4">
        <v>10622</v>
      </c>
      <c r="H21" s="4">
        <v>9213</v>
      </c>
      <c r="I21" s="4">
        <v>13160</v>
      </c>
      <c r="J21" s="4">
        <v>14526</v>
      </c>
      <c r="K21" s="4">
        <v>13607</v>
      </c>
      <c r="L21" s="4">
        <f>10927+1142</f>
        <v>12069</v>
      </c>
      <c r="M21" s="4">
        <f>12227+1000</f>
        <v>13227</v>
      </c>
      <c r="N21" s="4">
        <f>13659+1058</f>
        <v>14717</v>
      </c>
    </row>
    <row r="22" spans="1:14" ht="12" customHeight="1" thickBot="1">
      <c r="A22" s="47" t="s">
        <v>1</v>
      </c>
      <c r="B22" s="48"/>
      <c r="C22" s="20">
        <f>256096+64550</f>
        <v>320646</v>
      </c>
      <c r="D22" s="20">
        <f>256096+64550</f>
        <v>320646</v>
      </c>
      <c r="E22" s="20">
        <f>256096+64550+2708</f>
        <v>323354</v>
      </c>
      <c r="F22" s="20">
        <f>256096+64550+2708</f>
        <v>323354</v>
      </c>
      <c r="G22" s="20">
        <f>256096+64550+2708</f>
        <v>323354</v>
      </c>
      <c r="H22" s="20">
        <v>323354</v>
      </c>
      <c r="I22" s="4">
        <v>323354</v>
      </c>
      <c r="J22" s="4">
        <v>323354</v>
      </c>
      <c r="K22" s="4">
        <v>323354</v>
      </c>
      <c r="L22" s="4">
        <v>323354</v>
      </c>
      <c r="M22" s="4">
        <v>323354</v>
      </c>
      <c r="N22" s="4">
        <v>323354</v>
      </c>
    </row>
    <row r="23" spans="1:14" ht="12" customHeight="1" thickBot="1">
      <c r="A23" s="47" t="s">
        <v>15</v>
      </c>
      <c r="B23" s="48"/>
      <c r="C23" s="22">
        <f>SUM(C21/C22)</f>
        <v>0.033943975599259</v>
      </c>
      <c r="D23" s="22">
        <f>SUM(D21/D22)</f>
        <v>0.0348982990587751</v>
      </c>
      <c r="E23" s="22">
        <f>SUM(E21/E22)</f>
        <v>0.03973663539031526</v>
      </c>
      <c r="F23" s="22">
        <f>SUM(F21/F22)</f>
        <v>0.03900678513332138</v>
      </c>
      <c r="G23" s="22">
        <f>SUM(G21/G22)</f>
        <v>0.032849446736394165</v>
      </c>
      <c r="H23" s="22">
        <f aca="true" t="shared" si="4" ref="H23:N23">H21/H22</f>
        <v>0.02849199329527391</v>
      </c>
      <c r="I23" s="22">
        <f t="shared" si="4"/>
        <v>0.040698429584913126</v>
      </c>
      <c r="J23" s="16">
        <f t="shared" si="4"/>
        <v>0.04492290183514044</v>
      </c>
      <c r="K23" s="16">
        <f t="shared" si="4"/>
        <v>0.042080815453032897</v>
      </c>
      <c r="L23" s="16">
        <f t="shared" si="4"/>
        <v>0.03732441843923378</v>
      </c>
      <c r="M23" s="16">
        <f t="shared" si="4"/>
        <v>0.04090563283583936</v>
      </c>
      <c r="N23" s="16">
        <f t="shared" si="4"/>
        <v>0.045513585729571926</v>
      </c>
    </row>
    <row r="24" spans="1:14" s="1" customFormat="1" ht="18" customHeight="1" thickBot="1">
      <c r="A24" s="42" t="s">
        <v>11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1:14" s="1" customFormat="1" ht="15" customHeight="1" thickBot="1">
      <c r="A25" s="13"/>
      <c r="B25" s="3" t="s">
        <v>18</v>
      </c>
      <c r="C25" s="3" t="s">
        <v>21</v>
      </c>
      <c r="D25" s="3" t="s">
        <v>20</v>
      </c>
      <c r="E25" s="3" t="s">
        <v>16</v>
      </c>
      <c r="F25" s="3" t="s">
        <v>17</v>
      </c>
      <c r="G25" s="3" t="s">
        <v>19</v>
      </c>
      <c r="H25" s="3" t="s">
        <v>22</v>
      </c>
      <c r="I25" s="3" t="s">
        <v>23</v>
      </c>
      <c r="J25" s="3" t="s">
        <v>25</v>
      </c>
      <c r="K25" s="3" t="s">
        <v>27</v>
      </c>
      <c r="L25" s="3" t="s">
        <v>28</v>
      </c>
      <c r="M25" s="29" t="s">
        <v>30</v>
      </c>
      <c r="N25" s="3" t="s">
        <v>31</v>
      </c>
    </row>
    <row r="26" spans="1:14" s="1" customFormat="1" ht="15" customHeight="1" thickBot="1" thickTop="1">
      <c r="A26" s="38" t="s">
        <v>8</v>
      </c>
      <c r="B26" s="39">
        <v>6485</v>
      </c>
      <c r="C26" s="40">
        <v>6322</v>
      </c>
      <c r="D26" s="40">
        <v>6386</v>
      </c>
      <c r="E26" s="40">
        <v>6642</v>
      </c>
      <c r="F26" s="40">
        <v>5982</v>
      </c>
      <c r="G26" s="40">
        <v>6483</v>
      </c>
      <c r="H26" s="40">
        <v>5253</v>
      </c>
      <c r="I26" s="39">
        <v>6311</v>
      </c>
      <c r="J26" s="39">
        <v>7213</v>
      </c>
      <c r="K26" s="39">
        <v>7019</v>
      </c>
      <c r="L26" s="41">
        <v>5617</v>
      </c>
      <c r="M26" s="41">
        <v>5635</v>
      </c>
      <c r="N26" s="41">
        <v>6456</v>
      </c>
    </row>
    <row r="27" spans="1:14" s="1" customFormat="1" ht="15" customHeight="1" thickBot="1">
      <c r="A27" s="14" t="s">
        <v>9</v>
      </c>
      <c r="B27" s="4">
        <v>699</v>
      </c>
      <c r="C27" s="20">
        <v>805</v>
      </c>
      <c r="D27" s="20">
        <v>847</v>
      </c>
      <c r="E27" s="20">
        <v>663</v>
      </c>
      <c r="F27" s="20">
        <v>564</v>
      </c>
      <c r="G27" s="20">
        <v>921</v>
      </c>
      <c r="H27" s="20">
        <v>995</v>
      </c>
      <c r="I27" s="4">
        <v>954</v>
      </c>
      <c r="J27" s="4">
        <v>768</v>
      </c>
      <c r="K27" s="4">
        <v>520</v>
      </c>
      <c r="L27" s="4">
        <v>762</v>
      </c>
      <c r="M27" s="4">
        <v>867</v>
      </c>
      <c r="N27" s="4">
        <v>803</v>
      </c>
    </row>
    <row r="28" spans="1:14" s="1" customFormat="1" ht="13.5" thickBot="1">
      <c r="A28" s="14" t="s">
        <v>10</v>
      </c>
      <c r="B28" s="15">
        <f aca="true" t="shared" si="5" ref="B28:G28">B26+B27</f>
        <v>7184</v>
      </c>
      <c r="C28" s="23">
        <f t="shared" si="5"/>
        <v>7127</v>
      </c>
      <c r="D28" s="23">
        <f t="shared" si="5"/>
        <v>7233</v>
      </c>
      <c r="E28" s="23">
        <f t="shared" si="5"/>
        <v>7305</v>
      </c>
      <c r="F28" s="23">
        <f t="shared" si="5"/>
        <v>6546</v>
      </c>
      <c r="G28" s="23">
        <f t="shared" si="5"/>
        <v>7404</v>
      </c>
      <c r="H28" s="23">
        <f aca="true" t="shared" si="6" ref="H28:M28">SUM(H26:H27)</f>
        <v>6248</v>
      </c>
      <c r="I28" s="15">
        <f t="shared" si="6"/>
        <v>7265</v>
      </c>
      <c r="J28" s="15">
        <f t="shared" si="6"/>
        <v>7981</v>
      </c>
      <c r="K28" s="15">
        <f t="shared" si="6"/>
        <v>7539</v>
      </c>
      <c r="L28" s="15">
        <f t="shared" si="6"/>
        <v>6379</v>
      </c>
      <c r="M28" s="15">
        <f t="shared" si="6"/>
        <v>6502</v>
      </c>
      <c r="N28" s="15">
        <v>7259</v>
      </c>
    </row>
    <row r="29" spans="1:14" s="1" customFormat="1" ht="15" customHeight="1">
      <c r="A29" s="9"/>
      <c r="B29" s="9"/>
      <c r="C29" s="12"/>
      <c r="D29" s="12"/>
      <c r="E29" s="12"/>
      <c r="F29" s="12"/>
      <c r="G29" s="12"/>
      <c r="H29" s="12"/>
      <c r="I29" s="12"/>
      <c r="J29" s="27"/>
      <c r="K29" s="27"/>
      <c r="L29" s="34"/>
      <c r="M29" s="34"/>
      <c r="N29" s="34"/>
    </row>
    <row r="30" spans="1:19" s="1" customFormat="1" ht="12.75">
      <c r="A30" s="9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" customFormat="1" ht="12.7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" customFormat="1" ht="12.7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" customFormat="1" ht="12.75">
      <c r="A33" s="9"/>
      <c r="B33" s="9"/>
      <c r="C33" s="12"/>
      <c r="D33" s="12"/>
      <c r="E33" s="12"/>
      <c r="F33" s="2"/>
      <c r="G33" s="2"/>
      <c r="H33" s="2"/>
      <c r="I33" s="11"/>
      <c r="J33" s="2"/>
      <c r="K33" s="2"/>
      <c r="L33" s="2"/>
      <c r="M33" s="2"/>
      <c r="N33" s="2"/>
      <c r="O33" s="12"/>
      <c r="P33" s="12"/>
      <c r="Q33" s="12"/>
      <c r="R33" s="12"/>
      <c r="S33" s="12"/>
    </row>
    <row r="34" spans="1:19" s="1" customFormat="1" ht="12.75">
      <c r="A34" s="9"/>
      <c r="B34" s="9"/>
      <c r="C34" s="12"/>
      <c r="D34" s="12"/>
      <c r="E34" s="12"/>
      <c r="F34" s="2"/>
      <c r="G34" s="2"/>
      <c r="H34" s="2"/>
      <c r="I34" s="11"/>
      <c r="J34" s="2"/>
      <c r="K34" s="2"/>
      <c r="L34" s="2"/>
      <c r="M34" s="2"/>
      <c r="N34" s="2"/>
      <c r="O34" s="12"/>
      <c r="P34" s="12"/>
      <c r="Q34" s="12"/>
      <c r="R34" s="12"/>
      <c r="S34" s="12"/>
    </row>
    <row r="35" spans="1:19" s="1" customFormat="1" ht="12.75">
      <c r="A35" s="9"/>
      <c r="B35" s="9"/>
      <c r="C35" s="6"/>
      <c r="D35" s="6"/>
      <c r="E35" s="6"/>
      <c r="F35" s="2"/>
      <c r="G35" s="2"/>
      <c r="H35" s="2"/>
      <c r="I35" s="11"/>
      <c r="J35" s="2"/>
      <c r="K35" s="2"/>
      <c r="L35" s="2"/>
      <c r="M35" s="2"/>
      <c r="N35" s="2"/>
      <c r="O35" s="12"/>
      <c r="P35" s="12"/>
      <c r="Q35" s="12"/>
      <c r="R35" s="12"/>
      <c r="S35" s="12"/>
    </row>
    <row r="36" spans="1:19" s="1" customFormat="1" ht="12.75">
      <c r="A36" s="9"/>
      <c r="B36" s="9"/>
      <c r="C36" s="26"/>
      <c r="D36" s="26"/>
      <c r="E36" s="6"/>
      <c r="F36" s="2"/>
      <c r="G36" s="2"/>
      <c r="H36" s="2"/>
      <c r="I36" s="11"/>
      <c r="J36" s="2"/>
      <c r="K36" s="2"/>
      <c r="L36" s="2"/>
      <c r="M36" s="2"/>
      <c r="N36" s="2"/>
      <c r="O36" s="12"/>
      <c r="P36" s="12"/>
      <c r="Q36" s="12"/>
      <c r="R36" s="12"/>
      <c r="S36" s="12"/>
    </row>
    <row r="37" spans="1:19" s="1" customFormat="1" ht="12.75">
      <c r="A37" s="9"/>
      <c r="B37" s="9"/>
      <c r="C37" s="26"/>
      <c r="D37" s="26"/>
      <c r="E37" s="6"/>
      <c r="F37" s="2"/>
      <c r="G37" s="2"/>
      <c r="H37" s="2"/>
      <c r="I37" s="11"/>
      <c r="J37" s="2"/>
      <c r="K37" s="2"/>
      <c r="L37" s="2"/>
      <c r="M37" s="2"/>
      <c r="N37" s="2"/>
      <c r="O37" s="12"/>
      <c r="P37" s="12"/>
      <c r="Q37" s="12"/>
      <c r="R37" s="12"/>
      <c r="S37" s="12"/>
    </row>
    <row r="38" spans="1:19" s="1" customFormat="1" ht="12.75">
      <c r="A38" s="9"/>
      <c r="B38" s="9"/>
      <c r="C38" s="26"/>
      <c r="D38" s="26"/>
      <c r="E38" s="6"/>
      <c r="F38" s="2"/>
      <c r="G38" s="2"/>
      <c r="H38" s="2"/>
      <c r="I38" s="11"/>
      <c r="J38" s="2"/>
      <c r="K38" s="2"/>
      <c r="L38" s="2"/>
      <c r="M38" s="2"/>
      <c r="N38" s="2"/>
      <c r="O38" s="12"/>
      <c r="P38" s="12"/>
      <c r="Q38" s="12"/>
      <c r="R38" s="12"/>
      <c r="S38" s="12"/>
    </row>
    <row r="39" spans="1:19" s="1" customFormat="1" ht="12.75">
      <c r="A39" s="9"/>
      <c r="B39" s="9"/>
      <c r="C39" s="6"/>
      <c r="D39" s="6"/>
      <c r="E39" s="6"/>
      <c r="F39" s="2"/>
      <c r="G39" s="2"/>
      <c r="H39" s="2"/>
      <c r="I39" s="11"/>
      <c r="J39" s="2"/>
      <c r="K39" s="2"/>
      <c r="L39" s="2"/>
      <c r="M39" s="2"/>
      <c r="N39" s="2"/>
      <c r="O39" s="12"/>
      <c r="P39" s="12"/>
      <c r="Q39" s="12"/>
      <c r="R39" s="12"/>
      <c r="S39" s="12"/>
    </row>
    <row r="40" spans="1:19" s="1" customFormat="1" ht="12.75">
      <c r="A40" s="9"/>
      <c r="B40" s="9"/>
      <c r="C40" s="6"/>
      <c r="D40" s="6"/>
      <c r="E40" s="6"/>
      <c r="F40" s="2"/>
      <c r="G40" s="2"/>
      <c r="H40" s="2"/>
      <c r="I40" s="11"/>
      <c r="J40" s="2"/>
      <c r="K40" s="2"/>
      <c r="L40" s="2"/>
      <c r="M40" s="2"/>
      <c r="N40" s="2"/>
      <c r="O40" s="12"/>
      <c r="P40" s="12"/>
      <c r="Q40" s="12"/>
      <c r="R40" s="12"/>
      <c r="S40" s="12"/>
    </row>
    <row r="41" spans="1:19" s="1" customFormat="1" ht="12.75">
      <c r="A41" s="9"/>
      <c r="B41" s="9"/>
      <c r="C41" s="26"/>
      <c r="D41" s="26"/>
      <c r="E41" s="6"/>
      <c r="F41"/>
      <c r="G41"/>
      <c r="H41"/>
      <c r="I41" s="5"/>
      <c r="J41"/>
      <c r="K41"/>
      <c r="L41"/>
      <c r="M41"/>
      <c r="N41"/>
      <c r="O41" s="12"/>
      <c r="P41" s="12"/>
      <c r="Q41" s="12"/>
      <c r="R41" s="12"/>
      <c r="S41" s="12"/>
    </row>
    <row r="42" spans="1:19" s="1" customFormat="1" ht="12.75">
      <c r="A42" s="9"/>
      <c r="B42" s="9"/>
      <c r="C42" s="24"/>
      <c r="D42" s="24"/>
      <c r="E42" s="6"/>
      <c r="I42" s="12"/>
      <c r="O42" s="12"/>
      <c r="P42" s="12"/>
      <c r="Q42" s="12"/>
      <c r="R42" s="12"/>
      <c r="S42" s="12"/>
    </row>
    <row r="43" spans="1:19" s="1" customFormat="1" ht="12.75">
      <c r="A43" s="9"/>
      <c r="B43" s="9"/>
      <c r="C43" s="26"/>
      <c r="D43" s="26"/>
      <c r="E43" s="25"/>
      <c r="I43" s="12"/>
      <c r="O43" s="12"/>
      <c r="P43" s="12"/>
      <c r="Q43" s="12"/>
      <c r="R43" s="12"/>
      <c r="S43" s="12"/>
    </row>
    <row r="44" spans="1:19" s="1" customFormat="1" ht="12.75">
      <c r="A44" s="9"/>
      <c r="B44" s="9"/>
      <c r="C44" s="12"/>
      <c r="D44" s="12"/>
      <c r="E44" s="12"/>
      <c r="I44" s="12"/>
      <c r="O44" s="12"/>
      <c r="P44" s="12"/>
      <c r="Q44" s="12"/>
      <c r="R44" s="12"/>
      <c r="S44" s="12"/>
    </row>
    <row r="45" spans="1:19" s="1" customFormat="1" ht="12.75">
      <c r="A45" s="9"/>
      <c r="B45" s="9"/>
      <c r="C45" s="12"/>
      <c r="D45" s="12"/>
      <c r="E45" s="12"/>
      <c r="F45" s="2"/>
      <c r="G45" s="2"/>
      <c r="H45" s="2"/>
      <c r="I45" s="11"/>
      <c r="J45" s="2"/>
      <c r="K45" s="2"/>
      <c r="L45" s="2"/>
      <c r="M45" s="2"/>
      <c r="N45" s="2"/>
      <c r="O45" s="12"/>
      <c r="P45" s="12"/>
      <c r="Q45" s="12"/>
      <c r="R45" s="12"/>
      <c r="S45" s="12"/>
    </row>
    <row r="46" spans="1:19" s="1" customFormat="1" ht="12.75">
      <c r="A46" s="9"/>
      <c r="B46" s="9"/>
      <c r="C46" s="12"/>
      <c r="D46" s="12"/>
      <c r="E46" s="12"/>
      <c r="F46" s="2"/>
      <c r="G46" s="2"/>
      <c r="H46" s="2"/>
      <c r="I46" s="11"/>
      <c r="J46" s="2"/>
      <c r="K46" s="2"/>
      <c r="L46" s="2"/>
      <c r="M46" s="2"/>
      <c r="N46" s="2"/>
      <c r="O46" s="12"/>
      <c r="P46" s="12"/>
      <c r="Q46" s="12"/>
      <c r="R46" s="12"/>
      <c r="S46" s="12"/>
    </row>
    <row r="47" spans="1:19" s="1" customFormat="1" ht="12.75">
      <c r="A47" s="9"/>
      <c r="B47" s="9"/>
      <c r="C47" s="6"/>
      <c r="D47" s="6"/>
      <c r="E47" s="6"/>
      <c r="F47" s="2"/>
      <c r="G47" s="2"/>
      <c r="H47" s="2"/>
      <c r="I47" s="11"/>
      <c r="J47" s="2"/>
      <c r="K47" s="2"/>
      <c r="L47" s="2"/>
      <c r="M47" s="2"/>
      <c r="N47" s="2"/>
      <c r="O47" s="12"/>
      <c r="P47" s="12"/>
      <c r="Q47" s="12"/>
      <c r="R47" s="12"/>
      <c r="S47" s="12"/>
    </row>
    <row r="48" spans="1:19" s="1" customFormat="1" ht="12.75">
      <c r="A48" s="9"/>
      <c r="B48" s="9"/>
      <c r="C48" s="26"/>
      <c r="D48" s="26"/>
      <c r="E48" s="6"/>
      <c r="F48" s="2"/>
      <c r="G48" s="2"/>
      <c r="H48" s="2"/>
      <c r="I48" s="11"/>
      <c r="J48" s="2"/>
      <c r="K48" s="2"/>
      <c r="L48" s="2"/>
      <c r="M48" s="2"/>
      <c r="N48" s="2"/>
      <c r="O48" s="12"/>
      <c r="P48" s="12"/>
      <c r="Q48" s="12"/>
      <c r="R48" s="12"/>
      <c r="S48" s="12"/>
    </row>
    <row r="49" spans="1:19" s="1" customFormat="1" ht="12.75">
      <c r="A49" s="9"/>
      <c r="B49" s="9"/>
      <c r="C49" s="26"/>
      <c r="D49" s="26"/>
      <c r="E49" s="6"/>
      <c r="F49" s="2"/>
      <c r="G49" s="2"/>
      <c r="H49" s="2"/>
      <c r="I49" s="11"/>
      <c r="J49" s="2"/>
      <c r="K49" s="2"/>
      <c r="L49" s="2"/>
      <c r="M49" s="2"/>
      <c r="N49" s="2"/>
      <c r="O49" s="12"/>
      <c r="P49" s="12"/>
      <c r="Q49" s="12"/>
      <c r="R49" s="12"/>
      <c r="S49" s="12"/>
    </row>
    <row r="50" spans="1:19" s="1" customFormat="1" ht="12.75">
      <c r="A50" s="9"/>
      <c r="B50" s="9"/>
      <c r="C50" s="26"/>
      <c r="D50" s="26"/>
      <c r="E50" s="6"/>
      <c r="F50" s="2"/>
      <c r="G50" s="2"/>
      <c r="H50" s="2"/>
      <c r="I50" s="11"/>
      <c r="J50" s="2"/>
      <c r="K50" s="2"/>
      <c r="L50" s="2"/>
      <c r="M50" s="2"/>
      <c r="N50" s="2"/>
      <c r="O50" s="12"/>
      <c r="P50" s="12"/>
      <c r="Q50" s="12"/>
      <c r="R50" s="12"/>
      <c r="S50" s="12"/>
    </row>
    <row r="51" spans="1:14" s="1" customFormat="1" ht="12.75">
      <c r="A51" s="9"/>
      <c r="B51" s="9"/>
      <c r="C51" s="6"/>
      <c r="D51" s="6"/>
      <c r="E51" s="6"/>
      <c r="F51" s="2"/>
      <c r="G51" s="2"/>
      <c r="H51" s="2"/>
      <c r="I51" s="11"/>
      <c r="J51" s="2"/>
      <c r="K51" s="2"/>
      <c r="L51" s="2"/>
      <c r="M51" s="2"/>
      <c r="N51" s="2"/>
    </row>
    <row r="52" spans="1:14" s="1" customFormat="1" ht="12.75">
      <c r="A52" s="9"/>
      <c r="B52" s="9"/>
      <c r="C52" s="6"/>
      <c r="D52" s="6"/>
      <c r="E52" s="6"/>
      <c r="F52" s="2"/>
      <c r="G52" s="2"/>
      <c r="H52" s="2"/>
      <c r="I52" s="11"/>
      <c r="J52" s="2"/>
      <c r="K52" s="2"/>
      <c r="L52" s="2"/>
      <c r="M52" s="2"/>
      <c r="N52" s="2"/>
    </row>
    <row r="53" spans="1:14" s="1" customFormat="1" ht="12.75">
      <c r="A53" s="9"/>
      <c r="B53" s="9"/>
      <c r="C53" s="26"/>
      <c r="D53" s="26"/>
      <c r="E53" s="6"/>
      <c r="F53"/>
      <c r="G53"/>
      <c r="H53"/>
      <c r="I53" s="5"/>
      <c r="J53"/>
      <c r="K53"/>
      <c r="L53"/>
      <c r="M53"/>
      <c r="N53"/>
    </row>
    <row r="54" spans="1:9" s="1" customFormat="1" ht="12.75">
      <c r="A54" s="9"/>
      <c r="B54" s="9"/>
      <c r="C54" s="24"/>
      <c r="D54" s="24"/>
      <c r="E54" s="6"/>
      <c r="I54" s="12"/>
    </row>
    <row r="55" spans="1:9" s="1" customFormat="1" ht="12.75">
      <c r="A55" s="9"/>
      <c r="B55" s="9"/>
      <c r="C55" s="26"/>
      <c r="D55" s="26"/>
      <c r="E55" s="25"/>
      <c r="I55" s="12"/>
    </row>
    <row r="56" spans="1:9" s="1" customFormat="1" ht="12.75">
      <c r="A56" s="9"/>
      <c r="B56" s="9"/>
      <c r="C56" s="12"/>
      <c r="D56" s="12"/>
      <c r="E56" s="12"/>
      <c r="I56" s="12"/>
    </row>
    <row r="57" spans="1:14" s="1" customFormat="1" ht="12.75">
      <c r="A57" s="9"/>
      <c r="B57" s="9"/>
      <c r="C57" s="12"/>
      <c r="D57" s="12"/>
      <c r="E57" s="12"/>
      <c r="F57" s="2"/>
      <c r="G57" s="2"/>
      <c r="H57" s="2"/>
      <c r="I57" s="11"/>
      <c r="J57" s="2"/>
      <c r="K57" s="2"/>
      <c r="L57" s="2"/>
      <c r="M57" s="2"/>
      <c r="N57" s="2"/>
    </row>
    <row r="58" spans="1:14" s="1" customFormat="1" ht="12.75">
      <c r="A58" s="9"/>
      <c r="B58" s="9"/>
      <c r="C58" s="12"/>
      <c r="D58" s="12"/>
      <c r="E58" s="12"/>
      <c r="F58" s="2"/>
      <c r="G58" s="2"/>
      <c r="H58" s="2"/>
      <c r="I58" s="11"/>
      <c r="J58" s="2"/>
      <c r="K58" s="2"/>
      <c r="L58" s="2"/>
      <c r="M58" s="2"/>
      <c r="N58" s="2"/>
    </row>
    <row r="59" spans="1:14" s="1" customFormat="1" ht="12.75">
      <c r="A59" s="9"/>
      <c r="B59" s="9"/>
      <c r="C59" s="6"/>
      <c r="D59" s="6"/>
      <c r="E59" s="6"/>
      <c r="F59" s="2"/>
      <c r="G59" s="2"/>
      <c r="H59" s="2"/>
      <c r="I59" s="11"/>
      <c r="J59" s="2"/>
      <c r="K59" s="2"/>
      <c r="L59" s="2"/>
      <c r="M59" s="2"/>
      <c r="N59" s="2"/>
    </row>
    <row r="60" spans="1:14" s="1" customFormat="1" ht="12.75">
      <c r="A60" s="9"/>
      <c r="B60" s="9"/>
      <c r="C60" s="26"/>
      <c r="D60" s="26"/>
      <c r="E60" s="6"/>
      <c r="F60" s="2"/>
      <c r="G60" s="2"/>
      <c r="H60" s="2"/>
      <c r="I60" s="11"/>
      <c r="J60" s="2"/>
      <c r="K60" s="2"/>
      <c r="L60" s="2"/>
      <c r="M60" s="2"/>
      <c r="N60" s="2"/>
    </row>
    <row r="61" spans="1:14" s="1" customFormat="1" ht="12.75">
      <c r="A61" s="9"/>
      <c r="B61" s="9"/>
      <c r="C61" s="26"/>
      <c r="D61" s="26"/>
      <c r="E61" s="6"/>
      <c r="F61" s="2"/>
      <c r="G61" s="2"/>
      <c r="H61" s="2"/>
      <c r="I61" s="11"/>
      <c r="J61" s="2"/>
      <c r="K61" s="2"/>
      <c r="L61" s="2"/>
      <c r="M61" s="2"/>
      <c r="N61" s="2"/>
    </row>
    <row r="62" spans="1:14" s="1" customFormat="1" ht="12.75">
      <c r="A62" s="9"/>
      <c r="B62" s="9"/>
      <c r="C62" s="26"/>
      <c r="D62" s="26"/>
      <c r="E62" s="6"/>
      <c r="F62" s="2"/>
      <c r="G62" s="2"/>
      <c r="H62" s="2"/>
      <c r="I62" s="11"/>
      <c r="J62" s="2"/>
      <c r="K62" s="2"/>
      <c r="L62" s="2"/>
      <c r="M62" s="2"/>
      <c r="N62" s="2"/>
    </row>
    <row r="63" spans="1:14" s="1" customFormat="1" ht="12.75">
      <c r="A63" s="9"/>
      <c r="B63" s="9"/>
      <c r="C63" s="6"/>
      <c r="D63" s="6"/>
      <c r="E63" s="6"/>
      <c r="F63" s="2"/>
      <c r="G63" s="2"/>
      <c r="H63" s="2"/>
      <c r="I63" s="11"/>
      <c r="J63" s="2"/>
      <c r="K63" s="2"/>
      <c r="L63" s="2"/>
      <c r="M63" s="2"/>
      <c r="N63" s="2"/>
    </row>
    <row r="64" spans="1:14" s="1" customFormat="1" ht="12.75">
      <c r="A64" s="9"/>
      <c r="B64" s="9"/>
      <c r="C64" s="6"/>
      <c r="D64" s="6"/>
      <c r="E64" s="6"/>
      <c r="F64" s="2"/>
      <c r="G64" s="2"/>
      <c r="H64" s="2"/>
      <c r="I64" s="11"/>
      <c r="J64" s="2"/>
      <c r="K64" s="2"/>
      <c r="L64" s="2"/>
      <c r="M64" s="2"/>
      <c r="N64" s="2"/>
    </row>
    <row r="65" spans="1:14" s="1" customFormat="1" ht="12.75">
      <c r="A65" s="9"/>
      <c r="B65" s="9"/>
      <c r="C65" s="26"/>
      <c r="D65" s="26"/>
      <c r="E65" s="6"/>
      <c r="F65"/>
      <c r="G65"/>
      <c r="H65"/>
      <c r="I65" s="5"/>
      <c r="J65"/>
      <c r="K65"/>
      <c r="L65"/>
      <c r="M65"/>
      <c r="N65"/>
    </row>
    <row r="66" spans="1:9" s="1" customFormat="1" ht="12.75">
      <c r="A66" s="9"/>
      <c r="B66" s="9"/>
      <c r="C66" s="24"/>
      <c r="D66" s="24"/>
      <c r="E66" s="6"/>
      <c r="I66" s="12"/>
    </row>
    <row r="67" spans="1:9" s="1" customFormat="1" ht="12.75">
      <c r="A67" s="9"/>
      <c r="B67" s="9"/>
      <c r="C67" s="26"/>
      <c r="D67" s="26"/>
      <c r="E67" s="25"/>
      <c r="I67" s="12"/>
    </row>
    <row r="68" spans="1:14" s="1" customFormat="1" ht="12.75">
      <c r="A68" s="9"/>
      <c r="B68" s="9"/>
      <c r="F68" s="12"/>
      <c r="G68" s="12"/>
      <c r="H68" s="12"/>
      <c r="I68" s="12"/>
      <c r="J68" s="12"/>
      <c r="K68" s="12"/>
      <c r="L68" s="12"/>
      <c r="M68" s="12"/>
      <c r="N68" s="12"/>
    </row>
    <row r="69" spans="1:14" s="1" customFormat="1" ht="12.75">
      <c r="A69" s="9"/>
      <c r="B69" s="9"/>
      <c r="F69" s="12"/>
      <c r="G69" s="12"/>
      <c r="H69" s="12"/>
      <c r="I69" s="12"/>
      <c r="J69" s="12"/>
      <c r="K69" s="12"/>
      <c r="L69" s="12"/>
      <c r="M69" s="12"/>
      <c r="N69" s="12"/>
    </row>
    <row r="70" spans="1:14" s="1" customFormat="1" ht="12.75">
      <c r="A70" s="9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s="1" customFormat="1" ht="12.75">
      <c r="A71" s="9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s="1" customFormat="1" ht="12.75">
      <c r="A72" s="9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s="1" customFormat="1" ht="12.75">
      <c r="A73" s="9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" customFormat="1" ht="12.75">
      <c r="A74" s="9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s="1" customFormat="1" ht="12.75">
      <c r="A75" s="9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s="1" customFormat="1" ht="12.75">
      <c r="A76" s="9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1" customFormat="1" ht="12.75">
      <c r="A77" s="9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1" customFormat="1" ht="12.75">
      <c r="A78" s="9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s="1" customFormat="1" ht="12.75">
      <c r="A79" s="9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s="1" customFormat="1" ht="12.75">
      <c r="A80" s="9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s="1" customFormat="1" ht="12.75">
      <c r="A81" s="9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s="1" customFormat="1" ht="12.75">
      <c r="A82" s="9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s="1" customFormat="1" ht="12.75">
      <c r="A83" s="9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s="1" customFormat="1" ht="12.75">
      <c r="A84" s="9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s="1" customFormat="1" ht="12.75">
      <c r="A85" s="9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s="1" customFormat="1" ht="12.75">
      <c r="A86" s="9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s="1" customFormat="1" ht="12.75">
      <c r="A87" s="9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1" customFormat="1" ht="12.75">
      <c r="A88" s="9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s="1" customFormat="1" ht="12.75">
      <c r="A89" s="9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s="1" customFormat="1" ht="12.75">
      <c r="A90" s="9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s="1" customFormat="1" ht="12.75">
      <c r="A91" s="9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s="1" customFormat="1" ht="12.75">
      <c r="A92" s="9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s="1" customFormat="1" ht="12.75">
      <c r="A93" s="9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s="1" customFormat="1" ht="12.75">
      <c r="A94" s="9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s="1" customFormat="1" ht="12.75">
      <c r="A95" s="9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s="1" customFormat="1" ht="12.75">
      <c r="A96" s="9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s="1" customFormat="1" ht="12.75">
      <c r="A97" s="9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s="1" customFormat="1" ht="12.75">
      <c r="A98" s="9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s="1" customFormat="1" ht="12.75">
      <c r="A99" s="9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s="1" customFormat="1" ht="12.75">
      <c r="A100" s="9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s="1" customFormat="1" ht="12.75">
      <c r="A101" s="9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s="1" customFormat="1" ht="12.75">
      <c r="A102" s="9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s="1" customFormat="1" ht="12.75">
      <c r="A103" s="9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s="1" customFormat="1" ht="12.75">
      <c r="A104" s="9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s="1" customFormat="1" ht="12.75">
      <c r="A105" s="9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s="1" customFormat="1" ht="12.75">
      <c r="A106" s="9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s="1" customFormat="1" ht="12.75">
      <c r="A107" s="9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s="1" customFormat="1" ht="12.75">
      <c r="A108" s="9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s="1" customFormat="1" ht="12.75">
      <c r="A109" s="9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s="1" customFormat="1" ht="12.75">
      <c r="A110" s="9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s="1" customFormat="1" ht="12.75">
      <c r="A111" s="9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s="1" customFormat="1" ht="12.75">
      <c r="A112" s="9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s="1" customFormat="1" ht="12.75">
      <c r="A113" s="9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1" customFormat="1" ht="12.75">
      <c r="A114" s="9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s="1" customFormat="1" ht="12.75">
      <c r="A115" s="9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s="1" customFormat="1" ht="12.75">
      <c r="A116" s="9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s="1" customFormat="1" ht="12.75">
      <c r="A117" s="9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s="1" customFormat="1" ht="12.75">
      <c r="A118" s="9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s="1" customFormat="1" ht="12.75">
      <c r="A119" s="9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s="1" customFormat="1" ht="12.75">
      <c r="A120" s="9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s="1" customFormat="1" ht="12.75">
      <c r="A121" s="9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s="1" customFormat="1" ht="12.75">
      <c r="A122" s="9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s="1" customFormat="1" ht="12.75">
      <c r="A123" s="9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s="1" customFormat="1" ht="12.75">
      <c r="A124" s="9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s="1" customFormat="1" ht="12.75">
      <c r="A125" s="9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s="1" customFormat="1" ht="12.75">
      <c r="A126" s="9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s="1" customFormat="1" ht="12.75">
      <c r="A127" s="9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s="1" customFormat="1" ht="12.75">
      <c r="A128" s="9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s="1" customFormat="1" ht="12.75">
      <c r="A129" s="9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s="1" customFormat="1" ht="12.75">
      <c r="A130" s="9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s="1" customFormat="1" ht="12.75">
      <c r="A131" s="9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s="1" customFormat="1" ht="12.75">
      <c r="A132" s="9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s="1" customFormat="1" ht="12.75">
      <c r="A133" s="9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s="1" customFormat="1" ht="12.75">
      <c r="A134" s="9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s="1" customFormat="1" ht="12.75">
      <c r="A135" s="9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s="1" customFormat="1" ht="12.75">
      <c r="A136" s="9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s="1" customFormat="1" ht="12.75">
      <c r="A137" s="9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s="1" customFormat="1" ht="12.75">
      <c r="A138" s="9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s="1" customFormat="1" ht="12.75">
      <c r="A139" s="9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1" customFormat="1" ht="12.75">
      <c r="A140" s="9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s="1" customFormat="1" ht="12.75">
      <c r="A141" s="9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s="1" customFormat="1" ht="12.75">
      <c r="A142" s="9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s="1" customFormat="1" ht="12.75">
      <c r="A143" s="9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s="1" customFormat="1" ht="12.75">
      <c r="A144" s="9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s="1" customFormat="1" ht="12.75">
      <c r="A145" s="9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s="1" customFormat="1" ht="12.75">
      <c r="A146" s="9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s="1" customFormat="1" ht="12.75">
      <c r="A147" s="9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s="1" customFormat="1" ht="12.75">
      <c r="A148" s="9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s="1" customFormat="1" ht="12.75">
      <c r="A149" s="9"/>
      <c r="B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s="1" customFormat="1" ht="12.75">
      <c r="A150" s="9"/>
      <c r="B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s="1" customFormat="1" ht="12.75">
      <c r="A151" s="9"/>
      <c r="B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s="1" customFormat="1" ht="12.75">
      <c r="A152" s="9"/>
      <c r="B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5" ht="12.75">
      <c r="A153" s="9"/>
      <c r="B153" s="9"/>
      <c r="C153" s="12"/>
      <c r="D153" s="12"/>
      <c r="E153" s="12"/>
    </row>
    <row r="154" spans="1:5" ht="12.75">
      <c r="A154" s="9"/>
      <c r="B154" s="9"/>
      <c r="C154" s="12"/>
      <c r="D154" s="12"/>
      <c r="E154" s="12"/>
    </row>
  </sheetData>
  <sheetProtection/>
  <mergeCells count="23">
    <mergeCell ref="A13:B13"/>
    <mergeCell ref="A15:B15"/>
    <mergeCell ref="A10:B10"/>
    <mergeCell ref="A12:B12"/>
    <mergeCell ref="A16:B16"/>
    <mergeCell ref="A17:B17"/>
    <mergeCell ref="A20:B20"/>
    <mergeCell ref="A18:B18"/>
    <mergeCell ref="A1:N1"/>
    <mergeCell ref="A4:B4"/>
    <mergeCell ref="A6:B6"/>
    <mergeCell ref="A9:B9"/>
    <mergeCell ref="A11:B11"/>
    <mergeCell ref="A24:N24"/>
    <mergeCell ref="A5:B5"/>
    <mergeCell ref="A22:B22"/>
    <mergeCell ref="A23:B23"/>
    <mergeCell ref="A21:B21"/>
    <mergeCell ref="A3:N3"/>
    <mergeCell ref="A8:N8"/>
    <mergeCell ref="A14:N14"/>
    <mergeCell ref="A19:N19"/>
    <mergeCell ref="A7:B7"/>
  </mergeCells>
  <printOptions horizontalCentered="1"/>
  <pageMargins left="0.2" right="0.2" top="0.75" bottom="0.75" header="0.3" footer="0.3"/>
  <pageSetup fitToHeight="0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GVSU</dc:creator>
  <cp:keywords/>
  <dc:description/>
  <cp:lastModifiedBy>Brenda Engelsman</cp:lastModifiedBy>
  <cp:lastPrinted>2018-09-13T16:22:21Z</cp:lastPrinted>
  <dcterms:created xsi:type="dcterms:W3CDTF">2001-12-21T13:50:52Z</dcterms:created>
  <dcterms:modified xsi:type="dcterms:W3CDTF">2018-09-13T16:22:44Z</dcterms:modified>
  <cp:category/>
  <cp:version/>
  <cp:contentType/>
  <cp:contentStatus/>
</cp:coreProperties>
</file>