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gvsu365-my.sharepoint.com/personal/wrighme_gvsu_edu/Documents/Desktop/"/>
    </mc:Choice>
  </mc:AlternateContent>
  <xr:revisionPtr revIDLastSave="342" documentId="8_{735C9337-FBB4-4C6B-926A-97BBA6C20591}" xr6:coauthVersionLast="47" xr6:coauthVersionMax="47" xr10:uidLastSave="{641FA287-AA64-4052-9ADB-B608DEB57BB0}"/>
  <bookViews>
    <workbookView xWindow="28680" yWindow="-120" windowWidth="29040" windowHeight="15720" firstSheet="2" activeTab="2" xr2:uid="{96E0A118-FFE0-47C9-9FFB-AED42C0BA349}"/>
  </bookViews>
  <sheets>
    <sheet name="Fringe &amp; Effort % " sheetId="2" r:id="rId1"/>
    <sheet name="Tuition FY26-27" sheetId="8" r:id="rId2"/>
    <sheet name="5 Yr Budget" sheetId="3" r:id="rId3"/>
    <sheet name="Summary" sheetId="9" r:id="rId4"/>
    <sheet name="        " sheetId="14" r:id="rId5"/>
    <sheet name="Budget w Match" sheetId="12" r:id="rId6"/>
    <sheet name="Summary w Match" sheetId="13" r:id="rId7"/>
    <sheet name="      " sheetId="15" r:id="rId8"/>
    <sheet name="2 Yr Budget" sheetId="10" state="hidden" r:id="rId9"/>
    <sheet name="Summary - 2 yr" sheetId="11" state="hidden" r:id="rId10"/>
  </sheets>
  <definedNames>
    <definedName name="_Hlk170727836" localSheetId="0">'Fringe &amp; Effort % '!$A$30</definedName>
    <definedName name="_Hlk170729264" localSheetId="0">'Fringe &amp; Effort % '!$A$33</definedName>
    <definedName name="_Hlk170729785" localSheetId="0">'Fringe &amp; Effort % '!$A$32</definedName>
    <definedName name="_Hlk170729977" localSheetId="0">'Fringe &amp; Effort % '!$A$48</definedName>
    <definedName name="Badge" localSheetId="1">'Tuition FY26-27'!$E$1</definedName>
    <definedName name="Doctoral" localSheetId="1">'Tuition FY26-27'!$A$112</definedName>
    <definedName name="Graduate" localSheetId="1">'Tuition FY26-27'!$A$1</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 i="3" l="1"/>
  <c r="AW91" i="12"/>
  <c r="AV91" i="12"/>
  <c r="AS109" i="12"/>
  <c r="AS106" i="12"/>
  <c r="AS103" i="12"/>
  <c r="AS100" i="12"/>
  <c r="AS97" i="12"/>
  <c r="AS94" i="12"/>
  <c r="AS91" i="12"/>
  <c r="AJ109" i="12"/>
  <c r="AJ106" i="12"/>
  <c r="AJ103" i="12"/>
  <c r="AJ100" i="12"/>
  <c r="AJ97" i="12"/>
  <c r="AJ94" i="12"/>
  <c r="AJ91" i="12"/>
  <c r="AA109" i="12"/>
  <c r="AA106" i="12"/>
  <c r="AA103" i="12"/>
  <c r="AA100" i="12"/>
  <c r="AA97" i="12"/>
  <c r="AA94" i="12"/>
  <c r="AA91" i="12"/>
  <c r="R109" i="12"/>
  <c r="R106" i="12"/>
  <c r="R103" i="12"/>
  <c r="R100" i="12"/>
  <c r="R97" i="12"/>
  <c r="R94" i="12"/>
  <c r="R91" i="12"/>
  <c r="I97" i="12"/>
  <c r="I94" i="12"/>
  <c r="I91" i="12"/>
  <c r="I106" i="12"/>
  <c r="I103" i="12"/>
  <c r="I100" i="12"/>
  <c r="I28" i="12"/>
  <c r="I31" i="12"/>
  <c r="I34" i="12"/>
  <c r="I37" i="12"/>
  <c r="I40" i="12"/>
  <c r="E9" i="11"/>
  <c r="C9" i="11"/>
  <c r="C8" i="11"/>
  <c r="C7" i="11"/>
  <c r="C5" i="11"/>
  <c r="C4" i="11"/>
  <c r="C2" i="11"/>
  <c r="C1" i="11"/>
  <c r="AV205" i="12"/>
  <c r="AW295" i="12"/>
  <c r="AV295" i="12"/>
  <c r="AU295" i="12"/>
  <c r="AW289" i="12"/>
  <c r="AW288" i="12"/>
  <c r="AW287" i="12"/>
  <c r="AV279" i="12"/>
  <c r="AW257" i="12"/>
  <c r="AV246" i="12"/>
  <c r="AW246" i="12" s="1"/>
  <c r="AW247" i="12"/>
  <c r="AW248" i="12"/>
  <c r="AW235" i="12"/>
  <c r="AW236" i="12"/>
  <c r="AV235" i="12"/>
  <c r="AV236" i="12"/>
  <c r="AU197" i="12"/>
  <c r="AV168" i="12"/>
  <c r="AV167" i="12"/>
  <c r="AU166" i="12"/>
  <c r="AU164" i="12"/>
  <c r="AV151" i="12"/>
  <c r="AU150" i="12"/>
  <c r="I151" i="12"/>
  <c r="AV138" i="12"/>
  <c r="A141" i="12"/>
  <c r="A140" i="12"/>
  <c r="A139" i="12"/>
  <c r="K70" i="12"/>
  <c r="L80" i="12"/>
  <c r="AV80" i="12"/>
  <c r="E14" i="13" l="1"/>
  <c r="C14" i="13"/>
  <c r="C13" i="13"/>
  <c r="C8" i="13"/>
  <c r="C9" i="13"/>
  <c r="C10" i="13"/>
  <c r="C11" i="13"/>
  <c r="C7" i="13"/>
  <c r="R288" i="12"/>
  <c r="I83" i="12"/>
  <c r="T26" i="12"/>
  <c r="AC26" i="12" s="1"/>
  <c r="AL26" i="12" s="1"/>
  <c r="K38" i="12"/>
  <c r="T38" i="12" s="1"/>
  <c r="AC38" i="12" s="1"/>
  <c r="AL38" i="12" s="1"/>
  <c r="K35" i="12"/>
  <c r="T35" i="12" s="1"/>
  <c r="AC35" i="12" s="1"/>
  <c r="AL35" i="12" s="1"/>
  <c r="K32" i="12"/>
  <c r="T32" i="12" s="1"/>
  <c r="AC32" i="12" s="1"/>
  <c r="AL32" i="12" s="1"/>
  <c r="K29" i="12"/>
  <c r="T29" i="12" s="1"/>
  <c r="AC29" i="12" s="1"/>
  <c r="AL29" i="12" s="1"/>
  <c r="K26" i="12"/>
  <c r="K23" i="12"/>
  <c r="Q23" i="12" s="1"/>
  <c r="AA206" i="12"/>
  <c r="R206" i="12"/>
  <c r="G33" i="13" s="1"/>
  <c r="I206" i="12"/>
  <c r="I288" i="12"/>
  <c r="J33" i="13"/>
  <c r="U287" i="12"/>
  <c r="Z287" i="12" s="1"/>
  <c r="L287" i="12"/>
  <c r="Q287" i="12" s="1" a="1"/>
  <c r="L288" i="12"/>
  <c r="U288" i="12" s="1"/>
  <c r="H287" i="12"/>
  <c r="H286" i="12"/>
  <c r="I289" i="12"/>
  <c r="I253" i="12"/>
  <c r="F30" i="13"/>
  <c r="G30" i="13"/>
  <c r="C16" i="13"/>
  <c r="AS236" i="12"/>
  <c r="AS235" i="12"/>
  <c r="AS234" i="12"/>
  <c r="AR233" i="12"/>
  <c r="AR232" i="12"/>
  <c r="AR231" i="12"/>
  <c r="AJ236" i="12"/>
  <c r="AJ235" i="12"/>
  <c r="AJ234" i="12"/>
  <c r="AI233" i="12"/>
  <c r="AI232" i="12"/>
  <c r="AI231" i="12"/>
  <c r="AA236" i="12"/>
  <c r="AA235" i="12"/>
  <c r="AA234" i="12"/>
  <c r="Z233" i="12"/>
  <c r="Z232" i="12"/>
  <c r="Z231" i="12"/>
  <c r="R236" i="12"/>
  <c r="R235" i="12"/>
  <c r="R234" i="12"/>
  <c r="Q233" i="12"/>
  <c r="Q232" i="12"/>
  <c r="Q231" i="12"/>
  <c r="I234" i="12"/>
  <c r="AV234" i="12" s="1"/>
  <c r="AW234" i="12" s="1"/>
  <c r="I235" i="12"/>
  <c r="H166" i="12"/>
  <c r="I167" i="12"/>
  <c r="AS282" i="12"/>
  <c r="AS281" i="12"/>
  <c r="AS280" i="12"/>
  <c r="AS279" i="12"/>
  <c r="AS278" i="12"/>
  <c r="AR277" i="12"/>
  <c r="AR276" i="12"/>
  <c r="AR275" i="12"/>
  <c r="AR274" i="12"/>
  <c r="AR273" i="12"/>
  <c r="AR272" i="12"/>
  <c r="AR271" i="12"/>
  <c r="AR270" i="12"/>
  <c r="AR269" i="12"/>
  <c r="AR268" i="12"/>
  <c r="AR267" i="12"/>
  <c r="AR266" i="12"/>
  <c r="AJ282" i="12"/>
  <c r="AJ281" i="12"/>
  <c r="AJ280" i="12"/>
  <c r="AJ279" i="12"/>
  <c r="AJ278" i="12"/>
  <c r="AI277" i="12"/>
  <c r="AI276" i="12"/>
  <c r="AI275" i="12"/>
  <c r="AI274" i="12"/>
  <c r="AI273" i="12"/>
  <c r="AI272" i="12"/>
  <c r="AI271" i="12"/>
  <c r="AI270" i="12"/>
  <c r="AI269" i="12"/>
  <c r="AI268" i="12"/>
  <c r="AI267" i="12"/>
  <c r="AI266" i="12"/>
  <c r="AA282" i="12"/>
  <c r="AA281" i="12"/>
  <c r="AA280" i="12"/>
  <c r="AA279" i="12"/>
  <c r="AA278" i="12"/>
  <c r="Z277" i="12"/>
  <c r="Z276" i="12"/>
  <c r="Z275" i="12"/>
  <c r="Z274" i="12"/>
  <c r="Z273" i="12"/>
  <c r="Z272" i="12"/>
  <c r="Z271" i="12"/>
  <c r="Z270" i="12"/>
  <c r="Z269" i="12"/>
  <c r="Z268" i="12"/>
  <c r="Z267" i="12"/>
  <c r="Z266" i="12"/>
  <c r="R282" i="12"/>
  <c r="R281" i="12"/>
  <c r="R280" i="12"/>
  <c r="R279" i="12"/>
  <c r="R278" i="12"/>
  <c r="Q277" i="12"/>
  <c r="Q276" i="12"/>
  <c r="Q275" i="12"/>
  <c r="Q274" i="12"/>
  <c r="Q273" i="12"/>
  <c r="Q272" i="12"/>
  <c r="Q271" i="12"/>
  <c r="Q270" i="12"/>
  <c r="Q269" i="12"/>
  <c r="Q268" i="12"/>
  <c r="Q267" i="12"/>
  <c r="Q266" i="12"/>
  <c r="O16" i="13"/>
  <c r="L16" i="13"/>
  <c r="I16" i="13"/>
  <c r="F16" i="13"/>
  <c r="C5" i="13"/>
  <c r="C4" i="13"/>
  <c r="C2" i="13"/>
  <c r="C1" i="13"/>
  <c r="I290" i="12" l="1"/>
  <c r="AD287" i="12"/>
  <c r="T23" i="12"/>
  <c r="AC23" i="12" s="1"/>
  <c r="AL23" i="12" s="1"/>
  <c r="AA288" i="12"/>
  <c r="AD288" i="12"/>
  <c r="H290" i="12"/>
  <c r="Q287" i="12"/>
  <c r="H274" i="12"/>
  <c r="AU274" i="12" s="1"/>
  <c r="AW274" i="12" s="1"/>
  <c r="H275" i="12"/>
  <c r="AU275" i="12" s="1"/>
  <c r="AW275" i="12" s="1"/>
  <c r="H276" i="12"/>
  <c r="AU276" i="12" s="1"/>
  <c r="AW276" i="12" s="1"/>
  <c r="H277" i="12"/>
  <c r="AU277" i="12" s="1"/>
  <c r="AW277" i="12" s="1"/>
  <c r="I278" i="12"/>
  <c r="AS261" i="12"/>
  <c r="AR260" i="12"/>
  <c r="AS259" i="12"/>
  <c r="AR258" i="12"/>
  <c r="AS257" i="12"/>
  <c r="AR256" i="12"/>
  <c r="AS255" i="12"/>
  <c r="AR254" i="12"/>
  <c r="AS253" i="12"/>
  <c r="AR252" i="12"/>
  <c r="AJ261" i="12"/>
  <c r="AI260" i="12"/>
  <c r="AJ259" i="12"/>
  <c r="AI258" i="12"/>
  <c r="AJ257" i="12"/>
  <c r="AI256" i="12"/>
  <c r="AJ255" i="12"/>
  <c r="AI254" i="12"/>
  <c r="AJ253" i="12"/>
  <c r="AI252" i="12"/>
  <c r="AA261" i="12"/>
  <c r="Z260" i="12"/>
  <c r="AA259" i="12"/>
  <c r="Z258" i="12"/>
  <c r="AA257" i="12"/>
  <c r="Z256" i="12"/>
  <c r="AA255" i="12"/>
  <c r="Z254" i="12"/>
  <c r="AA253" i="12"/>
  <c r="Z252" i="12"/>
  <c r="R261" i="12"/>
  <c r="Q260" i="12"/>
  <c r="R259" i="12"/>
  <c r="Q258" i="12"/>
  <c r="R257" i="12"/>
  <c r="Q256" i="12"/>
  <c r="R255" i="12"/>
  <c r="Q254" i="12"/>
  <c r="R253" i="12"/>
  <c r="Q252" i="12"/>
  <c r="I261" i="12"/>
  <c r="F255" i="12"/>
  <c r="O255" i="12" s="1"/>
  <c r="I255" i="12"/>
  <c r="F256" i="12"/>
  <c r="H256" i="12"/>
  <c r="F257" i="12"/>
  <c r="I257" i="12"/>
  <c r="F258" i="12"/>
  <c r="H258" i="12"/>
  <c r="F259" i="12"/>
  <c r="I259" i="12"/>
  <c r="O256" i="12"/>
  <c r="O257" i="12"/>
  <c r="O258" i="12"/>
  <c r="O259" i="12"/>
  <c r="X255" i="12"/>
  <c r="X256" i="12"/>
  <c r="X257" i="12"/>
  <c r="X258" i="12"/>
  <c r="X259" i="12"/>
  <c r="AG255" i="12"/>
  <c r="AG256" i="12"/>
  <c r="AG257" i="12"/>
  <c r="AG258" i="12"/>
  <c r="AG259" i="12"/>
  <c r="AP255" i="12"/>
  <c r="AP256" i="12"/>
  <c r="AP257" i="12"/>
  <c r="AP258" i="12"/>
  <c r="AP259" i="12"/>
  <c r="AR244" i="12"/>
  <c r="AS245" i="12"/>
  <c r="AS246" i="12"/>
  <c r="AS247" i="12"/>
  <c r="AI244" i="12"/>
  <c r="AJ245" i="12"/>
  <c r="AJ246" i="12"/>
  <c r="AJ247" i="12"/>
  <c r="Z244" i="12"/>
  <c r="AA245" i="12"/>
  <c r="AA246" i="12"/>
  <c r="AA247" i="12"/>
  <c r="AA248" i="12"/>
  <c r="Q244" i="12"/>
  <c r="R245" i="12"/>
  <c r="R246" i="12"/>
  <c r="R247" i="12"/>
  <c r="H244" i="12"/>
  <c r="I245" i="12"/>
  <c r="I246" i="12"/>
  <c r="I247" i="12"/>
  <c r="H233" i="12"/>
  <c r="AW167" i="12"/>
  <c r="I192" i="12"/>
  <c r="R192" i="12"/>
  <c r="AA192" i="12"/>
  <c r="AJ192" i="12"/>
  <c r="AS184" i="12"/>
  <c r="AS192" i="12"/>
  <c r="AR190" i="12"/>
  <c r="AR189" i="12"/>
  <c r="AR188" i="12"/>
  <c r="AR187" i="12"/>
  <c r="AR186" i="12"/>
  <c r="AR182" i="12"/>
  <c r="AR181" i="12"/>
  <c r="AR180" i="12"/>
  <c r="AR179" i="12"/>
  <c r="AR178" i="12"/>
  <c r="AS176" i="12"/>
  <c r="AR174" i="12"/>
  <c r="AR173" i="12"/>
  <c r="AR172" i="12"/>
  <c r="AR171" i="12"/>
  <c r="AR170" i="12"/>
  <c r="AS168" i="12"/>
  <c r="AR166" i="12"/>
  <c r="AR165" i="12"/>
  <c r="AR164" i="12"/>
  <c r="AR163" i="12"/>
  <c r="AR162" i="12"/>
  <c r="AI190" i="12"/>
  <c r="AI189" i="12"/>
  <c r="AI188" i="12"/>
  <c r="AI187" i="12"/>
  <c r="AI186" i="12"/>
  <c r="AJ184" i="12"/>
  <c r="AI182" i="12"/>
  <c r="AI181" i="12"/>
  <c r="AI180" i="12"/>
  <c r="AI179" i="12"/>
  <c r="AI178" i="12"/>
  <c r="AJ176" i="12"/>
  <c r="AI174" i="12"/>
  <c r="AI173" i="12"/>
  <c r="AI172" i="12"/>
  <c r="AI171" i="12"/>
  <c r="AI170" i="12"/>
  <c r="AJ168" i="12"/>
  <c r="AI166" i="12"/>
  <c r="AI165" i="12"/>
  <c r="AI164" i="12"/>
  <c r="AI163" i="12"/>
  <c r="AI162" i="12"/>
  <c r="Z190" i="12"/>
  <c r="Z189" i="12"/>
  <c r="Z188" i="12"/>
  <c r="Z187" i="12"/>
  <c r="Z186" i="12"/>
  <c r="AA184" i="12"/>
  <c r="Z182" i="12"/>
  <c r="Z181" i="12"/>
  <c r="Z180" i="12"/>
  <c r="Z179" i="12"/>
  <c r="Z178" i="12"/>
  <c r="AA176" i="12"/>
  <c r="Z174" i="12"/>
  <c r="Z173" i="12"/>
  <c r="Z172" i="12"/>
  <c r="Z171" i="12"/>
  <c r="Z170" i="12"/>
  <c r="AA168" i="12"/>
  <c r="Z166" i="12"/>
  <c r="Z165" i="12"/>
  <c r="Z164" i="12"/>
  <c r="Z163" i="12"/>
  <c r="Z162" i="12"/>
  <c r="Q190" i="12"/>
  <c r="Q189" i="12"/>
  <c r="Q188" i="12"/>
  <c r="Q187" i="12"/>
  <c r="Q186" i="12"/>
  <c r="R184" i="12"/>
  <c r="Q182" i="12"/>
  <c r="Q181" i="12"/>
  <c r="Q180" i="12"/>
  <c r="Q179" i="12"/>
  <c r="Q178" i="12"/>
  <c r="R176" i="12"/>
  <c r="Q174" i="12"/>
  <c r="Q173" i="12"/>
  <c r="Q172" i="12"/>
  <c r="Q171" i="12"/>
  <c r="Q170" i="12"/>
  <c r="R168" i="12"/>
  <c r="Q166" i="12"/>
  <c r="Q165" i="12"/>
  <c r="Q164" i="12"/>
  <c r="Q163" i="12"/>
  <c r="Q162" i="12"/>
  <c r="I168" i="12"/>
  <c r="I176" i="12"/>
  <c r="I184" i="12"/>
  <c r="AV191" i="12"/>
  <c r="AW191" i="12" s="1"/>
  <c r="AV183" i="12"/>
  <c r="AW183" i="12" s="1"/>
  <c r="AV175" i="12"/>
  <c r="AW175" i="12" s="1"/>
  <c r="AS226" i="12"/>
  <c r="AS225" i="12"/>
  <c r="AS224" i="12"/>
  <c r="AS223" i="12"/>
  <c r="AS222" i="12"/>
  <c r="AS221" i="12"/>
  <c r="AS220" i="12"/>
  <c r="AJ226" i="12"/>
  <c r="AJ225" i="12"/>
  <c r="AJ224" i="12"/>
  <c r="AJ223" i="12"/>
  <c r="AJ222" i="12"/>
  <c r="AJ221" i="12"/>
  <c r="AJ220" i="12"/>
  <c r="AA226" i="12"/>
  <c r="AA225" i="12"/>
  <c r="AA224" i="12"/>
  <c r="AA223" i="12"/>
  <c r="AA222" i="12"/>
  <c r="AA221" i="12"/>
  <c r="AA220" i="12"/>
  <c r="R220" i="12"/>
  <c r="R221" i="12"/>
  <c r="R222" i="12"/>
  <c r="R223" i="12"/>
  <c r="R224" i="12"/>
  <c r="R225" i="12"/>
  <c r="I220" i="12"/>
  <c r="I221" i="12"/>
  <c r="I222" i="12"/>
  <c r="I223" i="12"/>
  <c r="I224" i="12"/>
  <c r="I225" i="12"/>
  <c r="AW205" i="12"/>
  <c r="AS206" i="12"/>
  <c r="P33" i="13" s="1"/>
  <c r="AJ206" i="12"/>
  <c r="M33" i="13" s="1"/>
  <c r="D33" i="13"/>
  <c r="AI150" i="12"/>
  <c r="AJ151" i="12"/>
  <c r="AS157" i="12"/>
  <c r="AR156" i="12"/>
  <c r="AS155" i="12"/>
  <c r="AR154" i="12"/>
  <c r="AS153" i="12"/>
  <c r="AR152" i="12"/>
  <c r="AS151" i="12"/>
  <c r="AR150" i="12"/>
  <c r="AJ157" i="12"/>
  <c r="AI156" i="12"/>
  <c r="AJ155" i="12"/>
  <c r="AI154" i="12"/>
  <c r="AJ153" i="12"/>
  <c r="AI152" i="12"/>
  <c r="AA157" i="12"/>
  <c r="AA155" i="12"/>
  <c r="AA153" i="12"/>
  <c r="AA151" i="12"/>
  <c r="Z156" i="12"/>
  <c r="Z154" i="12"/>
  <c r="Z152" i="12"/>
  <c r="Z150" i="12"/>
  <c r="H154" i="12"/>
  <c r="H152" i="12"/>
  <c r="H150" i="12"/>
  <c r="R157" i="12"/>
  <c r="Q156" i="12"/>
  <c r="R155" i="12"/>
  <c r="Q154" i="12"/>
  <c r="Q152" i="12"/>
  <c r="R151" i="12"/>
  <c r="Q150" i="12"/>
  <c r="R153" i="12"/>
  <c r="H156" i="12"/>
  <c r="I153" i="12"/>
  <c r="I157" i="12"/>
  <c r="I155" i="12"/>
  <c r="AV245" i="12" l="1"/>
  <c r="AW245" i="12" s="1"/>
  <c r="AV220" i="12"/>
  <c r="AW220" i="12" s="1"/>
  <c r="AV278" i="12"/>
  <c r="AW278" i="12" s="1"/>
  <c r="AM287" i="12"/>
  <c r="AR287" i="12" s="1"/>
  <c r="AI287" i="12"/>
  <c r="AU287" i="12" s="1"/>
  <c r="AJ288" i="12"/>
  <c r="AM288" i="12"/>
  <c r="AS288" i="12" s="1"/>
  <c r="AU233" i="12"/>
  <c r="AW233" i="12" s="1"/>
  <c r="AU244" i="12"/>
  <c r="AW244" i="12" s="1"/>
  <c r="AV261" i="12"/>
  <c r="AW261" i="12" s="1"/>
  <c r="AV257" i="12"/>
  <c r="AU258" i="12"/>
  <c r="AW258" i="12" s="1"/>
  <c r="AV247" i="12"/>
  <c r="AV259" i="12"/>
  <c r="AW259" i="12" s="1"/>
  <c r="AV255" i="12"/>
  <c r="AW255" i="12" s="1"/>
  <c r="AU256" i="12"/>
  <c r="AW256" i="12" s="1"/>
  <c r="AJ262" i="12"/>
  <c r="M45" i="13" s="1"/>
  <c r="R262" i="12"/>
  <c r="G45" i="13" s="1"/>
  <c r="AI168" i="12"/>
  <c r="AR176" i="12"/>
  <c r="Z184" i="12"/>
  <c r="Z168" i="12"/>
  <c r="AJ193" i="12"/>
  <c r="M30" i="13" s="1"/>
  <c r="AV206" i="12"/>
  <c r="S33" i="13" s="1"/>
  <c r="AI184" i="12"/>
  <c r="AR184" i="12"/>
  <c r="Z176" i="12"/>
  <c r="Q176" i="12"/>
  <c r="Q184" i="12"/>
  <c r="AR168" i="12"/>
  <c r="Q168" i="12"/>
  <c r="AI176" i="12"/>
  <c r="I193" i="12"/>
  <c r="D30" i="13" s="1"/>
  <c r="AV225" i="12"/>
  <c r="AW225" i="12" s="1"/>
  <c r="AS227" i="12"/>
  <c r="P36" i="13" s="1"/>
  <c r="AV223" i="12"/>
  <c r="AW223" i="12" s="1"/>
  <c r="AV224" i="12"/>
  <c r="AW224" i="12" s="1"/>
  <c r="AV222" i="12"/>
  <c r="AW222" i="12" s="1"/>
  <c r="AA227" i="12"/>
  <c r="J36" i="13" s="1"/>
  <c r="AV221" i="12"/>
  <c r="AW221" i="12" s="1"/>
  <c r="AJ227" i="12"/>
  <c r="M36" i="13" s="1"/>
  <c r="R158" i="12"/>
  <c r="G27" i="13" s="1"/>
  <c r="I158" i="12"/>
  <c r="D27" i="13" s="1"/>
  <c r="H158" i="12"/>
  <c r="C27" i="13" s="1"/>
  <c r="AW150" i="12"/>
  <c r="AU154" i="12"/>
  <c r="AW154" i="12" s="1"/>
  <c r="AU156" i="12"/>
  <c r="AW156" i="12" s="1"/>
  <c r="AW151" i="12"/>
  <c r="AV153" i="12"/>
  <c r="AW153" i="12" s="1"/>
  <c r="AV155" i="12"/>
  <c r="AW155" i="12" s="1"/>
  <c r="AU152" i="12"/>
  <c r="AW152" i="12" s="1"/>
  <c r="AV157" i="12"/>
  <c r="AW157" i="12" s="1"/>
  <c r="AV288" i="12" l="1"/>
  <c r="A126" i="12"/>
  <c r="A134" i="12"/>
  <c r="A132" i="12"/>
  <c r="A130" i="12"/>
  <c r="A128" i="12"/>
  <c r="I77" i="12"/>
  <c r="A114" i="12"/>
  <c r="A116" i="12"/>
  <c r="A118" i="12"/>
  <c r="A120" i="12"/>
  <c r="A122" i="12"/>
  <c r="A107" i="12"/>
  <c r="A92" i="12"/>
  <c r="A95" i="12"/>
  <c r="A98" i="12"/>
  <c r="A101" i="12"/>
  <c r="A104" i="12"/>
  <c r="AR108" i="12"/>
  <c r="AI108" i="12"/>
  <c r="Z108" i="12"/>
  <c r="Q108" i="12"/>
  <c r="H108" i="12"/>
  <c r="I75" i="12"/>
  <c r="I73" i="12"/>
  <c r="I71" i="12"/>
  <c r="H72" i="12"/>
  <c r="H139" i="12" s="1"/>
  <c r="K72" i="12"/>
  <c r="Q72" i="12" s="1"/>
  <c r="Q139" i="12" s="1"/>
  <c r="H74" i="12"/>
  <c r="K74" i="12"/>
  <c r="T74" i="12" s="1"/>
  <c r="H57" i="12"/>
  <c r="H126" i="12" s="1"/>
  <c r="I66" i="12"/>
  <c r="I135" i="12" s="1"/>
  <c r="I64" i="12"/>
  <c r="I133" i="12" s="1"/>
  <c r="I62" i="12"/>
  <c r="I131" i="12" s="1"/>
  <c r="I60" i="12"/>
  <c r="I129" i="12" s="1"/>
  <c r="I58" i="12"/>
  <c r="I127" i="12" s="1"/>
  <c r="E58" i="12"/>
  <c r="N58" i="12"/>
  <c r="W58" i="12"/>
  <c r="AF58" i="12"/>
  <c r="AO58" i="12"/>
  <c r="E59" i="12"/>
  <c r="H59" i="12"/>
  <c r="H128" i="12" s="1"/>
  <c r="K59" i="12"/>
  <c r="T59" i="12" s="1"/>
  <c r="N59" i="12"/>
  <c r="W59" i="12"/>
  <c r="AF59" i="12"/>
  <c r="AO59" i="12"/>
  <c r="E60" i="12"/>
  <c r="N60" i="12"/>
  <c r="W60" i="12"/>
  <c r="AF60" i="12"/>
  <c r="AO60" i="12"/>
  <c r="E61" i="12"/>
  <c r="H61" i="12"/>
  <c r="H130" i="12" s="1"/>
  <c r="K61" i="12"/>
  <c r="R62" i="12" s="1"/>
  <c r="Q130" i="12" s="1"/>
  <c r="N61" i="12"/>
  <c r="W61" i="12"/>
  <c r="AF61" i="12"/>
  <c r="AO61" i="12"/>
  <c r="E62" i="12"/>
  <c r="N62" i="12"/>
  <c r="W62" i="12"/>
  <c r="AF62" i="12"/>
  <c r="AO62" i="12"/>
  <c r="E63" i="12"/>
  <c r="H63" i="12"/>
  <c r="H132" i="12" s="1"/>
  <c r="K63" i="12"/>
  <c r="T63" i="12" s="1"/>
  <c r="N63" i="12"/>
  <c r="W63" i="12"/>
  <c r="AF63" i="12"/>
  <c r="AO63" i="12"/>
  <c r="E64" i="12"/>
  <c r="N64" i="12"/>
  <c r="W64" i="12"/>
  <c r="AF64" i="12"/>
  <c r="AO64" i="12"/>
  <c r="E65" i="12"/>
  <c r="H65" i="12"/>
  <c r="H134" i="12" s="1"/>
  <c r="K65" i="12"/>
  <c r="T65" i="12" s="1"/>
  <c r="N65" i="12"/>
  <c r="W65" i="12"/>
  <c r="AF65" i="12"/>
  <c r="AO65" i="12"/>
  <c r="AO54" i="12"/>
  <c r="AO53" i="12"/>
  <c r="AO52" i="12"/>
  <c r="AO51" i="12"/>
  <c r="AO50" i="12"/>
  <c r="AO49" i="12"/>
  <c r="AO48" i="12"/>
  <c r="AO47" i="12"/>
  <c r="AO46" i="12"/>
  <c r="AO45" i="12"/>
  <c r="AO44" i="12"/>
  <c r="AO43" i="12"/>
  <c r="AF54" i="12"/>
  <c r="AF53" i="12"/>
  <c r="AF52" i="12"/>
  <c r="AF51" i="12"/>
  <c r="AF50" i="12"/>
  <c r="AF49" i="12"/>
  <c r="AF48" i="12"/>
  <c r="AF47" i="12"/>
  <c r="AF46" i="12"/>
  <c r="AF45" i="12"/>
  <c r="AF44" i="12"/>
  <c r="AF43" i="12"/>
  <c r="W54" i="12"/>
  <c r="W53" i="12"/>
  <c r="W52" i="12"/>
  <c r="W51" i="12"/>
  <c r="W50" i="12"/>
  <c r="W49" i="12"/>
  <c r="W48" i="12"/>
  <c r="W47" i="12"/>
  <c r="W46" i="12"/>
  <c r="W45" i="12"/>
  <c r="W44" i="12"/>
  <c r="W43" i="12"/>
  <c r="N54" i="12"/>
  <c r="N53" i="12"/>
  <c r="N52" i="12"/>
  <c r="N51" i="12"/>
  <c r="N50" i="12"/>
  <c r="N49" i="12"/>
  <c r="N48" i="12"/>
  <c r="N47" i="12"/>
  <c r="N46" i="12"/>
  <c r="N45" i="12"/>
  <c r="N44" i="12"/>
  <c r="N43" i="12"/>
  <c r="I54" i="12"/>
  <c r="I123" i="12" s="1"/>
  <c r="E54" i="12"/>
  <c r="H53" i="12"/>
  <c r="H122" i="12" s="1"/>
  <c r="E53" i="12"/>
  <c r="I52" i="12"/>
  <c r="I121" i="12" s="1"/>
  <c r="E52" i="12"/>
  <c r="H51" i="12"/>
  <c r="H120" i="12" s="1"/>
  <c r="E51" i="12"/>
  <c r="I50" i="12"/>
  <c r="I119" i="12" s="1"/>
  <c r="E50" i="12"/>
  <c r="H49" i="12"/>
  <c r="H118" i="12" s="1"/>
  <c r="E49" i="12"/>
  <c r="I48" i="12"/>
  <c r="I117" i="12" s="1"/>
  <c r="E48" i="12"/>
  <c r="H47" i="12"/>
  <c r="H116" i="12" s="1"/>
  <c r="E47" i="12"/>
  <c r="I46" i="12"/>
  <c r="I115" i="12" s="1"/>
  <c r="E46" i="12"/>
  <c r="H45" i="12"/>
  <c r="E45" i="12"/>
  <c r="I44" i="12"/>
  <c r="I113" i="12" l="1"/>
  <c r="H114" i="12"/>
  <c r="R131" i="12"/>
  <c r="AW108" i="12"/>
  <c r="AU108" i="12"/>
  <c r="AV109" i="12"/>
  <c r="Q74" i="12"/>
  <c r="R75" i="12"/>
  <c r="AC74" i="12"/>
  <c r="AL74" i="12" s="1"/>
  <c r="AA75" i="12"/>
  <c r="Z74" i="12"/>
  <c r="R73" i="12"/>
  <c r="T72" i="12"/>
  <c r="Z72" i="12" s="1"/>
  <c r="Q61" i="12"/>
  <c r="Q63" i="12"/>
  <c r="R64" i="12"/>
  <c r="Q65" i="12"/>
  <c r="R66" i="12"/>
  <c r="T61" i="12"/>
  <c r="AC65" i="12"/>
  <c r="AL65" i="12" s="1"/>
  <c r="AA66" i="12"/>
  <c r="Z65" i="12"/>
  <c r="AA64" i="12"/>
  <c r="Z63" i="12"/>
  <c r="AC63" i="12"/>
  <c r="AJ64" i="12" s="1"/>
  <c r="AJ133" i="12" s="1"/>
  <c r="AA60" i="12"/>
  <c r="Z59" i="12"/>
  <c r="AC59" i="12"/>
  <c r="AJ60" i="12" s="1"/>
  <c r="AJ129" i="12" s="1"/>
  <c r="Q59" i="12"/>
  <c r="R60" i="12"/>
  <c r="AW141" i="12"/>
  <c r="AW140" i="12"/>
  <c r="AW139" i="12"/>
  <c r="AW138" i="12"/>
  <c r="AV141" i="12"/>
  <c r="AV140" i="12"/>
  <c r="AV139" i="12"/>
  <c r="AV82" i="12"/>
  <c r="AV81" i="12"/>
  <c r="AQ40" i="12"/>
  <c r="AO40" i="12"/>
  <c r="AS40" i="12" s="1"/>
  <c r="AN40" i="12"/>
  <c r="AQ39" i="12"/>
  <c r="AO39" i="12"/>
  <c r="AR39" i="12" s="1"/>
  <c r="AR105" i="12" s="1"/>
  <c r="AR38" i="12"/>
  <c r="AR104" i="12" s="1"/>
  <c r="AN38" i="12"/>
  <c r="AQ37" i="12"/>
  <c r="AO37" i="12"/>
  <c r="AS37" i="12" s="1"/>
  <c r="AN37" i="12"/>
  <c r="AQ36" i="12"/>
  <c r="AO36" i="12"/>
  <c r="AR36" i="12" s="1"/>
  <c r="AR102" i="12" s="1"/>
  <c r="AR35" i="12"/>
  <c r="AR101" i="12" s="1"/>
  <c r="AN35" i="12"/>
  <c r="AQ34" i="12"/>
  <c r="AO34" i="12"/>
  <c r="AS34" i="12" s="1"/>
  <c r="AN34" i="12"/>
  <c r="AQ33" i="12"/>
  <c r="AO33" i="12"/>
  <c r="AR33" i="12" s="1"/>
  <c r="AR99" i="12" s="1"/>
  <c r="AR32" i="12"/>
  <c r="AR98" i="12" s="1"/>
  <c r="AN32" i="12"/>
  <c r="AQ31" i="12"/>
  <c r="AO31" i="12"/>
  <c r="AS31" i="12" s="1"/>
  <c r="AN31" i="12"/>
  <c r="AQ30" i="12"/>
  <c r="AO30" i="12"/>
  <c r="AR30" i="12" s="1"/>
  <c r="AR96" i="12" s="1"/>
  <c r="AR29" i="12"/>
  <c r="AR95" i="12" s="1"/>
  <c r="AN29" i="12"/>
  <c r="AQ28" i="12"/>
  <c r="AO28" i="12"/>
  <c r="AS28" i="12" s="1"/>
  <c r="AN28" i="12"/>
  <c r="AQ27" i="12"/>
  <c r="AO27" i="12"/>
  <c r="AR27" i="12" s="1"/>
  <c r="AR93" i="12" s="1"/>
  <c r="AR26" i="12"/>
  <c r="AR92" i="12" s="1"/>
  <c r="AN26" i="12"/>
  <c r="AQ25" i="12"/>
  <c r="AO25" i="12"/>
  <c r="AS25" i="12" s="1"/>
  <c r="AN25" i="12"/>
  <c r="AQ24" i="12"/>
  <c r="AO24" i="12"/>
  <c r="AR24" i="12" s="1"/>
  <c r="AR23" i="12"/>
  <c r="AN23" i="12"/>
  <c r="AH40" i="12"/>
  <c r="AF40" i="12"/>
  <c r="AJ40" i="12" s="1"/>
  <c r="AE40" i="12"/>
  <c r="AH39" i="12"/>
  <c r="AF39" i="12"/>
  <c r="AI39" i="12" s="1"/>
  <c r="AI105" i="12" s="1"/>
  <c r="AI38" i="12"/>
  <c r="AI104" i="12" s="1"/>
  <c r="AE38" i="12"/>
  <c r="AH37" i="12"/>
  <c r="AF37" i="12"/>
  <c r="AJ37" i="12" s="1"/>
  <c r="AE37" i="12"/>
  <c r="AH36" i="12"/>
  <c r="AF36" i="12"/>
  <c r="AI36" i="12" s="1"/>
  <c r="AI102" i="12" s="1"/>
  <c r="AI35" i="12"/>
  <c r="AI101" i="12" s="1"/>
  <c r="AE35" i="12"/>
  <c r="AH34" i="12"/>
  <c r="AF34" i="12"/>
  <c r="AJ34" i="12" s="1"/>
  <c r="AE34" i="12"/>
  <c r="AH33" i="12"/>
  <c r="AF33" i="12"/>
  <c r="AI33" i="12" s="1"/>
  <c r="AI99" i="12" s="1"/>
  <c r="AI32" i="12"/>
  <c r="AI98" i="12" s="1"/>
  <c r="AE32" i="12"/>
  <c r="AH31" i="12"/>
  <c r="AF31" i="12"/>
  <c r="AJ31" i="12" s="1"/>
  <c r="AE31" i="12"/>
  <c r="AH30" i="12"/>
  <c r="AF30" i="12"/>
  <c r="AI30" i="12" s="1"/>
  <c r="AI96" i="12" s="1"/>
  <c r="AI29" i="12"/>
  <c r="AI95" i="12" s="1"/>
  <c r="AE29" i="12"/>
  <c r="AH28" i="12"/>
  <c r="AF28" i="12"/>
  <c r="AJ28" i="12" s="1"/>
  <c r="AE28" i="12"/>
  <c r="AH27" i="12"/>
  <c r="AF27" i="12"/>
  <c r="AI27" i="12" s="1"/>
  <c r="AI93" i="12" s="1"/>
  <c r="AI26" i="12"/>
  <c r="AI92" i="12" s="1"/>
  <c r="AE26" i="12"/>
  <c r="AH25" i="12"/>
  <c r="AF25" i="12"/>
  <c r="AJ25" i="12" s="1"/>
  <c r="AE25" i="12"/>
  <c r="AH24" i="12"/>
  <c r="AF24" i="12"/>
  <c r="AI24" i="12" s="1"/>
  <c r="AI23" i="12"/>
  <c r="AE23" i="12"/>
  <c r="Y40" i="12"/>
  <c r="W40" i="12"/>
  <c r="AA40" i="12" s="1"/>
  <c r="V40" i="12"/>
  <c r="Y39" i="12"/>
  <c r="W39" i="12"/>
  <c r="Z39" i="12" s="1"/>
  <c r="Z105" i="12" s="1"/>
  <c r="Z38" i="12"/>
  <c r="Z104" i="12" s="1"/>
  <c r="V38" i="12"/>
  <c r="Y37" i="12"/>
  <c r="W37" i="12"/>
  <c r="AA37" i="12" s="1"/>
  <c r="V37" i="12"/>
  <c r="Y36" i="12"/>
  <c r="W36" i="12"/>
  <c r="Z36" i="12" s="1"/>
  <c r="Z102" i="12" s="1"/>
  <c r="Z35" i="12"/>
  <c r="Z101" i="12" s="1"/>
  <c r="V35" i="12"/>
  <c r="Y34" i="12"/>
  <c r="W34" i="12"/>
  <c r="AA34" i="12" s="1"/>
  <c r="V34" i="12"/>
  <c r="Y33" i="12"/>
  <c r="W33" i="12"/>
  <c r="Z33" i="12" s="1"/>
  <c r="Z99" i="12" s="1"/>
  <c r="Z32" i="12"/>
  <c r="Z98" i="12" s="1"/>
  <c r="V32" i="12"/>
  <c r="Y31" i="12"/>
  <c r="W31" i="12"/>
  <c r="AA31" i="12" s="1"/>
  <c r="V31" i="12"/>
  <c r="Y30" i="12"/>
  <c r="W30" i="12"/>
  <c r="Z30" i="12" s="1"/>
  <c r="Z96" i="12" s="1"/>
  <c r="Z29" i="12"/>
  <c r="Z95" i="12" s="1"/>
  <c r="V29" i="12"/>
  <c r="Y28" i="12"/>
  <c r="W28" i="12"/>
  <c r="AA28" i="12" s="1"/>
  <c r="V28" i="12"/>
  <c r="Y27" i="12"/>
  <c r="W27" i="12"/>
  <c r="Z27" i="12" s="1"/>
  <c r="Z93" i="12" s="1"/>
  <c r="Z26" i="12"/>
  <c r="Z92" i="12" s="1"/>
  <c r="V26" i="12"/>
  <c r="Y25" i="12"/>
  <c r="W25" i="12"/>
  <c r="AA25" i="12" s="1"/>
  <c r="V25" i="12"/>
  <c r="Y24" i="12"/>
  <c r="W24" i="12"/>
  <c r="Z24" i="12" s="1"/>
  <c r="Z23" i="12"/>
  <c r="V23" i="12"/>
  <c r="P40" i="12"/>
  <c r="N40" i="12"/>
  <c r="R40" i="12" s="1"/>
  <c r="M40" i="12"/>
  <c r="P39" i="12"/>
  <c r="N39" i="12"/>
  <c r="Q39" i="12" s="1"/>
  <c r="Q105" i="12" s="1"/>
  <c r="Q38" i="12"/>
  <c r="Q104" i="12" s="1"/>
  <c r="M38" i="12"/>
  <c r="P37" i="12"/>
  <c r="N37" i="12"/>
  <c r="R37" i="12" s="1"/>
  <c r="M37" i="12"/>
  <c r="P36" i="12"/>
  <c r="N36" i="12"/>
  <c r="Q36" i="12" s="1"/>
  <c r="Q102" i="12" s="1"/>
  <c r="Q35" i="12"/>
  <c r="Q101" i="12" s="1"/>
  <c r="M35" i="12"/>
  <c r="P34" i="12"/>
  <c r="N34" i="12"/>
  <c r="R34" i="12" s="1"/>
  <c r="M34" i="12"/>
  <c r="P33" i="12"/>
  <c r="N33" i="12"/>
  <c r="Q33" i="12" s="1"/>
  <c r="Q99" i="12" s="1"/>
  <c r="Q32" i="12"/>
  <c r="Q98" i="12" s="1"/>
  <c r="M32" i="12"/>
  <c r="P31" i="12"/>
  <c r="N31" i="12"/>
  <c r="R31" i="12" s="1"/>
  <c r="M31" i="12"/>
  <c r="P30" i="12"/>
  <c r="N30" i="12"/>
  <c r="Q30" i="12" s="1"/>
  <c r="Q96" i="12" s="1"/>
  <c r="Q29" i="12"/>
  <c r="Q95" i="12" s="1"/>
  <c r="M29" i="12"/>
  <c r="P28" i="12"/>
  <c r="N28" i="12"/>
  <c r="R28" i="12" s="1"/>
  <c r="M28" i="12"/>
  <c r="P27" i="12"/>
  <c r="N27" i="12"/>
  <c r="Q27" i="12" s="1"/>
  <c r="Q93" i="12" s="1"/>
  <c r="Q26" i="12"/>
  <c r="Q92" i="12" s="1"/>
  <c r="M26" i="12"/>
  <c r="P25" i="12"/>
  <c r="N25" i="12"/>
  <c r="R25" i="12" s="1"/>
  <c r="M25" i="12"/>
  <c r="P24" i="12"/>
  <c r="N24" i="12"/>
  <c r="Q24" i="12" s="1"/>
  <c r="M23" i="12"/>
  <c r="G40" i="12"/>
  <c r="E40" i="12"/>
  <c r="D40" i="12"/>
  <c r="G39" i="12"/>
  <c r="E39" i="12"/>
  <c r="H39" i="12" s="1"/>
  <c r="H105" i="12" s="1"/>
  <c r="H38" i="12"/>
  <c r="H104" i="12" s="1"/>
  <c r="D38" i="12"/>
  <c r="G37" i="12"/>
  <c r="E37" i="12"/>
  <c r="D37" i="12"/>
  <c r="G36" i="12"/>
  <c r="E36" i="12"/>
  <c r="H36" i="12" s="1"/>
  <c r="H102" i="12" s="1"/>
  <c r="H35" i="12"/>
  <c r="H101" i="12" s="1"/>
  <c r="D35" i="12"/>
  <c r="G34" i="12"/>
  <c r="E34" i="12"/>
  <c r="D34" i="12"/>
  <c r="G33" i="12"/>
  <c r="E33" i="12"/>
  <c r="H33" i="12" s="1"/>
  <c r="H99" i="12" s="1"/>
  <c r="H32" i="12"/>
  <c r="H98" i="12" s="1"/>
  <c r="D32" i="12"/>
  <c r="G31" i="12"/>
  <c r="E31" i="12"/>
  <c r="D31" i="12"/>
  <c r="G30" i="12"/>
  <c r="E30" i="12"/>
  <c r="H30" i="12" s="1"/>
  <c r="H96" i="12" s="1"/>
  <c r="H29" i="12"/>
  <c r="H95" i="12" s="1"/>
  <c r="D29" i="12"/>
  <c r="G28" i="12"/>
  <c r="E28" i="12"/>
  <c r="D28" i="12"/>
  <c r="G27" i="12"/>
  <c r="E27" i="12"/>
  <c r="H27" i="12" s="1"/>
  <c r="H93" i="12" s="1"/>
  <c r="H26" i="12"/>
  <c r="H92" i="12" s="1"/>
  <c r="D26" i="12"/>
  <c r="E25" i="12"/>
  <c r="H23" i="12"/>
  <c r="H89" i="12" s="1"/>
  <c r="D23" i="12"/>
  <c r="D25" i="12"/>
  <c r="G25" i="12"/>
  <c r="AA249" i="12"/>
  <c r="J42" i="13" s="1"/>
  <c r="AA262" i="12"/>
  <c r="J45" i="13" s="1"/>
  <c r="AJ283" i="12"/>
  <c r="M48" i="13" s="1"/>
  <c r="AA283" i="12"/>
  <c r="J48" i="13" s="1"/>
  <c r="R283" i="12"/>
  <c r="G48" i="13" s="1"/>
  <c r="AS283" i="12"/>
  <c r="P48" i="13" s="1"/>
  <c r="AS262" i="12"/>
  <c r="P45" i="13" s="1"/>
  <c r="AS237" i="12"/>
  <c r="P39" i="13" s="1"/>
  <c r="AJ237" i="12"/>
  <c r="M39" i="13" s="1"/>
  <c r="AA237" i="12"/>
  <c r="J39" i="13" s="1"/>
  <c r="R237" i="12"/>
  <c r="G39" i="13" s="1"/>
  <c r="R296" i="12"/>
  <c r="G57" i="13" s="1"/>
  <c r="AJ296" i="12"/>
  <c r="M57" i="13" s="1"/>
  <c r="AS296" i="12"/>
  <c r="P57" i="13" s="1"/>
  <c r="I296" i="12"/>
  <c r="D57" i="13" s="1"/>
  <c r="R295" i="12"/>
  <c r="G56" i="13" s="1"/>
  <c r="AA158" i="12"/>
  <c r="J27" i="13" s="1"/>
  <c r="AJ158" i="12"/>
  <c r="AS158" i="12"/>
  <c r="I295" i="12"/>
  <c r="D56" i="13" s="1"/>
  <c r="R142" i="12"/>
  <c r="AA142" i="12"/>
  <c r="AJ142" i="12"/>
  <c r="AS142" i="12"/>
  <c r="I142" i="12"/>
  <c r="I136" i="12"/>
  <c r="I124" i="12"/>
  <c r="AS83" i="12"/>
  <c r="AJ83" i="12"/>
  <c r="AA83" i="12"/>
  <c r="R83" i="12"/>
  <c r="I78" i="12"/>
  <c r="I67" i="12"/>
  <c r="I55" i="12"/>
  <c r="AR304" i="12"/>
  <c r="AI304" i="12"/>
  <c r="Z304" i="12"/>
  <c r="Q304" i="12"/>
  <c r="H304" i="12"/>
  <c r="L289" i="12"/>
  <c r="L286" i="12"/>
  <c r="I282" i="12"/>
  <c r="AV282" i="12" s="1"/>
  <c r="AW282" i="12" s="1"/>
  <c r="I281" i="12"/>
  <c r="AV281" i="12" s="1"/>
  <c r="AW281" i="12" s="1"/>
  <c r="I280" i="12"/>
  <c r="AV280" i="12" s="1"/>
  <c r="AW280" i="12" s="1"/>
  <c r="I279" i="12"/>
  <c r="H273" i="12"/>
  <c r="H272" i="12"/>
  <c r="H271" i="12"/>
  <c r="H270" i="12"/>
  <c r="H269" i="12"/>
  <c r="H268" i="12"/>
  <c r="H267" i="12"/>
  <c r="H266" i="12"/>
  <c r="AP261" i="12"/>
  <c r="AG261" i="12"/>
  <c r="X261" i="12"/>
  <c r="O261" i="12"/>
  <c r="F261" i="12"/>
  <c r="AP260" i="12"/>
  <c r="AG260" i="12"/>
  <c r="X260" i="12"/>
  <c r="O260" i="12"/>
  <c r="H260" i="12"/>
  <c r="AU260" i="12" s="1"/>
  <c r="AW260" i="12" s="1"/>
  <c r="F260" i="12"/>
  <c r="AP254" i="12"/>
  <c r="AG254" i="12"/>
  <c r="X254" i="12"/>
  <c r="O254" i="12"/>
  <c r="H254" i="12"/>
  <c r="AU254" i="12" s="1"/>
  <c r="AW254" i="12" s="1"/>
  <c r="F254" i="12"/>
  <c r="AP253" i="12"/>
  <c r="AG253" i="12"/>
  <c r="X253" i="12"/>
  <c r="O253" i="12"/>
  <c r="F253" i="12"/>
  <c r="I297" i="12" s="1"/>
  <c r="AP252" i="12"/>
  <c r="AG252" i="12"/>
  <c r="X252" i="12"/>
  <c r="O252" i="12"/>
  <c r="H252" i="12"/>
  <c r="AU252" i="12" s="1"/>
  <c r="AW252" i="12" s="1"/>
  <c r="F252" i="12"/>
  <c r="H297" i="12" s="1"/>
  <c r="AS248" i="12"/>
  <c r="AS249" i="12" s="1"/>
  <c r="P42" i="13" s="1"/>
  <c r="AJ248" i="12"/>
  <c r="AJ249" i="12" s="1"/>
  <c r="M42" i="13" s="1"/>
  <c r="R248" i="12"/>
  <c r="R249" i="12" s="1"/>
  <c r="G42" i="13" s="1"/>
  <c r="I248" i="12"/>
  <c r="AR243" i="12"/>
  <c r="AI243" i="12"/>
  <c r="Z243" i="12"/>
  <c r="Q243" i="12"/>
  <c r="H243" i="12"/>
  <c r="AR242" i="12"/>
  <c r="AI242" i="12"/>
  <c r="Z242" i="12"/>
  <c r="Q242" i="12"/>
  <c r="H242" i="12"/>
  <c r="AR241" i="12"/>
  <c r="AI241" i="12"/>
  <c r="Z241" i="12"/>
  <c r="Q241" i="12"/>
  <c r="H241" i="12"/>
  <c r="I236" i="12"/>
  <c r="H232" i="12"/>
  <c r="H231" i="12"/>
  <c r="AU231" i="12" s="1"/>
  <c r="AW231" i="12" s="1"/>
  <c r="R226" i="12"/>
  <c r="R227" i="12" s="1"/>
  <c r="G36" i="13" s="1"/>
  <c r="I226" i="12"/>
  <c r="AR219" i="12"/>
  <c r="AI219" i="12"/>
  <c r="Z219" i="12"/>
  <c r="Q219" i="12"/>
  <c r="H219" i="12"/>
  <c r="AR218" i="12"/>
  <c r="AI218" i="12"/>
  <c r="Z218" i="12"/>
  <c r="Q218" i="12"/>
  <c r="H218" i="12"/>
  <c r="AR217" i="12"/>
  <c r="AI217" i="12"/>
  <c r="Z217" i="12"/>
  <c r="Q217" i="12"/>
  <c r="H217" i="12"/>
  <c r="AR216" i="12"/>
  <c r="AI216" i="12"/>
  <c r="Z216" i="12"/>
  <c r="Q216" i="12"/>
  <c r="H216" i="12"/>
  <c r="AR215" i="12"/>
  <c r="AI215" i="12"/>
  <c r="Z215" i="12"/>
  <c r="Q215" i="12"/>
  <c r="H215" i="12"/>
  <c r="AR214" i="12"/>
  <c r="AI214" i="12"/>
  <c r="Z214" i="12"/>
  <c r="Q214" i="12"/>
  <c r="H214" i="12"/>
  <c r="AR213" i="12"/>
  <c r="AI213" i="12"/>
  <c r="Z213" i="12"/>
  <c r="Q213" i="12"/>
  <c r="H213" i="12"/>
  <c r="AR212" i="12"/>
  <c r="AI212" i="12"/>
  <c r="Z212" i="12"/>
  <c r="Q212" i="12"/>
  <c r="H212" i="12"/>
  <c r="AR211" i="12"/>
  <c r="AI211" i="12"/>
  <c r="Z211" i="12"/>
  <c r="Q211" i="12"/>
  <c r="H211" i="12"/>
  <c r="AR210" i="12"/>
  <c r="AI210" i="12"/>
  <c r="Z210" i="12"/>
  <c r="Q210" i="12"/>
  <c r="H210" i="12"/>
  <c r="AR204" i="12"/>
  <c r="AI204" i="12"/>
  <c r="Z204" i="12"/>
  <c r="Q204" i="12"/>
  <c r="H204" i="12"/>
  <c r="AR203" i="12"/>
  <c r="AI203" i="12"/>
  <c r="Z203" i="12"/>
  <c r="Q203" i="12"/>
  <c r="H203" i="12"/>
  <c r="AR202" i="12"/>
  <c r="AI202" i="12"/>
  <c r="Z202" i="12"/>
  <c r="Q202" i="12"/>
  <c r="H202" i="12"/>
  <c r="AR201" i="12"/>
  <c r="AI201" i="12"/>
  <c r="Z201" i="12"/>
  <c r="Q201" i="12"/>
  <c r="H201" i="12"/>
  <c r="AR200" i="12"/>
  <c r="AI200" i="12"/>
  <c r="Z200" i="12"/>
  <c r="Q200" i="12"/>
  <c r="H200" i="12"/>
  <c r="AR199" i="12"/>
  <c r="AI199" i="12"/>
  <c r="Z199" i="12"/>
  <c r="Q199" i="12"/>
  <c r="H199" i="12"/>
  <c r="AR198" i="12"/>
  <c r="AI198" i="12"/>
  <c r="Z198" i="12"/>
  <c r="Q198" i="12"/>
  <c r="H198" i="12"/>
  <c r="AR197" i="12"/>
  <c r="AI197" i="12"/>
  <c r="Z197" i="12"/>
  <c r="Q197" i="12"/>
  <c r="H197" i="12"/>
  <c r="H190" i="12"/>
  <c r="H189" i="12"/>
  <c r="H188" i="12"/>
  <c r="H187" i="12"/>
  <c r="H186" i="12"/>
  <c r="H182" i="12"/>
  <c r="H181" i="12"/>
  <c r="H180" i="12"/>
  <c r="H179" i="12"/>
  <c r="H178" i="12"/>
  <c r="H174" i="12"/>
  <c r="H173" i="12"/>
  <c r="H172" i="12"/>
  <c r="H171" i="12"/>
  <c r="H170" i="12"/>
  <c r="H165" i="12"/>
  <c r="AU165" i="12" s="1"/>
  <c r="H164" i="12"/>
  <c r="H163" i="12"/>
  <c r="AU163" i="12" s="1"/>
  <c r="H162" i="12"/>
  <c r="AU162" i="12" s="1"/>
  <c r="A138" i="12"/>
  <c r="A112" i="12"/>
  <c r="A89" i="12"/>
  <c r="L82" i="12"/>
  <c r="H82" i="12"/>
  <c r="L81" i="12"/>
  <c r="U81" i="12" s="1"/>
  <c r="AD81" i="12" s="1"/>
  <c r="H81" i="12"/>
  <c r="U80" i="12"/>
  <c r="H80" i="12"/>
  <c r="H141" i="12"/>
  <c r="K76" i="12"/>
  <c r="H76" i="12"/>
  <c r="H70" i="12"/>
  <c r="AO66" i="12"/>
  <c r="AF66" i="12"/>
  <c r="W66" i="12"/>
  <c r="N66" i="12"/>
  <c r="E66" i="12"/>
  <c r="AO57" i="12"/>
  <c r="AF57" i="12"/>
  <c r="W57" i="12"/>
  <c r="N57" i="12"/>
  <c r="K57" i="12"/>
  <c r="E57" i="12"/>
  <c r="K53" i="12"/>
  <c r="K51" i="12"/>
  <c r="K49" i="12"/>
  <c r="K47" i="12"/>
  <c r="K45" i="12"/>
  <c r="E44" i="12"/>
  <c r="K43" i="12"/>
  <c r="H43" i="12"/>
  <c r="E43" i="12"/>
  <c r="I109" i="12" s="1"/>
  <c r="AW109" i="12" s="1"/>
  <c r="G24" i="12"/>
  <c r="E24" i="12"/>
  <c r="I65" i="13"/>
  <c r="R43" i="3"/>
  <c r="Z43" i="3" s="1"/>
  <c r="AH43" i="3" s="1"/>
  <c r="R42" i="3"/>
  <c r="Z42" i="3" s="1"/>
  <c r="AH42" i="3" s="1"/>
  <c r="J50" i="3"/>
  <c r="R50" i="3" s="1"/>
  <c r="Z50" i="3" s="1"/>
  <c r="AH50" i="3" s="1"/>
  <c r="J49" i="3"/>
  <c r="R49" i="3" s="1"/>
  <c r="Z49" i="3" s="1"/>
  <c r="AH49" i="3" s="1"/>
  <c r="J48" i="3"/>
  <c r="R48" i="3" s="1"/>
  <c r="Z48" i="3" s="1"/>
  <c r="AH48" i="3" s="1"/>
  <c r="J47" i="3"/>
  <c r="R47" i="3" s="1"/>
  <c r="Z47" i="3" s="1"/>
  <c r="AH47" i="3" s="1"/>
  <c r="J46" i="3"/>
  <c r="R46" i="3" s="1"/>
  <c r="Z46" i="3" s="1"/>
  <c r="AH46" i="3" s="1"/>
  <c r="J45" i="3"/>
  <c r="R45" i="3" s="1"/>
  <c r="Z45" i="3" s="1"/>
  <c r="AH45" i="3" s="1"/>
  <c r="J44" i="3"/>
  <c r="R44" i="3" s="1"/>
  <c r="Z44" i="3" s="1"/>
  <c r="AH44" i="3" s="1"/>
  <c r="J43" i="3"/>
  <c r="J42" i="3"/>
  <c r="J41" i="3"/>
  <c r="R41" i="3" s="1"/>
  <c r="Z41" i="3" s="1"/>
  <c r="AH41" i="3" s="1"/>
  <c r="J40" i="3"/>
  <c r="R40" i="3" s="1"/>
  <c r="Z40" i="3" s="1"/>
  <c r="AH40" i="3" s="1"/>
  <c r="J39" i="3"/>
  <c r="R39" i="3" s="1"/>
  <c r="Z39" i="3" s="1"/>
  <c r="AH39" i="3" s="1"/>
  <c r="Z29" i="3"/>
  <c r="E24" i="3"/>
  <c r="M24" i="3" s="1"/>
  <c r="U24" i="3" s="1"/>
  <c r="AC24" i="3" s="1"/>
  <c r="AK24" i="3" s="1"/>
  <c r="J35" i="3"/>
  <c r="R35" i="3" s="1"/>
  <c r="Z35" i="3" s="1"/>
  <c r="J33" i="3"/>
  <c r="R33" i="3" s="1"/>
  <c r="Z33" i="3" s="1"/>
  <c r="J31" i="3"/>
  <c r="R31" i="3" s="1"/>
  <c r="Z31" i="3" s="1"/>
  <c r="J29" i="3"/>
  <c r="R29" i="3" s="1"/>
  <c r="J27" i="3"/>
  <c r="R27" i="3" s="1"/>
  <c r="Z27" i="3" s="1"/>
  <c r="J25" i="3"/>
  <c r="R25" i="3" s="1"/>
  <c r="Z25" i="3" s="1"/>
  <c r="J23" i="3"/>
  <c r="R23" i="3" s="1"/>
  <c r="Z23" i="3" s="1"/>
  <c r="AH23" i="3" s="1"/>
  <c r="E36" i="3"/>
  <c r="M36" i="3" s="1"/>
  <c r="E34" i="3"/>
  <c r="M34" i="3" s="1"/>
  <c r="U34" i="3" s="1"/>
  <c r="AC34" i="3" s="1"/>
  <c r="AK34" i="3" s="1"/>
  <c r="E32" i="3"/>
  <c r="M32" i="3" s="1"/>
  <c r="U32" i="3" s="1"/>
  <c r="AC32" i="3" s="1"/>
  <c r="AK32" i="3" s="1"/>
  <c r="E30" i="3"/>
  <c r="M30" i="3" s="1"/>
  <c r="U30" i="3" s="1"/>
  <c r="AC30" i="3" s="1"/>
  <c r="AK30" i="3" s="1"/>
  <c r="E28" i="3"/>
  <c r="M28" i="3" s="1"/>
  <c r="U28" i="3" s="1"/>
  <c r="AC28" i="3" s="1"/>
  <c r="AK28" i="3" s="1"/>
  <c r="E26" i="3"/>
  <c r="M26" i="3" s="1"/>
  <c r="U26" i="3" s="1"/>
  <c r="AC26" i="3" s="1"/>
  <c r="AK26" i="3" s="1"/>
  <c r="I110" i="12" l="1"/>
  <c r="I144" i="12" s="1"/>
  <c r="D22" i="13" s="1"/>
  <c r="I25" i="12"/>
  <c r="AV25" i="12" s="1"/>
  <c r="AW25" i="12" s="1"/>
  <c r="R297" i="12"/>
  <c r="G58" i="13" s="1"/>
  <c r="AA297" i="12"/>
  <c r="J58" i="13" s="1"/>
  <c r="Q297" i="12"/>
  <c r="AJ297" i="12"/>
  <c r="M58" i="13" s="1"/>
  <c r="AS297" i="12"/>
  <c r="P58" i="13" s="1"/>
  <c r="AR297" i="12"/>
  <c r="O58" i="13" s="1"/>
  <c r="Z297" i="12"/>
  <c r="I58" i="13" s="1"/>
  <c r="AI297" i="12"/>
  <c r="L58" i="13" s="1"/>
  <c r="AU210" i="12"/>
  <c r="AW210" i="12" s="1"/>
  <c r="AU102" i="12"/>
  <c r="I237" i="12"/>
  <c r="D39" i="13" s="1"/>
  <c r="U286" i="12"/>
  <c r="Z286" i="12" s="1"/>
  <c r="Q286" i="12"/>
  <c r="U289" i="12"/>
  <c r="AA289" i="12" s="1"/>
  <c r="AA290" i="12" s="1"/>
  <c r="R289" i="12"/>
  <c r="AU232" i="12"/>
  <c r="AW232" i="12" s="1"/>
  <c r="AS295" i="12"/>
  <c r="P56" i="13" s="1"/>
  <c r="P27" i="13"/>
  <c r="I249" i="12"/>
  <c r="D42" i="13" s="1"/>
  <c r="AJ295" i="12"/>
  <c r="M56" i="13" s="1"/>
  <c r="M27" i="13"/>
  <c r="I298" i="12"/>
  <c r="D59" i="13" s="1"/>
  <c r="D51" i="13"/>
  <c r="AW279" i="12"/>
  <c r="I283" i="12"/>
  <c r="AV283" i="12" s="1"/>
  <c r="S48" i="13" s="1"/>
  <c r="I262" i="12"/>
  <c r="D45" i="13" s="1"/>
  <c r="AV253" i="12"/>
  <c r="AW253" i="12" s="1"/>
  <c r="AU241" i="12"/>
  <c r="AW241" i="12" s="1"/>
  <c r="AV248" i="12"/>
  <c r="AU248" i="12"/>
  <c r="AW104" i="12"/>
  <c r="AV226" i="12"/>
  <c r="AW226" i="12" s="1"/>
  <c r="I227" i="12"/>
  <c r="AV227" i="12" s="1"/>
  <c r="AW98" i="12"/>
  <c r="AV176" i="12"/>
  <c r="AA296" i="12"/>
  <c r="AW103" i="12"/>
  <c r="AW105" i="12"/>
  <c r="AA295" i="12"/>
  <c r="J56" i="13" s="1"/>
  <c r="AV158" i="12"/>
  <c r="S27" i="13" s="1"/>
  <c r="R135" i="12"/>
  <c r="Q134" i="12"/>
  <c r="R133" i="12"/>
  <c r="Q132" i="12"/>
  <c r="Z128" i="12"/>
  <c r="AA129" i="12"/>
  <c r="Q128" i="12"/>
  <c r="R129" i="12"/>
  <c r="AA133" i="12"/>
  <c r="Z132" i="12"/>
  <c r="AA135" i="12"/>
  <c r="Z134" i="12"/>
  <c r="AW97" i="12"/>
  <c r="AW96" i="12"/>
  <c r="AV106" i="12"/>
  <c r="AW100" i="12"/>
  <c r="R110" i="12"/>
  <c r="AJ110" i="12"/>
  <c r="AW94" i="12"/>
  <c r="AS110" i="12"/>
  <c r="AV100" i="12"/>
  <c r="AU105" i="12"/>
  <c r="AU104" i="12"/>
  <c r="AU99" i="12"/>
  <c r="AW106" i="12"/>
  <c r="AW92" i="12"/>
  <c r="AW93" i="12"/>
  <c r="AW95" i="12"/>
  <c r="AW101" i="12"/>
  <c r="AA110" i="12"/>
  <c r="AV94" i="12"/>
  <c r="AU92" i="12"/>
  <c r="AU93" i="12"/>
  <c r="AV97" i="12"/>
  <c r="AU95" i="12"/>
  <c r="AU96" i="12"/>
  <c r="AU98" i="12"/>
  <c r="AW99" i="12"/>
  <c r="AW102" i="12"/>
  <c r="AV103" i="12"/>
  <c r="AU101" i="12"/>
  <c r="AI74" i="12"/>
  <c r="AJ75" i="12"/>
  <c r="AS75" i="12"/>
  <c r="AR74" i="12"/>
  <c r="Q70" i="12"/>
  <c r="Q138" i="12" s="1"/>
  <c r="R71" i="12"/>
  <c r="T70" i="12"/>
  <c r="R77" i="12"/>
  <c r="Q76" i="12"/>
  <c r="Q140" i="12" s="1"/>
  <c r="T76" i="12"/>
  <c r="AA73" i="12"/>
  <c r="AC72" i="12"/>
  <c r="AL72" i="12" s="1"/>
  <c r="H138" i="12"/>
  <c r="AC61" i="12"/>
  <c r="AL61" i="12" s="1"/>
  <c r="AA62" i="12"/>
  <c r="Z61" i="12"/>
  <c r="AI63" i="12"/>
  <c r="AI132" i="12" s="1"/>
  <c r="AL63" i="12"/>
  <c r="AI59" i="12"/>
  <c r="AI128" i="12" s="1"/>
  <c r="AL59" i="12"/>
  <c r="T57" i="12"/>
  <c r="R58" i="12"/>
  <c r="Q57" i="12"/>
  <c r="AJ66" i="12"/>
  <c r="AJ135" i="12" s="1"/>
  <c r="AI65" i="12"/>
  <c r="AI134" i="12" s="1"/>
  <c r="AV37" i="12"/>
  <c r="AW37" i="12" s="1"/>
  <c r="AV237" i="12"/>
  <c r="S39" i="13" s="1"/>
  <c r="AV28" i="12"/>
  <c r="AW28" i="12" s="1"/>
  <c r="AV83" i="12"/>
  <c r="AU38" i="12"/>
  <c r="AW38" i="12" s="1"/>
  <c r="AV142" i="12"/>
  <c r="AU30" i="12"/>
  <c r="AW30" i="12" s="1"/>
  <c r="AU35" i="12"/>
  <c r="AW35" i="12" s="1"/>
  <c r="AV184" i="12"/>
  <c r="AV31" i="12"/>
  <c r="AW31" i="12" s="1"/>
  <c r="AU23" i="12"/>
  <c r="AW23" i="12" s="1"/>
  <c r="AV192" i="12"/>
  <c r="AU26" i="12"/>
  <c r="AW26" i="12" s="1"/>
  <c r="AV34" i="12"/>
  <c r="AW34" i="12" s="1"/>
  <c r="AV40" i="12"/>
  <c r="AW40" i="12" s="1"/>
  <c r="AU27" i="12"/>
  <c r="AW27" i="12" s="1"/>
  <c r="AU36" i="12"/>
  <c r="AW36" i="12" s="1"/>
  <c r="AU39" i="12"/>
  <c r="AW39" i="12" s="1"/>
  <c r="AS41" i="12"/>
  <c r="R50" i="12"/>
  <c r="R119" i="12" s="1"/>
  <c r="Q49" i="12"/>
  <c r="Q118" i="12" s="1"/>
  <c r="T49" i="12"/>
  <c r="R52" i="12"/>
  <c r="R121" i="12" s="1"/>
  <c r="Q51" i="12"/>
  <c r="Q120" i="12" s="1"/>
  <c r="T51" i="12"/>
  <c r="Q53" i="12"/>
  <c r="Q122" i="12" s="1"/>
  <c r="T53" i="12"/>
  <c r="R54" i="12"/>
  <c r="R123" i="12" s="1"/>
  <c r="AJ41" i="12"/>
  <c r="AA41" i="12"/>
  <c r="Q45" i="12"/>
  <c r="R46" i="12"/>
  <c r="R115" i="12" s="1"/>
  <c r="T45" i="12"/>
  <c r="AU29" i="12"/>
  <c r="AW29" i="12" s="1"/>
  <c r="T47" i="12"/>
  <c r="R48" i="12"/>
  <c r="R117" i="12" s="1"/>
  <c r="Q47" i="12"/>
  <c r="Q116" i="12" s="1"/>
  <c r="AU32" i="12"/>
  <c r="AW32" i="12" s="1"/>
  <c r="T43" i="12"/>
  <c r="R44" i="12"/>
  <c r="Q43" i="12"/>
  <c r="Q112" i="12" s="1"/>
  <c r="AU33" i="12"/>
  <c r="AW33" i="12" s="1"/>
  <c r="R41" i="12"/>
  <c r="AS193" i="12"/>
  <c r="P30" i="13" s="1"/>
  <c r="D58" i="13"/>
  <c r="AU216" i="12"/>
  <c r="AW216" i="12" s="1"/>
  <c r="H206" i="12"/>
  <c r="AI227" i="12"/>
  <c r="L36" i="13" s="1"/>
  <c r="AW165" i="12"/>
  <c r="AI206" i="12"/>
  <c r="Q249" i="12"/>
  <c r="F42" i="13" s="1"/>
  <c r="AU174" i="12"/>
  <c r="AW174" i="12" s="1"/>
  <c r="AA193" i="12"/>
  <c r="J30" i="13" s="1"/>
  <c r="AU203" i="12"/>
  <c r="AW203" i="12" s="1"/>
  <c r="R193" i="12"/>
  <c r="AU267" i="12"/>
  <c r="AW267" i="12" s="1"/>
  <c r="Z206" i="12"/>
  <c r="AU190" i="12"/>
  <c r="AW190" i="12" s="1"/>
  <c r="H83" i="12"/>
  <c r="AU171" i="12"/>
  <c r="AW171" i="12" s="1"/>
  <c r="Z249" i="12"/>
  <c r="I42" i="13" s="1"/>
  <c r="F58" i="13"/>
  <c r="H168" i="12"/>
  <c r="AU187" i="12"/>
  <c r="AW187" i="12" s="1"/>
  <c r="AU212" i="12"/>
  <c r="AW212" i="12" s="1"/>
  <c r="AU243" i="12"/>
  <c r="AW243" i="12" s="1"/>
  <c r="AU268" i="12"/>
  <c r="AW268" i="12" s="1"/>
  <c r="AU201" i="12"/>
  <c r="AW201" i="12" s="1"/>
  <c r="AR237" i="12"/>
  <c r="O39" i="13" s="1"/>
  <c r="AI158" i="12"/>
  <c r="Z237" i="12"/>
  <c r="I39" i="13" s="1"/>
  <c r="AU173" i="12"/>
  <c r="AW173" i="12" s="1"/>
  <c r="AI237" i="12"/>
  <c r="L39" i="13" s="1"/>
  <c r="Q90" i="12"/>
  <c r="AU182" i="12"/>
  <c r="AW182" i="12" s="1"/>
  <c r="AR192" i="12"/>
  <c r="AU180" i="12"/>
  <c r="AW180" i="12" s="1"/>
  <c r="AR158" i="12"/>
  <c r="H184" i="12"/>
  <c r="Z158" i="12"/>
  <c r="AW164" i="12"/>
  <c r="AU218" i="12"/>
  <c r="AW218" i="12" s="1"/>
  <c r="AU273" i="12"/>
  <c r="AW273" i="12" s="1"/>
  <c r="H24" i="12"/>
  <c r="H90" i="12" s="1"/>
  <c r="AU271" i="12"/>
  <c r="AW271" i="12" s="1"/>
  <c r="Q206" i="12"/>
  <c r="AU213" i="12"/>
  <c r="AW213" i="12" s="1"/>
  <c r="AU179" i="12"/>
  <c r="AW179" i="12" s="1"/>
  <c r="AU204" i="12"/>
  <c r="AW204" i="12" s="1"/>
  <c r="AI249" i="12"/>
  <c r="L42" i="13" s="1"/>
  <c r="AR262" i="12"/>
  <c r="O45" i="13" s="1"/>
  <c r="Q227" i="12"/>
  <c r="F36" i="13" s="1"/>
  <c r="Q81" i="12"/>
  <c r="AW163" i="12"/>
  <c r="Z227" i="12"/>
  <c r="I36" i="13" s="1"/>
  <c r="AU217" i="12"/>
  <c r="AW217" i="12" s="1"/>
  <c r="Z262" i="12"/>
  <c r="I45" i="13" s="1"/>
  <c r="AU272" i="12"/>
  <c r="AW272" i="12" s="1"/>
  <c r="AU242" i="12"/>
  <c r="AW242" i="12" s="1"/>
  <c r="AU202" i="12"/>
  <c r="AW202" i="12" s="1"/>
  <c r="AU200" i="12"/>
  <c r="AW200" i="12" s="1"/>
  <c r="AU189" i="12"/>
  <c r="AW189" i="12" s="1"/>
  <c r="AR249" i="12"/>
  <c r="O42" i="13" s="1"/>
  <c r="AW166" i="12"/>
  <c r="AU199" i="12"/>
  <c r="AW199" i="12" s="1"/>
  <c r="AR227" i="12"/>
  <c r="O36" i="13" s="1"/>
  <c r="AR283" i="12"/>
  <c r="O48" i="13" s="1"/>
  <c r="AM81" i="12"/>
  <c r="AR81" i="12" s="1"/>
  <c r="AI81" i="12"/>
  <c r="Z141" i="12"/>
  <c r="AU211" i="12"/>
  <c r="AW211" i="12" s="1"/>
  <c r="C51" i="13"/>
  <c r="AW162" i="12"/>
  <c r="AU181" i="12"/>
  <c r="AW181" i="12" s="1"/>
  <c r="AU186" i="12"/>
  <c r="AW186" i="12" s="1"/>
  <c r="H192" i="12"/>
  <c r="AD289" i="12"/>
  <c r="AJ289" i="12" s="1"/>
  <c r="AJ290" i="12" s="1"/>
  <c r="AU178" i="12"/>
  <c r="AW178" i="12" s="1"/>
  <c r="Q262" i="12"/>
  <c r="F45" i="13" s="1"/>
  <c r="AD80" i="12"/>
  <c r="Z80" i="12"/>
  <c r="AU198" i="12"/>
  <c r="AW198" i="12" s="1"/>
  <c r="AR206" i="12"/>
  <c r="AI283" i="12"/>
  <c r="L48" i="13" s="1"/>
  <c r="AU269" i="12"/>
  <c r="AW269" i="12" s="1"/>
  <c r="H176" i="12"/>
  <c r="AU219" i="12"/>
  <c r="AW219" i="12" s="1"/>
  <c r="Z283" i="12"/>
  <c r="I48" i="13" s="1"/>
  <c r="H249" i="12"/>
  <c r="C42" i="13" s="1"/>
  <c r="H140" i="12"/>
  <c r="AI262" i="12"/>
  <c r="L45" i="13" s="1"/>
  <c r="AU266" i="12"/>
  <c r="AW266" i="12" s="1"/>
  <c r="H55" i="12"/>
  <c r="Q283" i="12"/>
  <c r="F48" i="13" s="1"/>
  <c r="Z81" i="12"/>
  <c r="H67" i="12"/>
  <c r="Q158" i="12"/>
  <c r="AU188" i="12"/>
  <c r="AW188" i="12" s="1"/>
  <c r="AU214" i="12"/>
  <c r="AW214" i="12" s="1"/>
  <c r="AU170" i="12"/>
  <c r="AW170" i="12" s="1"/>
  <c r="AU215" i="12"/>
  <c r="AW215" i="12" s="1"/>
  <c r="H262" i="12"/>
  <c r="C45" i="13" s="1"/>
  <c r="AU270" i="12"/>
  <c r="AW270" i="12" s="1"/>
  <c r="Q192" i="12"/>
  <c r="Q80" i="12"/>
  <c r="Q237" i="12"/>
  <c r="F39" i="13" s="1"/>
  <c r="U82" i="12"/>
  <c r="Q82" i="12"/>
  <c r="AU172" i="12"/>
  <c r="AW172" i="12" s="1"/>
  <c r="H237" i="12"/>
  <c r="C39" i="13" s="1"/>
  <c r="AI192" i="12"/>
  <c r="Z192" i="12"/>
  <c r="C58" i="13"/>
  <c r="H78" i="12"/>
  <c r="H112" i="12"/>
  <c r="AW197" i="12"/>
  <c r="H283" i="12"/>
  <c r="H227" i="12"/>
  <c r="C36" i="13" s="1"/>
  <c r="C8" i="9"/>
  <c r="C9" i="9"/>
  <c r="D17" i="9"/>
  <c r="E17" i="9"/>
  <c r="F17" i="9"/>
  <c r="G17" i="9"/>
  <c r="C17" i="9"/>
  <c r="E14" i="9"/>
  <c r="C14" i="9"/>
  <c r="C13" i="9"/>
  <c r="C11" i="9"/>
  <c r="C10" i="9"/>
  <c r="C7" i="9"/>
  <c r="C5" i="9"/>
  <c r="C4" i="9"/>
  <c r="C2" i="9"/>
  <c r="C1" i="9"/>
  <c r="AN244" i="3"/>
  <c r="AF244" i="3"/>
  <c r="X244" i="3"/>
  <c r="P244" i="3"/>
  <c r="H244" i="3"/>
  <c r="K229" i="3"/>
  <c r="S229" i="3" s="1"/>
  <c r="H229" i="3"/>
  <c r="K228" i="3"/>
  <c r="P228" i="3" s="1"/>
  <c r="H228" i="3"/>
  <c r="AN224" i="3"/>
  <c r="AF224" i="3"/>
  <c r="X224" i="3"/>
  <c r="P224" i="3"/>
  <c r="H224" i="3"/>
  <c r="AN223" i="3"/>
  <c r="AF223" i="3"/>
  <c r="X223" i="3"/>
  <c r="P223" i="3"/>
  <c r="H223" i="3"/>
  <c r="AN222" i="3"/>
  <c r="AF222" i="3"/>
  <c r="X222" i="3"/>
  <c r="P222" i="3"/>
  <c r="H222" i="3"/>
  <c r="AN221" i="3"/>
  <c r="AF221" i="3"/>
  <c r="X221" i="3"/>
  <c r="P221" i="3"/>
  <c r="H221" i="3"/>
  <c r="AN220" i="3"/>
  <c r="AF220" i="3"/>
  <c r="X220" i="3"/>
  <c r="P220" i="3"/>
  <c r="H220" i="3"/>
  <c r="AN219" i="3"/>
  <c r="AF219" i="3"/>
  <c r="X219" i="3"/>
  <c r="P219" i="3"/>
  <c r="H219" i="3"/>
  <c r="AN218" i="3"/>
  <c r="AF218" i="3"/>
  <c r="X218" i="3"/>
  <c r="P218" i="3"/>
  <c r="H218" i="3"/>
  <c r="AN217" i="3"/>
  <c r="AF217" i="3"/>
  <c r="X217" i="3"/>
  <c r="P217" i="3"/>
  <c r="H217" i="3"/>
  <c r="AN216" i="3"/>
  <c r="AF216" i="3"/>
  <c r="X216" i="3"/>
  <c r="P216" i="3"/>
  <c r="H216" i="3"/>
  <c r="AN215" i="3"/>
  <c r="AF215" i="3"/>
  <c r="X215" i="3"/>
  <c r="P215" i="3"/>
  <c r="H215" i="3"/>
  <c r="AN214" i="3"/>
  <c r="AF214" i="3"/>
  <c r="X214" i="3"/>
  <c r="P214" i="3"/>
  <c r="H214" i="3"/>
  <c r="AN213" i="3"/>
  <c r="AF213" i="3"/>
  <c r="X213" i="3"/>
  <c r="P213" i="3"/>
  <c r="H213" i="3"/>
  <c r="AN208" i="3"/>
  <c r="AL208" i="3"/>
  <c r="AF208" i="3"/>
  <c r="AD208" i="3"/>
  <c r="X208" i="3"/>
  <c r="V208" i="3"/>
  <c r="P208" i="3"/>
  <c r="N208" i="3"/>
  <c r="H208" i="3"/>
  <c r="F208" i="3"/>
  <c r="AN207" i="3"/>
  <c r="AL207" i="3"/>
  <c r="AF207" i="3"/>
  <c r="AD207" i="3"/>
  <c r="X207" i="3"/>
  <c r="V207" i="3"/>
  <c r="P207" i="3"/>
  <c r="N207" i="3"/>
  <c r="H207" i="3"/>
  <c r="F207" i="3"/>
  <c r="AN206" i="3"/>
  <c r="AL206" i="3"/>
  <c r="AF206" i="3"/>
  <c r="AD206" i="3"/>
  <c r="X206" i="3"/>
  <c r="V206" i="3"/>
  <c r="P206" i="3"/>
  <c r="N206" i="3"/>
  <c r="H206" i="3"/>
  <c r="F206" i="3"/>
  <c r="AN205" i="3"/>
  <c r="AL205" i="3"/>
  <c r="AF205" i="3"/>
  <c r="AD205" i="3"/>
  <c r="X205" i="3"/>
  <c r="V205" i="3"/>
  <c r="P205" i="3"/>
  <c r="N205" i="3"/>
  <c r="H205" i="3"/>
  <c r="F205" i="3"/>
  <c r="AN204" i="3"/>
  <c r="AL204" i="3"/>
  <c r="AF204" i="3"/>
  <c r="AD204" i="3"/>
  <c r="X204" i="3"/>
  <c r="V204" i="3"/>
  <c r="P204" i="3"/>
  <c r="N204" i="3"/>
  <c r="H204" i="3"/>
  <c r="F204" i="3"/>
  <c r="AN200" i="3"/>
  <c r="AF200" i="3"/>
  <c r="X200" i="3"/>
  <c r="P200" i="3"/>
  <c r="H200" i="3"/>
  <c r="AN199" i="3"/>
  <c r="AF199" i="3"/>
  <c r="X199" i="3"/>
  <c r="P199" i="3"/>
  <c r="H199" i="3"/>
  <c r="AN198" i="3"/>
  <c r="AF198" i="3"/>
  <c r="X198" i="3"/>
  <c r="P198" i="3"/>
  <c r="H198" i="3"/>
  <c r="AN197" i="3"/>
  <c r="AF197" i="3"/>
  <c r="X197" i="3"/>
  <c r="P197" i="3"/>
  <c r="H197" i="3"/>
  <c r="AN192" i="3"/>
  <c r="AF192" i="3"/>
  <c r="X192" i="3"/>
  <c r="P192" i="3"/>
  <c r="H192" i="3"/>
  <c r="AN191" i="3"/>
  <c r="AF191" i="3"/>
  <c r="X191" i="3"/>
  <c r="P191" i="3"/>
  <c r="H191" i="3"/>
  <c r="AN190" i="3"/>
  <c r="AF190" i="3"/>
  <c r="X190" i="3"/>
  <c r="P190" i="3"/>
  <c r="H190" i="3"/>
  <c r="AN185" i="3"/>
  <c r="AF185" i="3"/>
  <c r="X185" i="3"/>
  <c r="P185" i="3"/>
  <c r="H185" i="3"/>
  <c r="AN184" i="3"/>
  <c r="AF184" i="3"/>
  <c r="X184" i="3"/>
  <c r="P184" i="3"/>
  <c r="H184" i="3"/>
  <c r="AN183" i="3"/>
  <c r="AF183" i="3"/>
  <c r="X183" i="3"/>
  <c r="P183" i="3"/>
  <c r="H183" i="3"/>
  <c r="AN182" i="3"/>
  <c r="AF182" i="3"/>
  <c r="X182" i="3"/>
  <c r="P182" i="3"/>
  <c r="H182" i="3"/>
  <c r="AN181" i="3"/>
  <c r="AF181" i="3"/>
  <c r="X181" i="3"/>
  <c r="P181" i="3"/>
  <c r="H181" i="3"/>
  <c r="AN180" i="3"/>
  <c r="AF180" i="3"/>
  <c r="X180" i="3"/>
  <c r="P180" i="3"/>
  <c r="H180" i="3"/>
  <c r="AN179" i="3"/>
  <c r="AF179" i="3"/>
  <c r="X179" i="3"/>
  <c r="P179" i="3"/>
  <c r="H179" i="3"/>
  <c r="AN178" i="3"/>
  <c r="AF178" i="3"/>
  <c r="X178" i="3"/>
  <c r="P178" i="3"/>
  <c r="H178" i="3"/>
  <c r="AN177" i="3"/>
  <c r="AF177" i="3"/>
  <c r="X177" i="3"/>
  <c r="P177" i="3"/>
  <c r="H177" i="3"/>
  <c r="AN176" i="3"/>
  <c r="AF176" i="3"/>
  <c r="X176" i="3"/>
  <c r="P176" i="3"/>
  <c r="H176" i="3"/>
  <c r="AN175" i="3"/>
  <c r="AF175" i="3"/>
  <c r="X175" i="3"/>
  <c r="P175" i="3"/>
  <c r="H175" i="3"/>
  <c r="AN170" i="3"/>
  <c r="AF170" i="3"/>
  <c r="X170" i="3"/>
  <c r="P170" i="3"/>
  <c r="H170" i="3"/>
  <c r="AN169" i="3"/>
  <c r="AF169" i="3"/>
  <c r="X169" i="3"/>
  <c r="P169" i="3"/>
  <c r="H169" i="3"/>
  <c r="AN168" i="3"/>
  <c r="AF168" i="3"/>
  <c r="X168" i="3"/>
  <c r="P168" i="3"/>
  <c r="H168" i="3"/>
  <c r="AN167" i="3"/>
  <c r="AF167" i="3"/>
  <c r="X167" i="3"/>
  <c r="P167" i="3"/>
  <c r="H167" i="3"/>
  <c r="AN166" i="3"/>
  <c r="AF166" i="3"/>
  <c r="X166" i="3"/>
  <c r="P166" i="3"/>
  <c r="H166" i="3"/>
  <c r="AN165" i="3"/>
  <c r="AF165" i="3"/>
  <c r="X165" i="3"/>
  <c r="P165" i="3"/>
  <c r="H165" i="3"/>
  <c r="AN164" i="3"/>
  <c r="AF164" i="3"/>
  <c r="X164" i="3"/>
  <c r="P164" i="3"/>
  <c r="H164" i="3"/>
  <c r="AN163" i="3"/>
  <c r="AF163" i="3"/>
  <c r="X163" i="3"/>
  <c r="P163" i="3"/>
  <c r="H163" i="3"/>
  <c r="AN157" i="3"/>
  <c r="AF157" i="3"/>
  <c r="X157" i="3"/>
  <c r="P157" i="3"/>
  <c r="H157" i="3"/>
  <c r="AN156" i="3"/>
  <c r="AF156" i="3"/>
  <c r="X156" i="3"/>
  <c r="P156" i="3"/>
  <c r="H156" i="3"/>
  <c r="AN155" i="3"/>
  <c r="AF155" i="3"/>
  <c r="X155" i="3"/>
  <c r="P155" i="3"/>
  <c r="H155" i="3"/>
  <c r="AN154" i="3"/>
  <c r="AF154" i="3"/>
  <c r="X154" i="3"/>
  <c r="P154" i="3"/>
  <c r="H154" i="3"/>
  <c r="AN153" i="3"/>
  <c r="AF153" i="3"/>
  <c r="X153" i="3"/>
  <c r="P153" i="3"/>
  <c r="H153" i="3"/>
  <c r="AN150" i="3"/>
  <c r="AF150" i="3"/>
  <c r="X150" i="3"/>
  <c r="P150" i="3"/>
  <c r="H150" i="3"/>
  <c r="AN149" i="3"/>
  <c r="AF149" i="3"/>
  <c r="X149" i="3"/>
  <c r="P149" i="3"/>
  <c r="H149" i="3"/>
  <c r="AN148" i="3"/>
  <c r="AF148" i="3"/>
  <c r="X148" i="3"/>
  <c r="P148" i="3"/>
  <c r="H148" i="3"/>
  <c r="AN147" i="3"/>
  <c r="AF147" i="3"/>
  <c r="X147" i="3"/>
  <c r="P147" i="3"/>
  <c r="H147" i="3"/>
  <c r="AN146" i="3"/>
  <c r="AF146" i="3"/>
  <c r="X146" i="3"/>
  <c r="P146" i="3"/>
  <c r="H146" i="3"/>
  <c r="AN143" i="3"/>
  <c r="AF143" i="3"/>
  <c r="X143" i="3"/>
  <c r="P143" i="3"/>
  <c r="H143" i="3"/>
  <c r="AN142" i="3"/>
  <c r="AF142" i="3"/>
  <c r="X142" i="3"/>
  <c r="P142" i="3"/>
  <c r="H142" i="3"/>
  <c r="AN141" i="3"/>
  <c r="AF141" i="3"/>
  <c r="X141" i="3"/>
  <c r="P141" i="3"/>
  <c r="H141" i="3"/>
  <c r="AN140" i="3"/>
  <c r="AF140" i="3"/>
  <c r="X140" i="3"/>
  <c r="P140" i="3"/>
  <c r="H140" i="3"/>
  <c r="AN139" i="3"/>
  <c r="AF139" i="3"/>
  <c r="X139" i="3"/>
  <c r="P139" i="3"/>
  <c r="H139" i="3"/>
  <c r="AN136" i="3"/>
  <c r="AF136" i="3"/>
  <c r="X136" i="3"/>
  <c r="P136" i="3"/>
  <c r="H136" i="3"/>
  <c r="AN135" i="3"/>
  <c r="AF135" i="3"/>
  <c r="X135" i="3"/>
  <c r="P135" i="3"/>
  <c r="H135" i="3"/>
  <c r="AN134" i="3"/>
  <c r="AF134" i="3"/>
  <c r="X134" i="3"/>
  <c r="P134" i="3"/>
  <c r="H134" i="3"/>
  <c r="AN133" i="3"/>
  <c r="AF133" i="3"/>
  <c r="X133" i="3"/>
  <c r="P133" i="3"/>
  <c r="H133" i="3"/>
  <c r="AN132" i="3"/>
  <c r="AF132" i="3"/>
  <c r="X132" i="3"/>
  <c r="P132" i="3"/>
  <c r="H132" i="3"/>
  <c r="AN127" i="3"/>
  <c r="AF127" i="3"/>
  <c r="X127" i="3"/>
  <c r="P127" i="3"/>
  <c r="H127" i="3"/>
  <c r="AN126" i="3"/>
  <c r="AF126" i="3"/>
  <c r="X126" i="3"/>
  <c r="P126" i="3"/>
  <c r="H126" i="3"/>
  <c r="AN125" i="3"/>
  <c r="AF125" i="3"/>
  <c r="X125" i="3"/>
  <c r="P125" i="3"/>
  <c r="H125" i="3"/>
  <c r="AN124" i="3"/>
  <c r="AF124" i="3"/>
  <c r="X124" i="3"/>
  <c r="P124" i="3"/>
  <c r="H124" i="3"/>
  <c r="A115" i="3"/>
  <c r="A114" i="3"/>
  <c r="A113" i="3"/>
  <c r="A112" i="3"/>
  <c r="A109" i="3"/>
  <c r="A108" i="3"/>
  <c r="A107" i="3"/>
  <c r="A106" i="3"/>
  <c r="A105" i="3"/>
  <c r="A102" i="3"/>
  <c r="A101" i="3"/>
  <c r="A100" i="3"/>
  <c r="A99" i="3"/>
  <c r="A98" i="3"/>
  <c r="A97" i="3"/>
  <c r="A96" i="3"/>
  <c r="A95" i="3"/>
  <c r="A94" i="3"/>
  <c r="A93" i="3"/>
  <c r="A92" i="3"/>
  <c r="A91" i="3"/>
  <c r="A87" i="3"/>
  <c r="A85" i="3"/>
  <c r="A83" i="3"/>
  <c r="A81" i="3"/>
  <c r="A79" i="3"/>
  <c r="A77" i="3"/>
  <c r="A75" i="3"/>
  <c r="K68" i="3"/>
  <c r="P68" i="3" s="1"/>
  <c r="H68" i="3"/>
  <c r="K67" i="3"/>
  <c r="S67" i="3" s="1"/>
  <c r="X67" i="3" s="1"/>
  <c r="H67" i="3"/>
  <c r="K66" i="3"/>
  <c r="P66" i="3" s="1"/>
  <c r="H66" i="3"/>
  <c r="J63" i="3"/>
  <c r="P63" i="3" s="1"/>
  <c r="P115" i="3" s="1"/>
  <c r="H63" i="3"/>
  <c r="H115" i="3" s="1"/>
  <c r="J62" i="3"/>
  <c r="P62" i="3" s="1"/>
  <c r="P114" i="3" s="1"/>
  <c r="H62" i="3"/>
  <c r="H114" i="3" s="1"/>
  <c r="J61" i="3"/>
  <c r="P61" i="3" s="1"/>
  <c r="P113" i="3" s="1"/>
  <c r="H61" i="3"/>
  <c r="J60" i="3"/>
  <c r="R60" i="3" s="1"/>
  <c r="X60" i="3" s="1"/>
  <c r="X112" i="3" s="1"/>
  <c r="H60" i="3"/>
  <c r="H112" i="3" s="1"/>
  <c r="AK57" i="3"/>
  <c r="AC57" i="3"/>
  <c r="U57" i="3"/>
  <c r="M57" i="3"/>
  <c r="J57" i="3"/>
  <c r="R57" i="3" s="1"/>
  <c r="Z57" i="3" s="1"/>
  <c r="AH57" i="3" s="1"/>
  <c r="AN57" i="3" s="1"/>
  <c r="AN109" i="3" s="1"/>
  <c r="H57" i="3"/>
  <c r="H109" i="3" s="1"/>
  <c r="E57" i="3"/>
  <c r="AK56" i="3"/>
  <c r="AC56" i="3"/>
  <c r="U56" i="3"/>
  <c r="M56" i="3"/>
  <c r="J56" i="3"/>
  <c r="P56" i="3" s="1"/>
  <c r="P108" i="3" s="1"/>
  <c r="H56" i="3"/>
  <c r="E56" i="3"/>
  <c r="AK55" i="3"/>
  <c r="AC55" i="3"/>
  <c r="U55" i="3"/>
  <c r="M55" i="3"/>
  <c r="J55" i="3"/>
  <c r="R55" i="3" s="1"/>
  <c r="H55" i="3"/>
  <c r="H107" i="3" s="1"/>
  <c r="E55" i="3"/>
  <c r="AK54" i="3"/>
  <c r="AC54" i="3"/>
  <c r="U54" i="3"/>
  <c r="M54" i="3"/>
  <c r="J54" i="3"/>
  <c r="R54" i="3" s="1"/>
  <c r="Z54" i="3" s="1"/>
  <c r="AF54" i="3" s="1"/>
  <c r="AF106" i="3" s="1"/>
  <c r="H54" i="3"/>
  <c r="E54" i="3"/>
  <c r="AK53" i="3"/>
  <c r="AC53" i="3"/>
  <c r="U53" i="3"/>
  <c r="M53" i="3"/>
  <c r="J53" i="3"/>
  <c r="H53" i="3"/>
  <c r="H105" i="3" s="1"/>
  <c r="E53" i="3"/>
  <c r="AK50" i="3"/>
  <c r="AC50" i="3"/>
  <c r="U50" i="3"/>
  <c r="AF50" i="3"/>
  <c r="AF102" i="3" s="1"/>
  <c r="P50" i="3"/>
  <c r="P102" i="3" s="1"/>
  <c r="M50" i="3"/>
  <c r="H50" i="3"/>
  <c r="H102" i="3" s="1"/>
  <c r="E50" i="3"/>
  <c r="AK49" i="3"/>
  <c r="AC49" i="3"/>
  <c r="U49" i="3"/>
  <c r="P49" i="3"/>
  <c r="P101" i="3" s="1"/>
  <c r="M49" i="3"/>
  <c r="AN49" i="3"/>
  <c r="AN101" i="3" s="1"/>
  <c r="H49" i="3"/>
  <c r="H101" i="3" s="1"/>
  <c r="E49" i="3"/>
  <c r="AK48" i="3"/>
  <c r="AC48" i="3"/>
  <c r="U48" i="3"/>
  <c r="M48" i="3"/>
  <c r="P48" i="3"/>
  <c r="P100" i="3" s="1"/>
  <c r="H48" i="3"/>
  <c r="E48" i="3"/>
  <c r="AK47" i="3"/>
  <c r="AC47" i="3"/>
  <c r="U47" i="3"/>
  <c r="M47" i="3"/>
  <c r="H47" i="3"/>
  <c r="H99" i="3" s="1"/>
  <c r="E47" i="3"/>
  <c r="AK46" i="3"/>
  <c r="AC46" i="3"/>
  <c r="U46" i="3"/>
  <c r="AF46" i="3"/>
  <c r="AF98" i="3" s="1"/>
  <c r="P46" i="3"/>
  <c r="P98" i="3" s="1"/>
  <c r="M46" i="3"/>
  <c r="H46" i="3"/>
  <c r="E46" i="3"/>
  <c r="AK45" i="3"/>
  <c r="AC45" i="3"/>
  <c r="U45" i="3"/>
  <c r="M45" i="3"/>
  <c r="H45" i="3"/>
  <c r="H97" i="3" s="1"/>
  <c r="E45" i="3"/>
  <c r="AK44" i="3"/>
  <c r="AC44" i="3"/>
  <c r="U44" i="3"/>
  <c r="AN44" i="3"/>
  <c r="AN96" i="3" s="1"/>
  <c r="M44" i="3"/>
  <c r="P44" i="3"/>
  <c r="P96" i="3" s="1"/>
  <c r="H44" i="3"/>
  <c r="E44" i="3"/>
  <c r="AK43" i="3"/>
  <c r="AC43" i="3"/>
  <c r="U43" i="3"/>
  <c r="P43" i="3"/>
  <c r="P95" i="3" s="1"/>
  <c r="M43" i="3"/>
  <c r="X43" i="3"/>
  <c r="X95" i="3" s="1"/>
  <c r="H43" i="3"/>
  <c r="H95" i="3" s="1"/>
  <c r="E43" i="3"/>
  <c r="AK42" i="3"/>
  <c r="AC42" i="3"/>
  <c r="U42" i="3"/>
  <c r="M42" i="3"/>
  <c r="H42" i="3"/>
  <c r="H94" i="3" s="1"/>
  <c r="E42" i="3"/>
  <c r="AK41" i="3"/>
  <c r="AC41" i="3"/>
  <c r="U41" i="3"/>
  <c r="M41" i="3"/>
  <c r="AN41" i="3"/>
  <c r="AN93" i="3" s="1"/>
  <c r="H41" i="3"/>
  <c r="H93" i="3" s="1"/>
  <c r="E41" i="3"/>
  <c r="AK40" i="3"/>
  <c r="AC40" i="3"/>
  <c r="U40" i="3"/>
  <c r="M40" i="3"/>
  <c r="P40" i="3"/>
  <c r="P92" i="3" s="1"/>
  <c r="H40" i="3"/>
  <c r="H92" i="3" s="1"/>
  <c r="E40" i="3"/>
  <c r="AK39" i="3"/>
  <c r="AC39" i="3"/>
  <c r="U39" i="3"/>
  <c r="M39" i="3"/>
  <c r="P39" i="3"/>
  <c r="H39" i="3"/>
  <c r="E39" i="3"/>
  <c r="AM36" i="3"/>
  <c r="AE36" i="3"/>
  <c r="W36" i="3"/>
  <c r="O36" i="3"/>
  <c r="G36" i="3"/>
  <c r="H36" i="3"/>
  <c r="AN35" i="3"/>
  <c r="AN87" i="3" s="1"/>
  <c r="AJ35" i="3"/>
  <c r="AF35" i="3"/>
  <c r="AF87" i="3" s="1"/>
  <c r="AB35" i="3"/>
  <c r="X35" i="3"/>
  <c r="X87" i="3" s="1"/>
  <c r="T35" i="3"/>
  <c r="P35" i="3"/>
  <c r="P87" i="3" s="1"/>
  <c r="L35" i="3"/>
  <c r="H35" i="3"/>
  <c r="H87" i="3" s="1"/>
  <c r="D35" i="3"/>
  <c r="AM34" i="3"/>
  <c r="AE34" i="3"/>
  <c r="W34" i="3"/>
  <c r="O34" i="3"/>
  <c r="G34" i="3"/>
  <c r="AJ33" i="3"/>
  <c r="AB33" i="3"/>
  <c r="AH33" i="3"/>
  <c r="AN33" i="3" s="1"/>
  <c r="AN85" i="3" s="1"/>
  <c r="X33" i="3"/>
  <c r="X85" i="3" s="1"/>
  <c r="T33" i="3"/>
  <c r="L33" i="3"/>
  <c r="P33" i="3"/>
  <c r="H33" i="3"/>
  <c r="H85" i="3" s="1"/>
  <c r="D33" i="3"/>
  <c r="AM32" i="3"/>
  <c r="AE32" i="3"/>
  <c r="W32" i="3"/>
  <c r="O32" i="3"/>
  <c r="G32" i="3"/>
  <c r="AJ31" i="3"/>
  <c r="AB31" i="3"/>
  <c r="T31" i="3"/>
  <c r="X31" i="3"/>
  <c r="P31" i="3"/>
  <c r="P83" i="3" s="1"/>
  <c r="L31" i="3"/>
  <c r="H31" i="3"/>
  <c r="H83" i="3" s="1"/>
  <c r="D31" i="3"/>
  <c r="AM30" i="3"/>
  <c r="AE30" i="3"/>
  <c r="W30" i="3"/>
  <c r="O30" i="3"/>
  <c r="H30" i="3"/>
  <c r="H82" i="3" s="1"/>
  <c r="G30" i="3"/>
  <c r="AJ29" i="3"/>
  <c r="AB29" i="3"/>
  <c r="T29" i="3"/>
  <c r="P29" i="3"/>
  <c r="L29" i="3"/>
  <c r="H29" i="3"/>
  <c r="H81" i="3" s="1"/>
  <c r="D29" i="3"/>
  <c r="AM28" i="3"/>
  <c r="AE28" i="3"/>
  <c r="W28" i="3"/>
  <c r="O28" i="3"/>
  <c r="P28" i="3"/>
  <c r="P80" i="3" s="1"/>
  <c r="G28" i="3"/>
  <c r="H28" i="3"/>
  <c r="AJ27" i="3"/>
  <c r="AB27" i="3"/>
  <c r="T27" i="3"/>
  <c r="P27" i="3"/>
  <c r="P79" i="3" s="1"/>
  <c r="L27" i="3"/>
  <c r="H27" i="3"/>
  <c r="H79" i="3" s="1"/>
  <c r="D27" i="3"/>
  <c r="AM26" i="3"/>
  <c r="AE26" i="3"/>
  <c r="W26" i="3"/>
  <c r="O26" i="3"/>
  <c r="P26" i="3"/>
  <c r="P78" i="3" s="1"/>
  <c r="G26" i="3"/>
  <c r="H26" i="3"/>
  <c r="AJ25" i="3"/>
  <c r="AB25" i="3"/>
  <c r="T25" i="3"/>
  <c r="L25" i="3"/>
  <c r="H25" i="3"/>
  <c r="H77" i="3" s="1"/>
  <c r="D25" i="3"/>
  <c r="AM24" i="3"/>
  <c r="AE24" i="3"/>
  <c r="W24" i="3"/>
  <c r="O24" i="3"/>
  <c r="G24" i="3"/>
  <c r="AJ23" i="3"/>
  <c r="AB23" i="3"/>
  <c r="T23" i="3"/>
  <c r="L23" i="3"/>
  <c r="H23" i="3"/>
  <c r="D23" i="3"/>
  <c r="AF128" i="3" l="1"/>
  <c r="AP139" i="3"/>
  <c r="AP180" i="3"/>
  <c r="AP221" i="3"/>
  <c r="AP224" i="3"/>
  <c r="X237" i="3"/>
  <c r="E58" i="9" s="1"/>
  <c r="AP199" i="3"/>
  <c r="AP192" i="3"/>
  <c r="AP183" i="3"/>
  <c r="AP181" i="3"/>
  <c r="AP127" i="3"/>
  <c r="AN128" i="3"/>
  <c r="AN235" i="3" s="1"/>
  <c r="G56" i="9" s="1"/>
  <c r="AP125" i="3"/>
  <c r="P54" i="3"/>
  <c r="P106" i="3" s="1"/>
  <c r="R113" i="12"/>
  <c r="Q114" i="12"/>
  <c r="I41" i="12"/>
  <c r="AV41" i="12" s="1"/>
  <c r="AF171" i="3"/>
  <c r="AP178" i="3"/>
  <c r="AP197" i="3"/>
  <c r="AP200" i="3"/>
  <c r="AN209" i="3"/>
  <c r="G45" i="9" s="1"/>
  <c r="AN186" i="3"/>
  <c r="G36" i="9" s="1"/>
  <c r="AP177" i="3"/>
  <c r="AP168" i="3"/>
  <c r="AP163" i="3"/>
  <c r="AN193" i="3"/>
  <c r="G39" i="9" s="1"/>
  <c r="AP126" i="3"/>
  <c r="AF237" i="3"/>
  <c r="F58" i="9" s="1"/>
  <c r="AP215" i="3"/>
  <c r="AP184" i="3"/>
  <c r="H58" i="3"/>
  <c r="H158" i="3"/>
  <c r="AP179" i="3"/>
  <c r="H144" i="3"/>
  <c r="AP167" i="3"/>
  <c r="P229" i="3"/>
  <c r="R61" i="3"/>
  <c r="X61" i="3" s="1"/>
  <c r="X113" i="3" s="1"/>
  <c r="AP149" i="3"/>
  <c r="P209" i="3"/>
  <c r="D45" i="9" s="1"/>
  <c r="H209" i="3"/>
  <c r="C45" i="9" s="1"/>
  <c r="AV296" i="12"/>
  <c r="S57" i="13" s="1"/>
  <c r="J57" i="13"/>
  <c r="AI296" i="12"/>
  <c r="L57" i="13" s="1"/>
  <c r="L33" i="13"/>
  <c r="Q296" i="12"/>
  <c r="F57" i="13" s="1"/>
  <c r="F33" i="13"/>
  <c r="AR296" i="12"/>
  <c r="O57" i="13" s="1"/>
  <c r="O33" i="13"/>
  <c r="Z296" i="12"/>
  <c r="I57" i="13" s="1"/>
  <c r="I33" i="13"/>
  <c r="AA298" i="12"/>
  <c r="J59" i="13" s="1"/>
  <c r="J51" i="13"/>
  <c r="AJ298" i="12"/>
  <c r="M59" i="13" s="1"/>
  <c r="M51" i="13"/>
  <c r="C48" i="13"/>
  <c r="AU283" i="12"/>
  <c r="AD286" i="12"/>
  <c r="AI286" i="12" s="1"/>
  <c r="AV249" i="12"/>
  <c r="S42" i="13" s="1"/>
  <c r="R290" i="12"/>
  <c r="AI295" i="12"/>
  <c r="L56" i="13" s="1"/>
  <c r="L27" i="13"/>
  <c r="Z295" i="12"/>
  <c r="I56" i="13" s="1"/>
  <c r="I27" i="13"/>
  <c r="AV262" i="12"/>
  <c r="S45" i="13" s="1"/>
  <c r="AR295" i="12"/>
  <c r="O56" i="13" s="1"/>
  <c r="O27" i="13"/>
  <c r="Q295" i="12"/>
  <c r="F56" i="13" s="1"/>
  <c r="F27" i="13"/>
  <c r="S56" i="13"/>
  <c r="D48" i="13"/>
  <c r="S36" i="13"/>
  <c r="D36" i="13"/>
  <c r="H296" i="12"/>
  <c r="C57" i="13" s="1"/>
  <c r="C33" i="13"/>
  <c r="AN137" i="3"/>
  <c r="AN151" i="3"/>
  <c r="AP143" i="3"/>
  <c r="AP155" i="3"/>
  <c r="AP136" i="3"/>
  <c r="AP140" i="3"/>
  <c r="AP148" i="3"/>
  <c r="AU227" i="12"/>
  <c r="Q126" i="12"/>
  <c r="R127" i="12"/>
  <c r="Z130" i="12"/>
  <c r="AA131" i="12"/>
  <c r="AV110" i="12"/>
  <c r="R124" i="12"/>
  <c r="AW74" i="12"/>
  <c r="AW75" i="12"/>
  <c r="AJ62" i="12"/>
  <c r="AJ131" i="12" s="1"/>
  <c r="AU74" i="12"/>
  <c r="AI61" i="12"/>
  <c r="AI130" i="12" s="1"/>
  <c r="AV75" i="12"/>
  <c r="AI72" i="12"/>
  <c r="AJ73" i="12"/>
  <c r="AA77" i="12"/>
  <c r="Z76" i="12"/>
  <c r="Z140" i="12" s="1"/>
  <c r="AC76" i="12"/>
  <c r="AL76" i="12" s="1"/>
  <c r="AA71" i="12"/>
  <c r="AC70" i="12"/>
  <c r="Z70" i="12"/>
  <c r="R78" i="12"/>
  <c r="AS73" i="12"/>
  <c r="AR72" i="12"/>
  <c r="AS64" i="12"/>
  <c r="AS133" i="12" s="1"/>
  <c r="AV133" i="12" s="1"/>
  <c r="AW133" i="12" s="1"/>
  <c r="AR63" i="12"/>
  <c r="AR132" i="12" s="1"/>
  <c r="AU132" i="12" s="1"/>
  <c r="AW132" i="12" s="1"/>
  <c r="AR59" i="12"/>
  <c r="AR128" i="12" s="1"/>
  <c r="AU128" i="12" s="1"/>
  <c r="AW128" i="12" s="1"/>
  <c r="AS60" i="12"/>
  <c r="AS129" i="12" s="1"/>
  <c r="AV129" i="12" s="1"/>
  <c r="AW129" i="12" s="1"/>
  <c r="R67" i="12"/>
  <c r="AA58" i="12"/>
  <c r="AC57" i="12"/>
  <c r="AL57" i="12" s="1"/>
  <c r="Z57" i="12"/>
  <c r="AS66" i="12"/>
  <c r="AS135" i="12" s="1"/>
  <c r="AV135" i="12" s="1"/>
  <c r="AW135" i="12" s="1"/>
  <c r="AR65" i="12"/>
  <c r="AR134" i="12" s="1"/>
  <c r="AU134" i="12" s="1"/>
  <c r="AW134" i="12" s="1"/>
  <c r="AR61" i="12"/>
  <c r="AR130" i="12" s="1"/>
  <c r="AS62" i="12"/>
  <c r="AS131" i="12" s="1"/>
  <c r="AV193" i="12"/>
  <c r="S30" i="13" s="1"/>
  <c r="Z47" i="12"/>
  <c r="Z116" i="12" s="1"/>
  <c r="AC47" i="12"/>
  <c r="AA48" i="12"/>
  <c r="AA117" i="12" s="1"/>
  <c r="AA52" i="12"/>
  <c r="AA121" i="12" s="1"/>
  <c r="AC51" i="12"/>
  <c r="Z51" i="12"/>
  <c r="Z120" i="12" s="1"/>
  <c r="AC49" i="12"/>
  <c r="Z49" i="12"/>
  <c r="Z118" i="12" s="1"/>
  <c r="AA50" i="12"/>
  <c r="AA119" i="12" s="1"/>
  <c r="R55" i="12"/>
  <c r="AA46" i="12"/>
  <c r="AA115" i="12" s="1"/>
  <c r="AC45" i="12"/>
  <c r="Z45" i="12"/>
  <c r="Z114" i="12" s="1"/>
  <c r="AA44" i="12"/>
  <c r="AA113" i="12" s="1"/>
  <c r="AC43" i="12"/>
  <c r="Z43" i="12"/>
  <c r="AV297" i="12"/>
  <c r="S58" i="13" s="1"/>
  <c r="AU24" i="12"/>
  <c r="AW24" i="12" s="1"/>
  <c r="AA54" i="12"/>
  <c r="AA123" i="12" s="1"/>
  <c r="AC53" i="12"/>
  <c r="Z53" i="12"/>
  <c r="Z122" i="12" s="1"/>
  <c r="Z290" i="12"/>
  <c r="Q290" i="12"/>
  <c r="Q55" i="12"/>
  <c r="AU168" i="12"/>
  <c r="AW168" i="12" s="1"/>
  <c r="Z90" i="12"/>
  <c r="Q83" i="12"/>
  <c r="AR193" i="12"/>
  <c r="O30" i="13" s="1"/>
  <c r="AU249" i="12"/>
  <c r="AU184" i="12"/>
  <c r="AW184" i="12" s="1"/>
  <c r="AU262" i="12"/>
  <c r="Q193" i="12"/>
  <c r="AI193" i="12"/>
  <c r="L30" i="13" s="1"/>
  <c r="AU237" i="12"/>
  <c r="AU176" i="12"/>
  <c r="AW176" i="12" s="1"/>
  <c r="AU81" i="12"/>
  <c r="AW81" i="12" s="1"/>
  <c r="AU297" i="12"/>
  <c r="R58" i="13" s="1"/>
  <c r="H124" i="12"/>
  <c r="Q67" i="12"/>
  <c r="Z89" i="12"/>
  <c r="AU192" i="12"/>
  <c r="AW192" i="12" s="1"/>
  <c r="H193" i="12"/>
  <c r="C30" i="13" s="1"/>
  <c r="Q141" i="12"/>
  <c r="Q142" i="12" s="1"/>
  <c r="Z193" i="12"/>
  <c r="I30" i="13" s="1"/>
  <c r="Q89" i="12"/>
  <c r="H41" i="12"/>
  <c r="H107" i="12" s="1"/>
  <c r="AM80" i="12"/>
  <c r="AR80" i="12" s="1"/>
  <c r="AI80" i="12"/>
  <c r="AM289" i="12"/>
  <c r="AU158" i="12"/>
  <c r="H295" i="12"/>
  <c r="C56" i="13" s="1"/>
  <c r="AD82" i="12"/>
  <c r="Z82" i="12"/>
  <c r="Z83" i="12" s="1"/>
  <c r="Q78" i="12"/>
  <c r="H298" i="12"/>
  <c r="C59" i="13" s="1"/>
  <c r="AI90" i="12"/>
  <c r="AR90" i="12"/>
  <c r="AW90" i="12" s="1"/>
  <c r="AU206" i="12"/>
  <c r="AR141" i="12"/>
  <c r="AI141" i="12"/>
  <c r="H142" i="12"/>
  <c r="H136" i="12"/>
  <c r="S228" i="3"/>
  <c r="AA228" i="3" s="1"/>
  <c r="AF228" i="3" s="1"/>
  <c r="H151" i="3"/>
  <c r="P57" i="3"/>
  <c r="P109" i="3" s="1"/>
  <c r="H128" i="3"/>
  <c r="H235" i="3" s="1"/>
  <c r="P158" i="3"/>
  <c r="AP166" i="3"/>
  <c r="P193" i="3"/>
  <c r="D39" i="9" s="1"/>
  <c r="AP223" i="3"/>
  <c r="R63" i="3"/>
  <c r="X158" i="3"/>
  <c r="AP156" i="3"/>
  <c r="AP169" i="3"/>
  <c r="X193" i="3"/>
  <c r="E39" i="9" s="1"/>
  <c r="H201" i="3"/>
  <c r="AF209" i="3"/>
  <c r="F45" i="9" s="1"/>
  <c r="AP218" i="3"/>
  <c r="AF225" i="3"/>
  <c r="F48" i="9" s="1"/>
  <c r="P137" i="3"/>
  <c r="AF144" i="3"/>
  <c r="AP146" i="3"/>
  <c r="AP164" i="3"/>
  <c r="H225" i="3"/>
  <c r="S68" i="3"/>
  <c r="AP134" i="3"/>
  <c r="P186" i="3"/>
  <c r="D36" i="9" s="1"/>
  <c r="AN237" i="3"/>
  <c r="G58" i="9" s="1"/>
  <c r="P230" i="3"/>
  <c r="AN144" i="3"/>
  <c r="X201" i="3"/>
  <c r="E42" i="9" s="1"/>
  <c r="AP207" i="3"/>
  <c r="AP147" i="3"/>
  <c r="AF186" i="3"/>
  <c r="F36" i="9" s="1"/>
  <c r="AN201" i="3"/>
  <c r="G42" i="9" s="1"/>
  <c r="AP206" i="3"/>
  <c r="P225" i="3"/>
  <c r="D48" i="9" s="1"/>
  <c r="AP216" i="3"/>
  <c r="X54" i="3"/>
  <c r="X106" i="3" s="1"/>
  <c r="R56" i="3"/>
  <c r="X56" i="3" s="1"/>
  <c r="X108" i="3" s="1"/>
  <c r="S66" i="3"/>
  <c r="AA66" i="3" s="1"/>
  <c r="AF66" i="3" s="1"/>
  <c r="AP198" i="3"/>
  <c r="X225" i="3"/>
  <c r="E48" i="9" s="1"/>
  <c r="AP214" i="3"/>
  <c r="P60" i="3"/>
  <c r="P112" i="3" s="1"/>
  <c r="P116" i="3" s="1"/>
  <c r="AF158" i="3"/>
  <c r="AP157" i="3"/>
  <c r="AP170" i="3"/>
  <c r="AF193" i="3"/>
  <c r="F39" i="9" s="1"/>
  <c r="AP222" i="3"/>
  <c r="AP141" i="3"/>
  <c r="AP35" i="3"/>
  <c r="P128" i="3"/>
  <c r="AF151" i="3"/>
  <c r="AP150" i="3"/>
  <c r="H237" i="3"/>
  <c r="C58" i="9" s="1"/>
  <c r="AP219" i="3"/>
  <c r="AN171" i="3"/>
  <c r="X137" i="3"/>
  <c r="X128" i="3"/>
  <c r="AF137" i="3"/>
  <c r="AP185" i="3"/>
  <c r="AP205" i="3"/>
  <c r="X50" i="3"/>
  <c r="X102" i="3" s="1"/>
  <c r="X46" i="3"/>
  <c r="X98" i="3" s="1"/>
  <c r="AF43" i="3"/>
  <c r="AF95" i="3" s="1"/>
  <c r="H24" i="3"/>
  <c r="H76" i="3" s="1"/>
  <c r="P41" i="3"/>
  <c r="P93" i="3" s="1"/>
  <c r="X41" i="3"/>
  <c r="X93" i="3" s="1"/>
  <c r="AN42" i="3"/>
  <c r="AN94" i="3" s="1"/>
  <c r="X42" i="3"/>
  <c r="X94" i="3" s="1"/>
  <c r="P42" i="3"/>
  <c r="P94" i="3" s="1"/>
  <c r="X39" i="3"/>
  <c r="X91" i="3" s="1"/>
  <c r="P30" i="3"/>
  <c r="AN28" i="3"/>
  <c r="AN80" i="3" s="1"/>
  <c r="AF28" i="3"/>
  <c r="AF80" i="3" s="1"/>
  <c r="AF29" i="3"/>
  <c r="AF81" i="3" s="1"/>
  <c r="AH29" i="3"/>
  <c r="AN29" i="3" s="1"/>
  <c r="AN81" i="3" s="1"/>
  <c r="X83" i="3"/>
  <c r="X55" i="3"/>
  <c r="X107" i="3" s="1"/>
  <c r="Z55" i="3"/>
  <c r="H80" i="3"/>
  <c r="H78" i="3"/>
  <c r="P34" i="3"/>
  <c r="P86" i="3" s="1"/>
  <c r="P32" i="3"/>
  <c r="P84" i="3" s="1"/>
  <c r="X25" i="3"/>
  <c r="X77" i="3" s="1"/>
  <c r="H88" i="3"/>
  <c r="P91" i="3"/>
  <c r="P85" i="3"/>
  <c r="X23" i="3"/>
  <c r="X24" i="3"/>
  <c r="X76" i="3" s="1"/>
  <c r="AH27" i="3"/>
  <c r="AN27" i="3" s="1"/>
  <c r="AN79" i="3" s="1"/>
  <c r="AF27" i="3"/>
  <c r="AF79" i="3" s="1"/>
  <c r="X47" i="3"/>
  <c r="X99" i="3" s="1"/>
  <c r="AP87" i="3"/>
  <c r="P25" i="3"/>
  <c r="P77" i="3" s="1"/>
  <c r="AA67" i="3"/>
  <c r="H75" i="3"/>
  <c r="AP135" i="3"/>
  <c r="H186" i="3"/>
  <c r="P201" i="3"/>
  <c r="D42" i="9" s="1"/>
  <c r="P45" i="3"/>
  <c r="P47" i="3"/>
  <c r="P99" i="3" s="1"/>
  <c r="AN50" i="3"/>
  <c r="AN102" i="3" s="1"/>
  <c r="P53" i="3"/>
  <c r="R53" i="3"/>
  <c r="P55" i="3"/>
  <c r="H91" i="3"/>
  <c r="H108" i="3"/>
  <c r="P171" i="3"/>
  <c r="AP204" i="3"/>
  <c r="X186" i="3"/>
  <c r="E36" i="9" s="1"/>
  <c r="P23" i="3"/>
  <c r="P24" i="3"/>
  <c r="P76" i="3" s="1"/>
  <c r="X29" i="3"/>
  <c r="X81" i="3" s="1"/>
  <c r="H34" i="3"/>
  <c r="AF41" i="3"/>
  <c r="AF93" i="3" s="1"/>
  <c r="X44" i="3"/>
  <c r="X96" i="3" s="1"/>
  <c r="X49" i="3"/>
  <c r="X101" i="3" s="1"/>
  <c r="X57" i="3"/>
  <c r="X109" i="3" s="1"/>
  <c r="H64" i="3"/>
  <c r="P64" i="3"/>
  <c r="P81" i="3"/>
  <c r="H100" i="3"/>
  <c r="AP132" i="3"/>
  <c r="P151" i="3"/>
  <c r="X171" i="3"/>
  <c r="AP190" i="3"/>
  <c r="P237" i="3"/>
  <c r="D58" i="9" s="1"/>
  <c r="X229" i="3"/>
  <c r="AA229" i="3"/>
  <c r="H113" i="3"/>
  <c r="H116" i="3" s="1"/>
  <c r="R62" i="3"/>
  <c r="X27" i="3"/>
  <c r="X79" i="3" s="1"/>
  <c r="X28" i="3"/>
  <c r="X80" i="3" s="1"/>
  <c r="H32" i="3"/>
  <c r="AF33" i="3"/>
  <c r="AF85" i="3" s="1"/>
  <c r="H98" i="3"/>
  <c r="AN46" i="3"/>
  <c r="AN98" i="3" s="1"/>
  <c r="H106" i="3"/>
  <c r="AH54" i="3"/>
  <c r="AN54" i="3" s="1"/>
  <c r="AN106" i="3" s="1"/>
  <c r="AP133" i="3"/>
  <c r="X151" i="3"/>
  <c r="AN158" i="3"/>
  <c r="AP165" i="3"/>
  <c r="AP175" i="3"/>
  <c r="AP191" i="3"/>
  <c r="H193" i="3"/>
  <c r="AF201" i="3"/>
  <c r="F42" i="9" s="1"/>
  <c r="AP208" i="3"/>
  <c r="AN225" i="3"/>
  <c r="G48" i="9" s="1"/>
  <c r="AF44" i="3"/>
  <c r="AF96" i="3" s="1"/>
  <c r="AF49" i="3"/>
  <c r="AF101" i="3" s="1"/>
  <c r="H51" i="3"/>
  <c r="AF57" i="3"/>
  <c r="AF109" i="3" s="1"/>
  <c r="P144" i="3"/>
  <c r="AP142" i="3"/>
  <c r="AP153" i="3"/>
  <c r="AP176" i="3"/>
  <c r="AP217" i="3"/>
  <c r="AP220" i="3"/>
  <c r="H230" i="3"/>
  <c r="X48" i="3"/>
  <c r="X100" i="3" s="1"/>
  <c r="Z60" i="3"/>
  <c r="H69" i="3"/>
  <c r="P67" i="3"/>
  <c r="H96" i="3"/>
  <c r="AP124" i="3"/>
  <c r="H137" i="3"/>
  <c r="X144" i="3"/>
  <c r="AP154" i="3"/>
  <c r="AP182" i="3"/>
  <c r="X209" i="3"/>
  <c r="E45" i="9" s="1"/>
  <c r="AP213" i="3"/>
  <c r="H171" i="3"/>
  <c r="P235" i="3" l="1"/>
  <c r="D56" i="9" s="1"/>
  <c r="D27" i="9"/>
  <c r="G27" i="9"/>
  <c r="P238" i="3"/>
  <c r="D59" i="9" s="1"/>
  <c r="D51" i="9"/>
  <c r="P236" i="3"/>
  <c r="D57" i="9" s="1"/>
  <c r="D33" i="9"/>
  <c r="AF236" i="3"/>
  <c r="F57" i="9" s="1"/>
  <c r="F33" i="9"/>
  <c r="X235" i="3"/>
  <c r="E56" i="9" s="1"/>
  <c r="E27" i="9"/>
  <c r="X236" i="3"/>
  <c r="E57" i="9" s="1"/>
  <c r="E33" i="9"/>
  <c r="AF235" i="3"/>
  <c r="F56" i="9" s="1"/>
  <c r="F27" i="9"/>
  <c r="P159" i="3"/>
  <c r="D30" i="9" s="1"/>
  <c r="I85" i="12"/>
  <c r="D19" i="13" s="1"/>
  <c r="R45" i="13"/>
  <c r="AW262" i="12"/>
  <c r="U45" i="13" s="1"/>
  <c r="AP209" i="3"/>
  <c r="H45" i="9" s="1"/>
  <c r="AN159" i="3"/>
  <c r="G30" i="9" s="1"/>
  <c r="Z61" i="3"/>
  <c r="AF61" i="3" s="1"/>
  <c r="R36" i="13"/>
  <c r="AW227" i="12"/>
  <c r="U36" i="13" s="1"/>
  <c r="AS289" i="12"/>
  <c r="AV289" i="12" s="1"/>
  <c r="Q298" i="12"/>
  <c r="F59" i="13" s="1"/>
  <c r="F51" i="13"/>
  <c r="Z298" i="12"/>
  <c r="I59" i="13" s="1"/>
  <c r="I51" i="13"/>
  <c r="AW283" i="12"/>
  <c r="U48" i="13" s="1"/>
  <c r="R48" i="13"/>
  <c r="AW249" i="12"/>
  <c r="U42" i="13" s="1"/>
  <c r="R42" i="13"/>
  <c r="AW237" i="12"/>
  <c r="U39" i="13" s="1"/>
  <c r="R39" i="13"/>
  <c r="G51" i="13"/>
  <c r="AM286" i="12"/>
  <c r="AR286" i="12" s="1"/>
  <c r="AU286" i="12" s="1"/>
  <c r="AW286" i="12" s="1"/>
  <c r="R298" i="12"/>
  <c r="AW206" i="12"/>
  <c r="U33" i="13" s="1"/>
  <c r="R33" i="13"/>
  <c r="AW158" i="12"/>
  <c r="U27" i="13" s="1"/>
  <c r="R27" i="13"/>
  <c r="AW297" i="12"/>
  <c r="U58" i="13" s="1"/>
  <c r="AU296" i="12"/>
  <c r="AF159" i="3"/>
  <c r="F30" i="9" s="1"/>
  <c r="AP137" i="3"/>
  <c r="Z126" i="12"/>
  <c r="AA127" i="12"/>
  <c r="AA136" i="12" s="1"/>
  <c r="AU130" i="12"/>
  <c r="AW130" i="12" s="1"/>
  <c r="AV131" i="12"/>
  <c r="AW131" i="12" s="1"/>
  <c r="R136" i="12"/>
  <c r="R144" i="12" s="1"/>
  <c r="G22" i="13" s="1"/>
  <c r="Q136" i="12"/>
  <c r="AA124" i="12"/>
  <c r="AW59" i="12"/>
  <c r="AW63" i="12"/>
  <c r="AV66" i="12"/>
  <c r="AA67" i="12"/>
  <c r="AW65" i="12"/>
  <c r="AW61" i="12"/>
  <c r="Z78" i="12"/>
  <c r="AV62" i="12"/>
  <c r="AJ77" i="12"/>
  <c r="AI76" i="12"/>
  <c r="AI140" i="12" s="1"/>
  <c r="AW73" i="12"/>
  <c r="AA78" i="12"/>
  <c r="AL70" i="12"/>
  <c r="AJ71" i="12"/>
  <c r="AI70" i="12"/>
  <c r="AI138" i="12" s="1"/>
  <c r="Z138" i="12"/>
  <c r="AU63" i="12"/>
  <c r="AU72" i="12"/>
  <c r="AW72" i="12"/>
  <c r="AV73" i="12"/>
  <c r="AS77" i="12"/>
  <c r="AR76" i="12"/>
  <c r="AR140" i="12" s="1"/>
  <c r="AU65" i="12"/>
  <c r="AW66" i="12"/>
  <c r="AV64" i="12"/>
  <c r="AW64" i="12"/>
  <c r="AW62" i="12"/>
  <c r="AU61" i="12"/>
  <c r="AW60" i="12"/>
  <c r="AV60" i="12"/>
  <c r="AU59" i="12"/>
  <c r="AI57" i="12"/>
  <c r="AI126" i="12" s="1"/>
  <c r="AJ58" i="12"/>
  <c r="AJ127" i="12" s="1"/>
  <c r="AJ50" i="12"/>
  <c r="AJ119" i="12" s="1"/>
  <c r="AI49" i="12"/>
  <c r="AI118" i="12" s="1"/>
  <c r="AL49" i="12"/>
  <c r="AJ52" i="12"/>
  <c r="AJ121" i="12" s="1"/>
  <c r="AL51" i="12"/>
  <c r="AI51" i="12"/>
  <c r="AI120" i="12" s="1"/>
  <c r="AJ54" i="12"/>
  <c r="AJ123" i="12" s="1"/>
  <c r="AL53" i="12"/>
  <c r="AI53" i="12"/>
  <c r="AI122" i="12" s="1"/>
  <c r="R85" i="12"/>
  <c r="G19" i="13" s="1"/>
  <c r="AJ44" i="12"/>
  <c r="AJ113" i="12" s="1"/>
  <c r="AL43" i="12"/>
  <c r="AI43" i="12"/>
  <c r="AI112" i="12" s="1"/>
  <c r="AJ46" i="12"/>
  <c r="AJ115" i="12" s="1"/>
  <c r="AL45" i="12"/>
  <c r="AI45" i="12"/>
  <c r="AI114" i="12" s="1"/>
  <c r="AJ48" i="12"/>
  <c r="AJ117" i="12" s="1"/>
  <c r="AL47" i="12"/>
  <c r="AI47" i="12"/>
  <c r="AI116" i="12" s="1"/>
  <c r="Z112" i="12"/>
  <c r="AA55" i="12"/>
  <c r="H110" i="12"/>
  <c r="H144" i="12" s="1"/>
  <c r="C22" i="13" s="1"/>
  <c r="AU90" i="12"/>
  <c r="AU141" i="12"/>
  <c r="AU80" i="12"/>
  <c r="AW80" i="12" s="1"/>
  <c r="Z67" i="12"/>
  <c r="AU193" i="12"/>
  <c r="Q41" i="12"/>
  <c r="AR89" i="12"/>
  <c r="AM82" i="12"/>
  <c r="AR82" i="12" s="1"/>
  <c r="AR83" i="12" s="1"/>
  <c r="AI82" i="12"/>
  <c r="Z139" i="12"/>
  <c r="AI290" i="12"/>
  <c r="L51" i="13" s="1"/>
  <c r="AI89" i="12"/>
  <c r="Q124" i="12"/>
  <c r="Z55" i="12"/>
  <c r="H85" i="12"/>
  <c r="C19" i="13" s="1"/>
  <c r="X228" i="3"/>
  <c r="X230" i="3" s="1"/>
  <c r="AI228" i="3"/>
  <c r="AN228" i="3" s="1"/>
  <c r="AP228" i="3" s="1"/>
  <c r="X68" i="3"/>
  <c r="AA68" i="3"/>
  <c r="AP144" i="3"/>
  <c r="AI66" i="3"/>
  <c r="AN66" i="3" s="1"/>
  <c r="AP193" i="3"/>
  <c r="H39" i="9" s="1"/>
  <c r="C39" i="9"/>
  <c r="AP186" i="3"/>
  <c r="H36" i="9" s="1"/>
  <c r="C36" i="9"/>
  <c r="C48" i="9"/>
  <c r="AP128" i="3"/>
  <c r="H27" i="9" s="1"/>
  <c r="C33" i="9"/>
  <c r="C27" i="9"/>
  <c r="C56" i="9"/>
  <c r="Z56" i="3"/>
  <c r="AF56" i="3" s="1"/>
  <c r="AF108" i="3" s="1"/>
  <c r="AP225" i="3"/>
  <c r="H48" i="9" s="1"/>
  <c r="AP237" i="3"/>
  <c r="H58" i="9" s="1"/>
  <c r="AN236" i="3"/>
  <c r="G57" i="9" s="1"/>
  <c r="G33" i="9"/>
  <c r="C51" i="9"/>
  <c r="AP54" i="3"/>
  <c r="C42" i="9"/>
  <c r="X66" i="3"/>
  <c r="Z63" i="3"/>
  <c r="X63" i="3"/>
  <c r="AP109" i="3"/>
  <c r="H110" i="3"/>
  <c r="AP50" i="3"/>
  <c r="AP46" i="3"/>
  <c r="AN43" i="3"/>
  <c r="AN95" i="3" s="1"/>
  <c r="AP95" i="3" s="1"/>
  <c r="AP101" i="3"/>
  <c r="AP102" i="3"/>
  <c r="AP98" i="3"/>
  <c r="AP81" i="3"/>
  <c r="P36" i="3"/>
  <c r="P88" i="3" s="1"/>
  <c r="U36" i="3"/>
  <c r="AP85" i="3"/>
  <c r="AP79" i="3"/>
  <c r="AP27" i="3"/>
  <c r="H37" i="3"/>
  <c r="H71" i="3" s="1"/>
  <c r="C19" i="9" s="1"/>
  <c r="AP93" i="3"/>
  <c r="X40" i="3"/>
  <c r="AF42" i="3"/>
  <c r="AF94" i="3" s="1"/>
  <c r="AP94" i="3" s="1"/>
  <c r="P51" i="3"/>
  <c r="AH35" i="3"/>
  <c r="AP201" i="3"/>
  <c r="H42" i="9" s="1"/>
  <c r="AP49" i="3"/>
  <c r="AF25" i="3"/>
  <c r="AH25" i="3"/>
  <c r="AN25" i="3" s="1"/>
  <c r="AN77" i="3" s="1"/>
  <c r="AP29" i="3"/>
  <c r="H86" i="3"/>
  <c r="AP151" i="3"/>
  <c r="P107" i="3"/>
  <c r="AF23" i="3"/>
  <c r="AN23" i="3"/>
  <c r="X62" i="3"/>
  <c r="Z62" i="3"/>
  <c r="AH31" i="3"/>
  <c r="AN31" i="3" s="1"/>
  <c r="AN83" i="3" s="1"/>
  <c r="AF31" i="3"/>
  <c r="X53" i="3"/>
  <c r="Z53" i="3"/>
  <c r="X75" i="3"/>
  <c r="AP80" i="3"/>
  <c r="AF60" i="3"/>
  <c r="AH60" i="3"/>
  <c r="AN60" i="3" s="1"/>
  <c r="X32" i="3"/>
  <c r="X84" i="3" s="1"/>
  <c r="AP158" i="3"/>
  <c r="H159" i="3"/>
  <c r="C30" i="9" s="1"/>
  <c r="P58" i="3"/>
  <c r="P105" i="3"/>
  <c r="AN47" i="3"/>
  <c r="AN99" i="3" s="1"/>
  <c r="AF47" i="3"/>
  <c r="X34" i="3"/>
  <c r="X86" i="3" s="1"/>
  <c r="AP28" i="3"/>
  <c r="X30" i="3"/>
  <c r="X82" i="3" s="1"/>
  <c r="AF48" i="3"/>
  <c r="AF100" i="3" s="1"/>
  <c r="AN48" i="3"/>
  <c r="AN100" i="3" s="1"/>
  <c r="H103" i="3"/>
  <c r="AH55" i="3"/>
  <c r="AN55" i="3" s="1"/>
  <c r="AN107" i="3" s="1"/>
  <c r="AF55" i="3"/>
  <c r="AF107" i="3" s="1"/>
  <c r="P82" i="3"/>
  <c r="X159" i="3"/>
  <c r="E30" i="9" s="1"/>
  <c r="X26" i="3"/>
  <c r="AF67" i="3"/>
  <c r="AI67" i="3"/>
  <c r="AN67" i="3" s="1"/>
  <c r="AP33" i="3"/>
  <c r="AP41" i="3"/>
  <c r="AP171" i="3"/>
  <c r="H33" i="9" s="1"/>
  <c r="H236" i="3"/>
  <c r="AP96" i="3"/>
  <c r="H238" i="3"/>
  <c r="C59" i="9" s="1"/>
  <c r="AH61" i="3"/>
  <c r="AN61" i="3" s="1"/>
  <c r="AN113" i="3" s="1"/>
  <c r="AP44" i="3"/>
  <c r="H84" i="3"/>
  <c r="X45" i="3"/>
  <c r="P69" i="3"/>
  <c r="AP106" i="3"/>
  <c r="AI229" i="3"/>
  <c r="AN229" i="3" s="1"/>
  <c r="AF229" i="3"/>
  <c r="P75" i="3"/>
  <c r="P97" i="3"/>
  <c r="AP57" i="3"/>
  <c r="AN24" i="3"/>
  <c r="AN76" i="3" s="1"/>
  <c r="AF24" i="3"/>
  <c r="AP235" i="3" l="1"/>
  <c r="H56" i="9" s="1"/>
  <c r="X238" i="3"/>
  <c r="E59" i="9" s="1"/>
  <c r="E51" i="9"/>
  <c r="AH56" i="3"/>
  <c r="AN56" i="3" s="1"/>
  <c r="AN108" i="3" s="1"/>
  <c r="AP108" i="3" s="1"/>
  <c r="X69" i="3"/>
  <c r="I146" i="12"/>
  <c r="D24" i="13" s="1"/>
  <c r="I292" i="12"/>
  <c r="I294" i="12" s="1"/>
  <c r="AP66" i="3"/>
  <c r="AW89" i="12"/>
  <c r="AJ136" i="12"/>
  <c r="AS290" i="12"/>
  <c r="AR290" i="12"/>
  <c r="O51" i="13" s="1"/>
  <c r="AW296" i="12"/>
  <c r="U57" i="13" s="1"/>
  <c r="R57" i="13"/>
  <c r="R30" i="13"/>
  <c r="AW193" i="12"/>
  <c r="U30" i="13" s="1"/>
  <c r="U56" i="13"/>
  <c r="R56" i="13"/>
  <c r="G59" i="13"/>
  <c r="AA144" i="12"/>
  <c r="J22" i="13" s="1"/>
  <c r="Z136" i="12"/>
  <c r="AJ124" i="12"/>
  <c r="Q85" i="12"/>
  <c r="F19" i="13" s="1"/>
  <c r="Q107" i="12"/>
  <c r="Q110" i="12" s="1"/>
  <c r="Q144" i="12" s="1"/>
  <c r="F22" i="13" s="1"/>
  <c r="Z142" i="12"/>
  <c r="AR70" i="12"/>
  <c r="AR78" i="12" s="1"/>
  <c r="AS71" i="12"/>
  <c r="AV71" i="12" s="1"/>
  <c r="AJ78" i="12"/>
  <c r="AA85" i="12"/>
  <c r="J19" i="13" s="1"/>
  <c r="AW77" i="12"/>
  <c r="AV77" i="12"/>
  <c r="AW76" i="12"/>
  <c r="AU76" i="12"/>
  <c r="AU140" i="12"/>
  <c r="AR57" i="12"/>
  <c r="AR126" i="12" s="1"/>
  <c r="AS58" i="12"/>
  <c r="AS127" i="12" s="1"/>
  <c r="AV127" i="12" s="1"/>
  <c r="AJ67" i="12"/>
  <c r="AS48" i="12"/>
  <c r="AR47" i="12"/>
  <c r="AR116" i="12" s="1"/>
  <c r="AU116" i="12" s="1"/>
  <c r="AW116" i="12" s="1"/>
  <c r="AS52" i="12"/>
  <c r="AS121" i="12" s="1"/>
  <c r="AV121" i="12" s="1"/>
  <c r="AW121" i="12" s="1"/>
  <c r="AR51" i="12"/>
  <c r="AR120" i="12" s="1"/>
  <c r="AU120" i="12" s="1"/>
  <c r="AW120" i="12" s="1"/>
  <c r="AS46" i="12"/>
  <c r="AR45" i="12"/>
  <c r="AR114" i="12" s="1"/>
  <c r="AU114" i="12" s="1"/>
  <c r="AS54" i="12"/>
  <c r="AR53" i="12"/>
  <c r="AR122" i="12" s="1"/>
  <c r="AU122" i="12" s="1"/>
  <c r="AW122" i="12" s="1"/>
  <c r="AR49" i="12"/>
  <c r="AS50" i="12"/>
  <c r="AS119" i="12" s="1"/>
  <c r="AV119" i="12" s="1"/>
  <c r="AS44" i="12"/>
  <c r="AW44" i="12" s="1"/>
  <c r="AR43" i="12"/>
  <c r="AW43" i="12" s="1"/>
  <c r="R146" i="12"/>
  <c r="G24" i="13" s="1"/>
  <c r="R292" i="12"/>
  <c r="G53" i="13" s="1"/>
  <c r="AJ55" i="12"/>
  <c r="AU89" i="12"/>
  <c r="AU82" i="12"/>
  <c r="AW82" i="12" s="1"/>
  <c r="Z124" i="12"/>
  <c r="H292" i="12"/>
  <c r="AR298" i="12"/>
  <c r="O59" i="13" s="1"/>
  <c r="AI298" i="12"/>
  <c r="L59" i="13" s="1"/>
  <c r="Z41" i="12"/>
  <c r="Z107" i="12" s="1"/>
  <c r="AI136" i="12"/>
  <c r="AI67" i="12"/>
  <c r="AI139" i="12"/>
  <c r="AI142" i="12" s="1"/>
  <c r="AI78" i="12"/>
  <c r="H146" i="12"/>
  <c r="C24" i="13" s="1"/>
  <c r="AR139" i="12"/>
  <c r="AI83" i="12"/>
  <c r="AI55" i="12"/>
  <c r="AN230" i="3"/>
  <c r="G51" i="9" s="1"/>
  <c r="AP236" i="3"/>
  <c r="H57" i="9" s="1"/>
  <c r="C57" i="9"/>
  <c r="AP229" i="3"/>
  <c r="AF63" i="3"/>
  <c r="AF115" i="3" s="1"/>
  <c r="AH63" i="3"/>
  <c r="AN63" i="3" s="1"/>
  <c r="AN115" i="3" s="1"/>
  <c r="AP56" i="3"/>
  <c r="X36" i="3"/>
  <c r="X88" i="3" s="1"/>
  <c r="AC36" i="3"/>
  <c r="AF68" i="3"/>
  <c r="AF69" i="3" s="1"/>
  <c r="AI68" i="3"/>
  <c r="AN68" i="3" s="1"/>
  <c r="X115" i="3"/>
  <c r="AP43" i="3"/>
  <c r="AP100" i="3"/>
  <c r="P37" i="3"/>
  <c r="P71" i="3" s="1"/>
  <c r="D19" i="9" s="1"/>
  <c r="P89" i="3"/>
  <c r="X92" i="3"/>
  <c r="AF40" i="3"/>
  <c r="AF92" i="3" s="1"/>
  <c r="AN40" i="3"/>
  <c r="AN92" i="3" s="1"/>
  <c r="AP42" i="3"/>
  <c r="AN39" i="3"/>
  <c r="AN91" i="3" s="1"/>
  <c r="AF39" i="3"/>
  <c r="AH53" i="3"/>
  <c r="AN53" i="3" s="1"/>
  <c r="AF53" i="3"/>
  <c r="AN75" i="3"/>
  <c r="AP48" i="3"/>
  <c r="X105" i="3"/>
  <c r="X110" i="3" s="1"/>
  <c r="X58" i="3"/>
  <c r="AF75" i="3"/>
  <c r="AP23" i="3"/>
  <c r="X78" i="3"/>
  <c r="AF230" i="3"/>
  <c r="F51" i="9" s="1"/>
  <c r="AP159" i="3"/>
  <c r="H30" i="9" s="1"/>
  <c r="AF112" i="3"/>
  <c r="AP60" i="3"/>
  <c r="AF83" i="3"/>
  <c r="AP83" i="3" s="1"/>
  <c r="AP31" i="3"/>
  <c r="AP107" i="3"/>
  <c r="X97" i="3"/>
  <c r="X51" i="3"/>
  <c r="AF99" i="3"/>
  <c r="AP99" i="3" s="1"/>
  <c r="AP47" i="3"/>
  <c r="AP55" i="3"/>
  <c r="AP67" i="3"/>
  <c r="AN26" i="3"/>
  <c r="AN78" i="3" s="1"/>
  <c r="AF26" i="3"/>
  <c r="AF78" i="3" s="1"/>
  <c r="P103" i="3"/>
  <c r="AF77" i="3"/>
  <c r="AP77" i="3" s="1"/>
  <c r="AP25" i="3"/>
  <c r="AN32" i="3"/>
  <c r="AN84" i="3" s="1"/>
  <c r="AF32" i="3"/>
  <c r="AF76" i="3"/>
  <c r="AP76" i="3" s="1"/>
  <c r="AP24" i="3"/>
  <c r="AF113" i="3"/>
  <c r="AP113" i="3" s="1"/>
  <c r="AP61" i="3"/>
  <c r="AF30" i="3"/>
  <c r="AN30" i="3"/>
  <c r="AN82" i="3" s="1"/>
  <c r="AN112" i="3"/>
  <c r="H89" i="3"/>
  <c r="P110" i="3"/>
  <c r="AH62" i="3"/>
  <c r="AN62" i="3" s="1"/>
  <c r="AN114" i="3" s="1"/>
  <c r="AF62" i="3"/>
  <c r="AF114" i="3" s="1"/>
  <c r="AN45" i="3"/>
  <c r="AF45" i="3"/>
  <c r="AN34" i="3"/>
  <c r="AN86" i="3" s="1"/>
  <c r="AF34" i="3"/>
  <c r="AF86" i="3" s="1"/>
  <c r="X114" i="3"/>
  <c r="X64" i="3"/>
  <c r="AP68" i="3" l="1"/>
  <c r="X37" i="3"/>
  <c r="X71" i="3" s="1"/>
  <c r="E19" i="9" s="1"/>
  <c r="AW45" i="12"/>
  <c r="D53" i="13"/>
  <c r="X103" i="3"/>
  <c r="AN238" i="3"/>
  <c r="G59" i="9" s="1"/>
  <c r="AP63" i="3"/>
  <c r="AP115" i="3"/>
  <c r="AN69" i="3"/>
  <c r="AP69" i="3" s="1"/>
  <c r="AJ144" i="12"/>
  <c r="M22" i="13" s="1"/>
  <c r="AU126" i="12"/>
  <c r="AW126" i="12" s="1"/>
  <c r="AU290" i="12"/>
  <c r="R51" i="13"/>
  <c r="AW290" i="12"/>
  <c r="AV290" i="12"/>
  <c r="AS298" i="12"/>
  <c r="P51" i="13"/>
  <c r="H294" i="12"/>
  <c r="C53" i="13"/>
  <c r="D55" i="13"/>
  <c r="I300" i="12"/>
  <c r="AW114" i="12"/>
  <c r="AW119" i="12"/>
  <c r="AA292" i="12"/>
  <c r="AS136" i="12"/>
  <c r="AV136" i="12" s="1"/>
  <c r="AW127" i="12"/>
  <c r="Q146" i="12"/>
  <c r="F24" i="13" s="1"/>
  <c r="AW57" i="12"/>
  <c r="AU49" i="12"/>
  <c r="AR118" i="12"/>
  <c r="AU118" i="12" s="1"/>
  <c r="AW118" i="12" s="1"/>
  <c r="AW58" i="12"/>
  <c r="AS113" i="12"/>
  <c r="AV113" i="12" s="1"/>
  <c r="AV54" i="12"/>
  <c r="AS123" i="12"/>
  <c r="AV123" i="12" s="1"/>
  <c r="AW123" i="12" s="1"/>
  <c r="AV46" i="12"/>
  <c r="AS115" i="12"/>
  <c r="AV115" i="12" s="1"/>
  <c r="AW115" i="12" s="1"/>
  <c r="AW48" i="12"/>
  <c r="AS117" i="12"/>
  <c r="AV117" i="12" s="1"/>
  <c r="AS78" i="12"/>
  <c r="AV78" i="12" s="1"/>
  <c r="AU70" i="12"/>
  <c r="AR67" i="12"/>
  <c r="AR136" i="12"/>
  <c r="AU136" i="12" s="1"/>
  <c r="AU57" i="12"/>
  <c r="AA146" i="12"/>
  <c r="J24" i="13" s="1"/>
  <c r="AW70" i="12"/>
  <c r="AR138" i="12"/>
  <c r="AU138" i="12" s="1"/>
  <c r="AW71" i="12"/>
  <c r="AR55" i="12"/>
  <c r="AS67" i="12"/>
  <c r="AV67" i="12" s="1"/>
  <c r="AV58" i="12"/>
  <c r="AU47" i="12"/>
  <c r="AI124" i="12"/>
  <c r="AW53" i="12"/>
  <c r="AW47" i="12"/>
  <c r="AV48" i="12"/>
  <c r="AJ85" i="12"/>
  <c r="M19" i="13" s="1"/>
  <c r="AW54" i="12"/>
  <c r="AU45" i="12"/>
  <c r="R294" i="12"/>
  <c r="AR112" i="12"/>
  <c r="AS55" i="12"/>
  <c r="AV44" i="12"/>
  <c r="AW52" i="12"/>
  <c r="AV52" i="12"/>
  <c r="AU43" i="12"/>
  <c r="AW51" i="12"/>
  <c r="AV50" i="12"/>
  <c r="AW50" i="12"/>
  <c r="AU53" i="12"/>
  <c r="AW49" i="12"/>
  <c r="AU51" i="12"/>
  <c r="AW46" i="12"/>
  <c r="Q292" i="12"/>
  <c r="AU298" i="12"/>
  <c r="AU78" i="12"/>
  <c r="AU83" i="12"/>
  <c r="AW83" i="12" s="1"/>
  <c r="AR41" i="12"/>
  <c r="AR107" i="12" s="1"/>
  <c r="AR110" i="12" s="1"/>
  <c r="Z85" i="12"/>
  <c r="I19" i="13" s="1"/>
  <c r="Z110" i="12"/>
  <c r="AU139" i="12"/>
  <c r="AI41" i="12"/>
  <c r="AI107" i="12" s="1"/>
  <c r="AK36" i="3"/>
  <c r="AN36" i="3" s="1"/>
  <c r="AN88" i="3" s="1"/>
  <c r="AN89" i="3" s="1"/>
  <c r="AF36" i="3"/>
  <c r="AF37" i="3" s="1"/>
  <c r="AP86" i="3"/>
  <c r="AP26" i="3"/>
  <c r="AP78" i="3"/>
  <c r="AP75" i="3"/>
  <c r="AP40" i="3"/>
  <c r="AP92" i="3"/>
  <c r="AP39" i="3"/>
  <c r="AF91" i="3"/>
  <c r="AP91" i="3" s="1"/>
  <c r="AN105" i="3"/>
  <c r="AN110" i="3" s="1"/>
  <c r="AN58" i="3"/>
  <c r="AN97" i="3"/>
  <c r="AN103" i="3" s="1"/>
  <c r="AN51" i="3"/>
  <c r="P118" i="3"/>
  <c r="D22" i="9" s="1"/>
  <c r="AF84" i="3"/>
  <c r="AP84" i="3" s="1"/>
  <c r="AP32" i="3"/>
  <c r="AP62" i="3"/>
  <c r="AF82" i="3"/>
  <c r="AP82" i="3" s="1"/>
  <c r="AP30" i="3"/>
  <c r="H118" i="3"/>
  <c r="AF97" i="3"/>
  <c r="AF51" i="3"/>
  <c r="AP45" i="3"/>
  <c r="AN116" i="3"/>
  <c r="AF64" i="3"/>
  <c r="X116" i="3"/>
  <c r="AP114" i="3"/>
  <c r="AF116" i="3"/>
  <c r="AP112" i="3"/>
  <c r="AN64" i="3"/>
  <c r="X89" i="3"/>
  <c r="AP34" i="3"/>
  <c r="AF238" i="3"/>
  <c r="AP230" i="3"/>
  <c r="H51" i="9" s="1"/>
  <c r="AF105" i="3"/>
  <c r="AF58" i="3"/>
  <c r="AP53" i="3"/>
  <c r="AP238" i="3" l="1"/>
  <c r="H59" i="9" s="1"/>
  <c r="F59" i="9"/>
  <c r="AW112" i="12"/>
  <c r="AU112" i="12"/>
  <c r="AP58" i="3"/>
  <c r="C55" i="13"/>
  <c r="P59" i="13"/>
  <c r="AV298" i="12"/>
  <c r="S59" i="13" s="1"/>
  <c r="U51" i="13"/>
  <c r="S51" i="13"/>
  <c r="AW298" i="12"/>
  <c r="U59" i="13" s="1"/>
  <c r="R59" i="13"/>
  <c r="R300" i="12"/>
  <c r="G61" i="13" s="1"/>
  <c r="G55" i="13"/>
  <c r="Q294" i="12"/>
  <c r="F53" i="13"/>
  <c r="H300" i="12"/>
  <c r="I302" i="12"/>
  <c r="D63" i="13" s="1"/>
  <c r="D61" i="13"/>
  <c r="AA294" i="12"/>
  <c r="J55" i="13" s="1"/>
  <c r="J53" i="13"/>
  <c r="AW117" i="12"/>
  <c r="AW136" i="12"/>
  <c r="AW107" i="12"/>
  <c r="AU55" i="12"/>
  <c r="AS124" i="12"/>
  <c r="AW113" i="12"/>
  <c r="AU67" i="12"/>
  <c r="AW67" i="12" s="1"/>
  <c r="AU107" i="12"/>
  <c r="AW78" i="12"/>
  <c r="AR142" i="12"/>
  <c r="AU142" i="12" s="1"/>
  <c r="AW142" i="12" s="1"/>
  <c r="AR85" i="12"/>
  <c r="O19" i="13" s="1"/>
  <c r="AR124" i="12"/>
  <c r="AU124" i="12" s="1"/>
  <c r="AS85" i="12"/>
  <c r="P19" i="13" s="1"/>
  <c r="AU41" i="12"/>
  <c r="AW41" i="12" s="1"/>
  <c r="AV55" i="12"/>
  <c r="AJ146" i="12"/>
  <c r="M24" i="13" s="1"/>
  <c r="AJ292" i="12"/>
  <c r="AI85" i="12"/>
  <c r="L19" i="13" s="1"/>
  <c r="Z144" i="12"/>
  <c r="AI110" i="12"/>
  <c r="AI144" i="12" s="1"/>
  <c r="L22" i="13" s="1"/>
  <c r="AN37" i="3"/>
  <c r="AP37" i="3" s="1"/>
  <c r="AF88" i="3"/>
  <c r="AP88" i="3" s="1"/>
  <c r="AP36" i="3"/>
  <c r="C22" i="9"/>
  <c r="AP51" i="3"/>
  <c r="AF110" i="3"/>
  <c r="AP110" i="3" s="1"/>
  <c r="AP105" i="3"/>
  <c r="AN118" i="3"/>
  <c r="AF71" i="3"/>
  <c r="F19" i="9" s="1"/>
  <c r="AP64" i="3"/>
  <c r="H232" i="3"/>
  <c r="H120" i="3"/>
  <c r="C24" i="9" s="1"/>
  <c r="P232" i="3"/>
  <c r="P120" i="3"/>
  <c r="D24" i="9" s="1"/>
  <c r="X118" i="3"/>
  <c r="AP116" i="3"/>
  <c r="AF103" i="3"/>
  <c r="AP103" i="3" s="1"/>
  <c r="AP97" i="3"/>
  <c r="X232" i="3" l="1"/>
  <c r="E22" i="9"/>
  <c r="P234" i="3"/>
  <c r="D53" i="9"/>
  <c r="AF89" i="3"/>
  <c r="AP89" i="3" s="1"/>
  <c r="M53" i="13"/>
  <c r="C61" i="13"/>
  <c r="AA300" i="12"/>
  <c r="AA302" i="12" s="1"/>
  <c r="J63" i="13" s="1"/>
  <c r="Q300" i="12"/>
  <c r="F55" i="13"/>
  <c r="H302" i="12"/>
  <c r="C63" i="13" s="1"/>
  <c r="Z146" i="12"/>
  <c r="I24" i="13" s="1"/>
  <c r="I22" i="13"/>
  <c r="AW55" i="12"/>
  <c r="AS144" i="12"/>
  <c r="AV124" i="12"/>
  <c r="AW124" i="12" s="1"/>
  <c r="AR144" i="12"/>
  <c r="AV85" i="12"/>
  <c r="S19" i="13" s="1"/>
  <c r="AJ294" i="12"/>
  <c r="R302" i="12"/>
  <c r="G63" i="13" s="1"/>
  <c r="AI292" i="12"/>
  <c r="AI146" i="12"/>
  <c r="L24" i="13" s="1"/>
  <c r="AU85" i="12"/>
  <c r="AU110" i="12"/>
  <c r="AW110" i="12" s="1"/>
  <c r="Z292" i="12"/>
  <c r="AN71" i="3"/>
  <c r="G22" i="9"/>
  <c r="C53" i="9"/>
  <c r="X120" i="3"/>
  <c r="E24" i="9" s="1"/>
  <c r="H234" i="3"/>
  <c r="C55" i="9" s="1"/>
  <c r="AN232" i="3" l="1"/>
  <c r="G53" i="9" s="1"/>
  <c r="G19" i="9"/>
  <c r="P240" i="3"/>
  <c r="D55" i="9"/>
  <c r="X234" i="3"/>
  <c r="E53" i="9"/>
  <c r="AF118" i="3"/>
  <c r="I53" i="13"/>
  <c r="J61" i="13"/>
  <c r="AJ300" i="12"/>
  <c r="M55" i="13"/>
  <c r="AI294" i="12"/>
  <c r="L53" i="13"/>
  <c r="F61" i="13"/>
  <c r="Q302" i="12"/>
  <c r="F63" i="13" s="1"/>
  <c r="AR292" i="12"/>
  <c r="AU292" i="12" s="1"/>
  <c r="O22" i="13"/>
  <c r="AV144" i="12"/>
  <c r="S22" i="13" s="1"/>
  <c r="P22" i="13"/>
  <c r="AW85" i="12"/>
  <c r="U19" i="13" s="1"/>
  <c r="R19" i="13"/>
  <c r="AS292" i="12"/>
  <c r="AV292" i="12" s="1"/>
  <c r="AS146" i="12"/>
  <c r="AU144" i="12"/>
  <c r="AR146" i="12"/>
  <c r="Z294" i="12"/>
  <c r="AN120" i="3"/>
  <c r="G24" i="9" s="1"/>
  <c r="AP71" i="3"/>
  <c r="H19" i="9" s="1"/>
  <c r="H240" i="3"/>
  <c r="AN234" i="3" l="1"/>
  <c r="G55" i="9" s="1"/>
  <c r="AF232" i="3"/>
  <c r="AP232" i="3" s="1"/>
  <c r="H53" i="9" s="1"/>
  <c r="F22" i="9"/>
  <c r="P242" i="3"/>
  <c r="D63" i="9" s="1"/>
  <c r="D61" i="9"/>
  <c r="X240" i="3"/>
  <c r="E55" i="9"/>
  <c r="AP118" i="3"/>
  <c r="H22" i="9" s="1"/>
  <c r="AF120" i="3"/>
  <c r="M61" i="13"/>
  <c r="AW292" i="12"/>
  <c r="I55" i="13"/>
  <c r="AR294" i="12"/>
  <c r="AU294" i="12" s="1"/>
  <c r="O53" i="13"/>
  <c r="AS294" i="12"/>
  <c r="P55" i="13" s="1"/>
  <c r="P53" i="13"/>
  <c r="AI300" i="12"/>
  <c r="L55" i="13"/>
  <c r="R53" i="13"/>
  <c r="AV146" i="12"/>
  <c r="S24" i="13" s="1"/>
  <c r="P24" i="13"/>
  <c r="AU146" i="12"/>
  <c r="R24" i="13" s="1"/>
  <c r="O24" i="13"/>
  <c r="AW144" i="12"/>
  <c r="U22" i="13" s="1"/>
  <c r="R22" i="13"/>
  <c r="S53" i="13"/>
  <c r="AJ302" i="12"/>
  <c r="M63" i="13" s="1"/>
  <c r="Z300" i="12"/>
  <c r="C61" i="9"/>
  <c r="H242" i="3"/>
  <c r="AN240" i="3" l="1"/>
  <c r="AN242" i="3" s="1"/>
  <c r="G63" i="9" s="1"/>
  <c r="AP120" i="3"/>
  <c r="H24" i="9" s="1"/>
  <c r="F24" i="9"/>
  <c r="X242" i="3"/>
  <c r="E63" i="9" s="1"/>
  <c r="E61" i="9"/>
  <c r="AF234" i="3"/>
  <c r="F53" i="9"/>
  <c r="I61" i="13"/>
  <c r="AS300" i="12"/>
  <c r="AR300" i="12"/>
  <c r="AU300" i="12" s="1"/>
  <c r="O55" i="13"/>
  <c r="R55" i="13"/>
  <c r="AV294" i="12"/>
  <c r="S55" i="13" s="1"/>
  <c r="AI302" i="12"/>
  <c r="L63" i="13" s="1"/>
  <c r="L61" i="13"/>
  <c r="AW146" i="12"/>
  <c r="U24" i="13" s="1"/>
  <c r="U53" i="13"/>
  <c r="Z302" i="12"/>
  <c r="C63" i="9"/>
  <c r="O65" i="13"/>
  <c r="L65" i="13"/>
  <c r="F65" i="13"/>
  <c r="C65" i="13"/>
  <c r="G61" i="9" l="1"/>
  <c r="AF240" i="3"/>
  <c r="F55" i="9"/>
  <c r="AP234" i="3"/>
  <c r="H55" i="9" s="1"/>
  <c r="AV300" i="12"/>
  <c r="S61" i="13" s="1"/>
  <c r="P61" i="13"/>
  <c r="AS302" i="12"/>
  <c r="P63" i="13" s="1"/>
  <c r="AW294" i="12"/>
  <c r="U55" i="13" s="1"/>
  <c r="AR302" i="12"/>
  <c r="O63" i="13" s="1"/>
  <c r="O61" i="13"/>
  <c r="R61" i="13"/>
  <c r="I63" i="13"/>
  <c r="AF242" i="3" l="1"/>
  <c r="F61" i="9"/>
  <c r="AP240" i="3"/>
  <c r="H61" i="9" s="1"/>
  <c r="AV302" i="12"/>
  <c r="S63" i="13" s="1"/>
  <c r="AW300" i="12"/>
  <c r="U61" i="13" s="1"/>
  <c r="AU302" i="12"/>
  <c r="R63" i="13" s="1"/>
  <c r="P155" i="10"/>
  <c r="P156" i="10"/>
  <c r="P157" i="10"/>
  <c r="P158" i="10"/>
  <c r="P159" i="10"/>
  <c r="R159" i="10" s="1"/>
  <c r="P160" i="10"/>
  <c r="P154" i="10"/>
  <c r="H155" i="10"/>
  <c r="H156" i="10"/>
  <c r="R156" i="10" s="1"/>
  <c r="H157" i="10"/>
  <c r="H158" i="10"/>
  <c r="R158" i="10" s="1"/>
  <c r="H159" i="10"/>
  <c r="H160" i="10"/>
  <c r="H154" i="10"/>
  <c r="I11" i="11"/>
  <c r="I59" i="11" s="1"/>
  <c r="H11" i="11"/>
  <c r="H59" i="11" s="1"/>
  <c r="K21" i="11"/>
  <c r="K18" i="11"/>
  <c r="K16" i="11"/>
  <c r="K13" i="11"/>
  <c r="R144" i="10"/>
  <c r="R143" i="10"/>
  <c r="R142" i="10"/>
  <c r="R79" i="10"/>
  <c r="R78" i="10"/>
  <c r="P180" i="10"/>
  <c r="H180" i="10"/>
  <c r="K165" i="10"/>
  <c r="P165" i="10" s="1"/>
  <c r="H165" i="10"/>
  <c r="K164" i="10"/>
  <c r="H164" i="10"/>
  <c r="P149" i="10"/>
  <c r="N149" i="10"/>
  <c r="H149" i="10"/>
  <c r="F149" i="10"/>
  <c r="P148" i="10"/>
  <c r="H148" i="10"/>
  <c r="F148" i="10"/>
  <c r="P145" i="10"/>
  <c r="I36" i="11" s="1"/>
  <c r="H145" i="10"/>
  <c r="P139" i="10"/>
  <c r="I33" i="11" s="1"/>
  <c r="H139" i="10"/>
  <c r="H33" i="11" s="1"/>
  <c r="R138" i="10"/>
  <c r="R137" i="10"/>
  <c r="R136" i="10"/>
  <c r="P132" i="10"/>
  <c r="H132" i="10"/>
  <c r="P131" i="10"/>
  <c r="H131" i="10"/>
  <c r="P130" i="10"/>
  <c r="H130" i="10"/>
  <c r="P129" i="10"/>
  <c r="H129" i="10"/>
  <c r="P128" i="10"/>
  <c r="H128" i="10"/>
  <c r="P127" i="10"/>
  <c r="H127" i="10"/>
  <c r="P122" i="10"/>
  <c r="H122" i="10"/>
  <c r="P121" i="10"/>
  <c r="H121" i="10"/>
  <c r="P120" i="10"/>
  <c r="H120" i="10"/>
  <c r="P119" i="10"/>
  <c r="H119" i="10"/>
  <c r="P118" i="10"/>
  <c r="H118" i="10"/>
  <c r="P117" i="10"/>
  <c r="H117" i="10"/>
  <c r="P116" i="10"/>
  <c r="H116" i="10"/>
  <c r="P115" i="10"/>
  <c r="H115" i="10"/>
  <c r="P109" i="10"/>
  <c r="H109" i="10"/>
  <c r="P108" i="10"/>
  <c r="H108" i="10"/>
  <c r="P107" i="10"/>
  <c r="H107" i="10"/>
  <c r="P106" i="10"/>
  <c r="H106" i="10"/>
  <c r="P105" i="10"/>
  <c r="H105" i="10"/>
  <c r="P102" i="10"/>
  <c r="H102" i="10"/>
  <c r="P101" i="10"/>
  <c r="H101" i="10"/>
  <c r="P100" i="10"/>
  <c r="H100" i="10"/>
  <c r="P99" i="10"/>
  <c r="H99" i="10"/>
  <c r="P98" i="10"/>
  <c r="H98" i="10"/>
  <c r="P95" i="10"/>
  <c r="H95" i="10"/>
  <c r="P94" i="10"/>
  <c r="H94" i="10"/>
  <c r="P93" i="10"/>
  <c r="H93" i="10"/>
  <c r="P92" i="10"/>
  <c r="H92" i="10"/>
  <c r="P91" i="10"/>
  <c r="H91" i="10"/>
  <c r="P88" i="10"/>
  <c r="H88" i="10"/>
  <c r="P87" i="10"/>
  <c r="H87" i="10"/>
  <c r="P86" i="10"/>
  <c r="H86" i="10"/>
  <c r="P85" i="10"/>
  <c r="H85" i="10"/>
  <c r="P84" i="10"/>
  <c r="H84" i="10"/>
  <c r="P80" i="10"/>
  <c r="P171" i="10" s="1"/>
  <c r="I50" i="11" s="1"/>
  <c r="H80" i="10"/>
  <c r="H171" i="10" s="1"/>
  <c r="A70" i="10"/>
  <c r="A69" i="10"/>
  <c r="A68" i="10"/>
  <c r="A65" i="10"/>
  <c r="P64" i="10"/>
  <c r="H64" i="10"/>
  <c r="A64" i="10"/>
  <c r="A61" i="10"/>
  <c r="A60" i="10"/>
  <c r="A59" i="10"/>
  <c r="A58" i="10"/>
  <c r="A54" i="10"/>
  <c r="A52" i="10"/>
  <c r="A50" i="10"/>
  <c r="K43" i="10"/>
  <c r="P43" i="10" s="1"/>
  <c r="H43" i="10"/>
  <c r="K42" i="10"/>
  <c r="P42" i="10" s="1"/>
  <c r="H42" i="10"/>
  <c r="K41" i="10"/>
  <c r="P41" i="10" s="1"/>
  <c r="H41" i="10"/>
  <c r="J38" i="10"/>
  <c r="H38" i="10"/>
  <c r="H70" i="10" s="1"/>
  <c r="J37" i="10"/>
  <c r="P37" i="10" s="1"/>
  <c r="P69" i="10" s="1"/>
  <c r="H37" i="10"/>
  <c r="H69" i="10" s="1"/>
  <c r="J36" i="10"/>
  <c r="P36" i="10" s="1"/>
  <c r="H36" i="10"/>
  <c r="M32" i="10"/>
  <c r="J32" i="10"/>
  <c r="P32" i="10" s="1"/>
  <c r="P65" i="10" s="1"/>
  <c r="H32" i="10"/>
  <c r="H65" i="10" s="1"/>
  <c r="E32" i="10"/>
  <c r="M31" i="10"/>
  <c r="J31" i="10"/>
  <c r="P31" i="10" s="1"/>
  <c r="H31" i="10"/>
  <c r="E31" i="10"/>
  <c r="M28" i="10"/>
  <c r="J28" i="10"/>
  <c r="H28" i="10"/>
  <c r="H61" i="10" s="1"/>
  <c r="E28" i="10"/>
  <c r="M27" i="10"/>
  <c r="J27" i="10"/>
  <c r="H27" i="10"/>
  <c r="E27" i="10"/>
  <c r="M26" i="10"/>
  <c r="J26" i="10"/>
  <c r="P26" i="10" s="1"/>
  <c r="P59" i="10" s="1"/>
  <c r="H26" i="10"/>
  <c r="H59" i="10" s="1"/>
  <c r="E26" i="10"/>
  <c r="M25" i="10"/>
  <c r="J25" i="10"/>
  <c r="P25" i="10" s="1"/>
  <c r="P58" i="10" s="1"/>
  <c r="H25" i="10"/>
  <c r="H58" i="10" s="1"/>
  <c r="E25" i="10"/>
  <c r="O22" i="10"/>
  <c r="G22" i="10"/>
  <c r="E22" i="10"/>
  <c r="M22" i="10" s="1"/>
  <c r="L21" i="10"/>
  <c r="J21" i="10"/>
  <c r="P21" i="10" s="1"/>
  <c r="P54" i="10" s="1"/>
  <c r="H21" i="10"/>
  <c r="H54" i="10" s="1"/>
  <c r="D21" i="10"/>
  <c r="O20" i="10"/>
  <c r="G20" i="10"/>
  <c r="E20" i="10"/>
  <c r="M20" i="10" s="1"/>
  <c r="L19" i="10"/>
  <c r="J19" i="10"/>
  <c r="P19" i="10" s="1"/>
  <c r="P52" i="10" s="1"/>
  <c r="H19" i="10"/>
  <c r="H52" i="10" s="1"/>
  <c r="D19" i="10"/>
  <c r="O18" i="10"/>
  <c r="G18" i="10"/>
  <c r="E18" i="10"/>
  <c r="M18" i="10" s="1"/>
  <c r="L17" i="10"/>
  <c r="J17" i="10"/>
  <c r="P17" i="10" s="1"/>
  <c r="P50" i="10" s="1"/>
  <c r="H17" i="10"/>
  <c r="D17" i="10"/>
  <c r="G65" i="9"/>
  <c r="F65" i="9"/>
  <c r="E65" i="9"/>
  <c r="D65" i="9"/>
  <c r="C65" i="9"/>
  <c r="F63" i="9" l="1"/>
  <c r="AP242" i="3"/>
  <c r="H63" i="9" s="1"/>
  <c r="AW302" i="12"/>
  <c r="U63" i="13" s="1"/>
  <c r="R154" i="10"/>
  <c r="N148" i="10"/>
  <c r="H172" i="10"/>
  <c r="H51" i="11" s="1"/>
  <c r="R160" i="10"/>
  <c r="R157" i="10"/>
  <c r="R17" i="10"/>
  <c r="R171" i="10"/>
  <c r="K50" i="11" s="1"/>
  <c r="R87" i="10"/>
  <c r="R93" i="10"/>
  <c r="R99" i="10"/>
  <c r="R105" i="10"/>
  <c r="R109" i="10"/>
  <c r="R118" i="10"/>
  <c r="R122" i="10"/>
  <c r="H166" i="10"/>
  <c r="H45" i="11" s="1"/>
  <c r="R65" i="10"/>
  <c r="R64" i="10"/>
  <c r="R86" i="10"/>
  <c r="R92" i="10"/>
  <c r="R102" i="10"/>
  <c r="R108" i="10"/>
  <c r="R117" i="10"/>
  <c r="R121" i="10"/>
  <c r="R129" i="10"/>
  <c r="R155" i="10"/>
  <c r="R130" i="10"/>
  <c r="R165" i="10"/>
  <c r="R128" i="10"/>
  <c r="R52" i="10"/>
  <c r="R84" i="10"/>
  <c r="R88" i="10"/>
  <c r="R94" i="10"/>
  <c r="R100" i="10"/>
  <c r="R106" i="10"/>
  <c r="R115" i="10"/>
  <c r="R119" i="10"/>
  <c r="R127" i="10"/>
  <c r="R131" i="10"/>
  <c r="R145" i="10"/>
  <c r="K36" i="11" s="1"/>
  <c r="R36" i="10"/>
  <c r="R41" i="10"/>
  <c r="R69" i="10"/>
  <c r="P161" i="10"/>
  <c r="I42" i="11" s="1"/>
  <c r="R25" i="10"/>
  <c r="R31" i="10"/>
  <c r="I21" i="11"/>
  <c r="R58" i="10"/>
  <c r="R139" i="10"/>
  <c r="K33" i="11" s="1"/>
  <c r="R149" i="10"/>
  <c r="H36" i="11"/>
  <c r="R80" i="10"/>
  <c r="R54" i="10"/>
  <c r="R59" i="10"/>
  <c r="R85" i="10"/>
  <c r="R91" i="10"/>
  <c r="R95" i="10"/>
  <c r="R101" i="10"/>
  <c r="R107" i="10"/>
  <c r="R116" i="10"/>
  <c r="R120" i="10"/>
  <c r="R132" i="10"/>
  <c r="H50" i="11"/>
  <c r="R148" i="10"/>
  <c r="R42" i="10"/>
  <c r="R21" i="10"/>
  <c r="R26" i="10"/>
  <c r="H103" i="10"/>
  <c r="R98" i="10"/>
  <c r="R19" i="10"/>
  <c r="H44" i="10"/>
  <c r="R37" i="10"/>
  <c r="H21" i="11"/>
  <c r="R32" i="10"/>
  <c r="R43" i="10"/>
  <c r="H39" i="10"/>
  <c r="H33" i="10"/>
  <c r="H96" i="10"/>
  <c r="P103" i="10"/>
  <c r="P44" i="10"/>
  <c r="H161" i="10"/>
  <c r="P20" i="10"/>
  <c r="P53" i="10" s="1"/>
  <c r="P22" i="10"/>
  <c r="P55" i="10" s="1"/>
  <c r="P18" i="10"/>
  <c r="P51" i="10" s="1"/>
  <c r="P27" i="10"/>
  <c r="P123" i="10"/>
  <c r="P28" i="10"/>
  <c r="P61" i="10" s="1"/>
  <c r="R61" i="10" s="1"/>
  <c r="P96" i="10"/>
  <c r="H150" i="10"/>
  <c r="P89" i="10"/>
  <c r="P68" i="10"/>
  <c r="H110" i="10"/>
  <c r="H22" i="10"/>
  <c r="P38" i="10"/>
  <c r="R38" i="10" s="1"/>
  <c r="H89" i="10"/>
  <c r="H20" i="10"/>
  <c r="H133" i="10"/>
  <c r="H30" i="11" s="1"/>
  <c r="P150" i="10"/>
  <c r="I39" i="11" s="1"/>
  <c r="H50" i="10"/>
  <c r="R50" i="10" s="1"/>
  <c r="H18" i="10"/>
  <c r="P110" i="10"/>
  <c r="H29" i="10"/>
  <c r="H60" i="10"/>
  <c r="P133" i="10"/>
  <c r="I30" i="11" s="1"/>
  <c r="H123" i="10"/>
  <c r="H68" i="10"/>
  <c r="P164" i="10"/>
  <c r="P166" i="10" s="1"/>
  <c r="P172" i="10" l="1"/>
  <c r="I51" i="11" s="1"/>
  <c r="H173" i="10"/>
  <c r="H52" i="11" s="1"/>
  <c r="R68" i="10"/>
  <c r="R22" i="10"/>
  <c r="R123" i="10"/>
  <c r="K27" i="11" s="1"/>
  <c r="H27" i="11"/>
  <c r="R103" i="10"/>
  <c r="R166" i="10"/>
  <c r="K45" i="11" s="1"/>
  <c r="I45" i="11"/>
  <c r="P174" i="10"/>
  <c r="I53" i="11" s="1"/>
  <c r="I27" i="11"/>
  <c r="R161" i="10"/>
  <c r="K42" i="11" s="1"/>
  <c r="H42" i="11"/>
  <c r="R89" i="10"/>
  <c r="R20" i="10"/>
  <c r="R18" i="10"/>
  <c r="P39" i="10"/>
  <c r="R39" i="10" s="1"/>
  <c r="R150" i="10"/>
  <c r="K39" i="11" s="1"/>
  <c r="H39" i="11"/>
  <c r="H62" i="10"/>
  <c r="R44" i="10"/>
  <c r="P60" i="10"/>
  <c r="R60" i="10" s="1"/>
  <c r="R27" i="10"/>
  <c r="R28" i="10"/>
  <c r="R164" i="10"/>
  <c r="R172" i="10"/>
  <c r="K51" i="11" s="1"/>
  <c r="R96" i="10"/>
  <c r="R133" i="10"/>
  <c r="K30" i="11" s="1"/>
  <c r="R110" i="10"/>
  <c r="H23" i="10"/>
  <c r="H66" i="10"/>
  <c r="H53" i="10"/>
  <c r="P70" i="10"/>
  <c r="R70" i="10" s="1"/>
  <c r="P111" i="10"/>
  <c r="I24" i="11" s="1"/>
  <c r="H55" i="10"/>
  <c r="R55" i="10" s="1"/>
  <c r="P33" i="10"/>
  <c r="R33" i="10" s="1"/>
  <c r="H174" i="10"/>
  <c r="H51" i="10"/>
  <c r="R51" i="10" s="1"/>
  <c r="P173" i="10"/>
  <c r="H111" i="10"/>
  <c r="H24" i="11" s="1"/>
  <c r="H71" i="10"/>
  <c r="P23" i="10"/>
  <c r="P29" i="10"/>
  <c r="R29" i="10" s="1"/>
  <c r="R23" i="10" l="1"/>
  <c r="H46" i="10"/>
  <c r="H13" i="11" s="1"/>
  <c r="R173" i="10"/>
  <c r="K52" i="11" s="1"/>
  <c r="I52" i="11"/>
  <c r="R174" i="10"/>
  <c r="K53" i="11" s="1"/>
  <c r="H53" i="11"/>
  <c r="P56" i="10"/>
  <c r="P62" i="10"/>
  <c r="R62" i="10" s="1"/>
  <c r="H56" i="10"/>
  <c r="H73" i="10" s="1"/>
  <c r="R53" i="10"/>
  <c r="R111" i="10"/>
  <c r="K24" i="11" s="1"/>
  <c r="P46" i="10"/>
  <c r="I13" i="11" s="1"/>
  <c r="P71" i="10"/>
  <c r="P66" i="10" l="1"/>
  <c r="R66" i="10" s="1"/>
  <c r="H75" i="10"/>
  <c r="H16" i="11"/>
  <c r="H168" i="10"/>
  <c r="H47" i="11" s="1"/>
  <c r="R71" i="10"/>
  <c r="R46" i="10"/>
  <c r="R56" i="10"/>
  <c r="P73" i="10" l="1"/>
  <c r="P75" i="10" s="1"/>
  <c r="I18" i="11" s="1"/>
  <c r="H170" i="10"/>
  <c r="H49" i="11" s="1"/>
  <c r="H18" i="11"/>
  <c r="I16" i="11" l="1"/>
  <c r="P168" i="10"/>
  <c r="P170" i="10" s="1"/>
  <c r="R75" i="10"/>
  <c r="R73" i="10"/>
  <c r="H176" i="10"/>
  <c r="H55" i="11" s="1"/>
  <c r="T32" i="2"/>
  <c r="K22" i="2"/>
  <c r="R168" i="10" l="1"/>
  <c r="K47" i="11" s="1"/>
  <c r="I47" i="11"/>
  <c r="P176" i="10"/>
  <c r="I49" i="11"/>
  <c r="R170" i="10"/>
  <c r="K49" i="11" s="1"/>
  <c r="H178" i="10"/>
  <c r="P178" i="10" l="1"/>
  <c r="I57" i="11" s="1"/>
  <c r="I55" i="11"/>
  <c r="R176" i="10"/>
  <c r="K55" i="11" s="1"/>
  <c r="H57" i="11"/>
  <c r="R178" i="10" l="1"/>
  <c r="K57" i="11" s="1"/>
  <c r="K75" i="2" l="1"/>
  <c r="H76" i="2" s="1"/>
  <c r="K76" i="2" s="1"/>
  <c r="J77" i="2" s="1"/>
  <c r="H32" i="2"/>
  <c r="N32" i="2"/>
  <c r="T29" i="2"/>
  <c r="N29" i="2"/>
  <c r="H29" i="2"/>
  <c r="T28" i="2"/>
  <c r="N28" i="2"/>
  <c r="H28" i="2"/>
  <c r="T27" i="2"/>
  <c r="N27" i="2"/>
  <c r="H27" i="2"/>
  <c r="T26" i="2"/>
  <c r="N26" i="2"/>
  <c r="H26" i="2"/>
  <c r="T25" i="2"/>
  <c r="N25" i="2"/>
  <c r="H25" i="2"/>
  <c r="T24" i="2"/>
  <c r="N24" i="2"/>
  <c r="H24" i="2"/>
  <c r="T23" i="2"/>
  <c r="N23" i="2"/>
  <c r="H23" i="2"/>
  <c r="T22" i="2"/>
  <c r="N22" i="2"/>
  <c r="H22" i="2"/>
  <c r="T21" i="2"/>
  <c r="N21" i="2"/>
  <c r="H21" i="2"/>
  <c r="T20" i="2"/>
  <c r="N20" i="2"/>
  <c r="H20" i="2"/>
  <c r="T19" i="2"/>
  <c r="Q19" i="2"/>
  <c r="N19" i="2"/>
  <c r="K19" i="2"/>
  <c r="H19" i="2"/>
  <c r="T18" i="2"/>
  <c r="N18" i="2"/>
  <c r="K18" i="2"/>
  <c r="H18" i="2"/>
  <c r="T17" i="2"/>
  <c r="N17" i="2"/>
  <c r="K17" i="2"/>
  <c r="H17" i="2"/>
  <c r="T16" i="2"/>
  <c r="Q16" i="2"/>
  <c r="N16" i="2"/>
  <c r="K16" i="2"/>
  <c r="H16" i="2"/>
  <c r="T15" i="2"/>
  <c r="Q15" i="2"/>
  <c r="N15" i="2"/>
  <c r="K15" i="2"/>
  <c r="H15" i="2"/>
  <c r="T14" i="2"/>
  <c r="Q14" i="2"/>
  <c r="N14" i="2"/>
  <c r="K14" i="2"/>
  <c r="H14" i="2"/>
  <c r="W13" i="2"/>
  <c r="T13" i="2"/>
  <c r="Q13" i="2"/>
  <c r="N13" i="2"/>
  <c r="K13" i="2"/>
  <c r="H13" i="2"/>
  <c r="T12" i="2"/>
  <c r="Q12" i="2"/>
  <c r="N12" i="2"/>
  <c r="K12" i="2"/>
  <c r="H12" i="2"/>
  <c r="T11" i="2"/>
  <c r="Q11" i="2"/>
  <c r="N11" i="2"/>
  <c r="K11" i="2"/>
  <c r="H11" i="2"/>
  <c r="W10" i="2"/>
  <c r="T10" i="2"/>
  <c r="Q10" i="2"/>
  <c r="N10" i="2"/>
  <c r="K10" i="2"/>
  <c r="H10" i="2"/>
  <c r="W9" i="2"/>
  <c r="T9" i="2"/>
  <c r="Q9" i="2"/>
  <c r="N9" i="2"/>
  <c r="K9" i="2"/>
  <c r="H9" i="2"/>
  <c r="W8" i="2"/>
  <c r="T8" i="2"/>
  <c r="Q8" i="2"/>
  <c r="N8" i="2"/>
  <c r="K8" i="2"/>
  <c r="H8" i="2"/>
  <c r="W7" i="2"/>
  <c r="T7" i="2"/>
  <c r="Q7" i="2"/>
  <c r="N7" i="2"/>
  <c r="K7" i="2"/>
  <c r="H7" i="2"/>
  <c r="H77" i="2" l="1"/>
  <c r="K7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 Wright</author>
  </authors>
  <commentList>
    <comment ref="C22" authorId="0" shapeId="0" xr:uid="{8A15084F-DA8A-430C-833C-2213555B006D}">
      <text>
        <r>
          <rPr>
            <b/>
            <sz val="11"/>
            <color indexed="81"/>
            <rFont val="Tahoma"/>
            <family val="2"/>
          </rPr>
          <t>9 month Faculty - Academic Yea</t>
        </r>
        <r>
          <rPr>
            <sz val="11"/>
            <color indexed="81"/>
            <rFont val="Tahoma"/>
            <family val="2"/>
          </rPr>
          <t>r
12.5% FTE = 1 course buyout per semester
25% FTE = 2 course buyout per semester</t>
        </r>
      </text>
    </comment>
    <comment ref="G22" authorId="0" shapeId="0" xr:uid="{75995805-4C0A-488B-A16B-05A2B85B28D0}">
      <text>
        <r>
          <rPr>
            <b/>
            <sz val="11"/>
            <color indexed="81"/>
            <rFont val="Tahoma"/>
            <family val="2"/>
          </rPr>
          <t xml:space="preserve">Summer -
</t>
        </r>
        <r>
          <rPr>
            <sz val="11"/>
            <color indexed="81"/>
            <rFont val="Tahoma"/>
            <family val="2"/>
          </rPr>
          <t>1 Mnth (4 wks) = 33.333% Effort
2 Mnths (8 wks) = 66.666% Effort
3 Mnths (12 wks) = 100% Effort</t>
        </r>
      </text>
    </comment>
    <comment ref="D38" authorId="0" shapeId="0" xr:uid="{85562B9F-F18D-45DC-99D7-2BFD72FFFBFB}">
      <text>
        <r>
          <rPr>
            <b/>
            <sz val="11"/>
            <color indexed="81"/>
            <rFont val="Tahoma"/>
            <family val="2"/>
          </rPr>
          <t>12 month Faculty -</t>
        </r>
        <r>
          <rPr>
            <sz val="11"/>
            <color indexed="81"/>
            <rFont val="Tahoma"/>
            <family val="2"/>
          </rPr>
          <t xml:space="preserve">
 2.7% = 1 credit hr
 5.4% = 2 credit hrs
 8.1% = 3 credit hrs
10.8% = 4 credit hrs
13.5% = 5 credit hrs
16.5% = 6 credit hrs</t>
        </r>
      </text>
    </comment>
    <comment ref="B59" authorId="0" shapeId="0" xr:uid="{1F99CC95-B796-40E1-9FA9-87AD0AE56BC1}">
      <text>
        <r>
          <rPr>
            <b/>
            <sz val="11"/>
            <color indexed="81"/>
            <rFont val="Tahoma"/>
            <family val="2"/>
          </rPr>
          <t>Student workers - Min. Wage:</t>
        </r>
        <r>
          <rPr>
            <sz val="11"/>
            <color indexed="81"/>
            <rFont val="Tahoma"/>
            <family val="2"/>
          </rPr>
          <t xml:space="preserve">
    $15.00 as of 1/1/27</t>
        </r>
      </text>
    </comment>
    <comment ref="D59" authorId="0" shapeId="0" xr:uid="{4EADAC9E-E481-4117-AE9E-2F80BDC37A1A}">
      <text>
        <r>
          <rPr>
            <b/>
            <sz val="11"/>
            <color indexed="81"/>
            <rFont val="Tahoma"/>
            <family val="2"/>
          </rPr>
          <t>Students can only work 25 hrs per week during the AY.</t>
        </r>
        <r>
          <rPr>
            <sz val="11"/>
            <color indexed="81"/>
            <rFont val="Tahoma"/>
            <family val="2"/>
          </rPr>
          <t xml:space="preserve">
</t>
        </r>
        <r>
          <rPr>
            <b/>
            <sz val="11"/>
            <color indexed="81"/>
            <rFont val="Tahoma"/>
            <family val="2"/>
          </rPr>
          <t>Hiring Students -</t>
        </r>
        <r>
          <rPr>
            <sz val="11"/>
            <color indexed="81"/>
            <rFont val="Tahoma"/>
            <family val="2"/>
          </rPr>
          <t xml:space="preserve">
https://www.gvsu.edu/studentjobs/hiring-student-employees-16.htm  
</t>
        </r>
        <r>
          <rPr>
            <b/>
            <sz val="11"/>
            <color indexed="81"/>
            <rFont val="Tahoma"/>
            <family val="2"/>
          </rPr>
          <t xml:space="preserve">Undergraduate Student Wage Chart - </t>
        </r>
        <r>
          <rPr>
            <sz val="11"/>
            <color indexed="81"/>
            <rFont val="Tahoma"/>
            <family val="2"/>
          </rPr>
          <t xml:space="preserve">
https://www.gvsu.edu/studentjobs/on-campus-wage-rates-32.htm </t>
        </r>
      </text>
    </comment>
    <comment ref="C65" authorId="0" shapeId="0" xr:uid="{BA377C40-973E-4F56-98F6-F034A504E4E1}">
      <text>
        <r>
          <rPr>
            <b/>
            <sz val="11"/>
            <color indexed="81"/>
            <rFont val="Tahoma"/>
            <family val="2"/>
          </rPr>
          <t xml:space="preserve">FT = </t>
        </r>
        <r>
          <rPr>
            <sz val="11"/>
            <color indexed="81"/>
            <rFont val="Tahoma"/>
            <family val="2"/>
          </rPr>
          <t xml:space="preserve">(Aug-May) 20 hrs per wk / $6,500K per semester MIN
</t>
        </r>
        <r>
          <rPr>
            <b/>
            <sz val="11"/>
            <color indexed="81"/>
            <rFont val="Tahoma"/>
            <family val="2"/>
          </rPr>
          <t xml:space="preserve">PT or Summer </t>
        </r>
        <r>
          <rPr>
            <sz val="11"/>
            <color indexed="81"/>
            <rFont val="Tahoma"/>
            <family val="2"/>
          </rPr>
          <t>= (May -Aug) 10 hrs per wk / $3,250 MIN</t>
        </r>
      </text>
    </comment>
    <comment ref="A74" authorId="0" shapeId="0" xr:uid="{4D9F276C-AC76-4DC7-A67C-8D91DE97AF33}">
      <text>
        <r>
          <rPr>
            <b/>
            <sz val="11"/>
            <color indexed="14"/>
            <rFont val="Tahoma"/>
            <family val="2"/>
          </rPr>
          <t>Faculty Fringe 26-27</t>
        </r>
        <r>
          <rPr>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on Fed. Grant</t>
        </r>
        <r>
          <rPr>
            <sz val="11"/>
            <color indexed="81"/>
            <rFont val="Tahoma"/>
            <family val="2"/>
          </rPr>
          <t xml:space="preserve">
35.87      35.10 Regular Faculty
36.52      35.75 Nontraditional Faculty / Librarians
43.23      42.05 Affiliate Faculty
36.18      34.63 Visiting Faculty
8.36         8.36 Adjunct / Overload Faculty</t>
        </r>
      </text>
    </comment>
    <comment ref="A90" authorId="0" shapeId="0" xr:uid="{264210BF-14D1-4FF6-AE52-2C5DB4E46B6B}">
      <text>
        <r>
          <rPr>
            <b/>
            <sz val="11"/>
            <color indexed="12"/>
            <rFont val="Tahoma"/>
            <family val="2"/>
          </rPr>
          <t>EAP Fringe 26-27</t>
        </r>
        <r>
          <rPr>
            <u/>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xml:space="preserve">% on Fed. Grants  </t>
        </r>
        <r>
          <rPr>
            <sz val="11"/>
            <color indexed="81"/>
            <rFont val="Tahoma"/>
            <family val="2"/>
          </rPr>
          <t xml:space="preserve"> 
27.45       27.08 Appointing Officers
42.1 0        41.04 Regular EAP
41.11       40.05 Coaches
35.98       34.43 Temp. EAP w/ Benefits
8.36           8.36 Temp. EAP wo Benefits, Adjunct EAP</t>
        </r>
      </text>
    </comment>
    <comment ref="A104" authorId="0" shapeId="0" xr:uid="{7CC229F4-30D2-4AD9-9E1D-FCB703EF1BD3}">
      <text>
        <r>
          <rPr>
            <b/>
            <sz val="11"/>
            <color indexed="57"/>
            <rFont val="Tahoma"/>
            <family val="2"/>
          </rPr>
          <t>PSS Fringe 26-27</t>
        </r>
        <r>
          <rPr>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on Fed. Grants</t>
        </r>
        <r>
          <rPr>
            <u/>
            <sz val="11"/>
            <color indexed="81"/>
            <rFont val="Tahoma"/>
            <family val="2"/>
          </rPr>
          <t xml:space="preserve">
</t>
        </r>
        <r>
          <rPr>
            <sz val="11"/>
            <color indexed="81"/>
            <rFont val="Tahoma"/>
            <family val="2"/>
          </rPr>
          <t>50.54      49.16 Regular PSS
8.36         8.36 PSS Call-in / Overtime</t>
        </r>
      </text>
    </comment>
    <comment ref="A111" authorId="0" shapeId="0" xr:uid="{FFAEE4EA-636F-4839-8303-42C259170CCA}">
      <text>
        <r>
          <rPr>
            <sz val="11"/>
            <color indexed="81"/>
            <rFont val="Tahoma"/>
            <family val="2"/>
          </rPr>
          <t>7.65% if enrolled in less than 6 credit hours - Per IRS.</t>
        </r>
      </text>
    </comment>
    <comment ref="A161" authorId="0" shapeId="0" xr:uid="{88958C7D-CCE6-473A-BA3C-ED211D880064}">
      <text>
        <r>
          <rPr>
            <sz val="11"/>
            <color indexed="81"/>
            <rFont val="Tahoma"/>
            <family val="2"/>
          </rPr>
          <t xml:space="preserve">Participant support costs are direct costs for items such as stipends or subsistence allowances, travel allowances, and registration fees paid to or on behalf of participants or trainees (but not employees) </t>
        </r>
        <r>
          <rPr>
            <b/>
            <sz val="11"/>
            <color indexed="10"/>
            <rFont val="Tahoma"/>
            <family val="2"/>
          </rPr>
          <t>in connection with conferences, or training projects.</t>
        </r>
      </text>
    </comment>
    <comment ref="B227" authorId="0" shapeId="0" xr:uid="{34607844-DB01-4CFC-A287-DB2FF44C80D8}">
      <text>
        <r>
          <rPr>
            <b/>
            <sz val="11"/>
            <color indexed="81"/>
            <rFont val="Tahoma"/>
            <family val="2"/>
          </rPr>
          <t>See Tuition tab for Program specific rates</t>
        </r>
      </text>
    </comment>
    <comment ref="A234" authorId="0" shapeId="0" xr:uid="{B5011BE1-A092-473B-A3F0-508F7FD1C47C}">
      <text>
        <r>
          <rPr>
            <b/>
            <sz val="11"/>
            <color indexed="81"/>
            <rFont val="Tahoma"/>
            <family val="2"/>
          </rPr>
          <t xml:space="preserve">Modified Total Direct Cost (MTDC) </t>
        </r>
        <r>
          <rPr>
            <sz val="11"/>
            <color indexed="81"/>
            <rFont val="Tahoma"/>
            <family val="2"/>
          </rPr>
          <t>means all direct salaries and wages, applicable fringe benefits, materials and supplies, services, travel, and up to the first $50,000 of each subaward (regardless of the period of performance of the subawards under the award).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Melissa Wright</author>
  </authors>
  <commentList>
    <comment ref="C22" authorId="0" shapeId="0" xr:uid="{75C09A70-B709-4C22-8E5A-56F238450551}">
      <text>
        <r>
          <rPr>
            <b/>
            <sz val="11"/>
            <color indexed="81"/>
            <rFont val="Tahoma"/>
            <family val="2"/>
          </rPr>
          <t>9 month Faculty - Academic Yea</t>
        </r>
        <r>
          <rPr>
            <sz val="11"/>
            <color indexed="81"/>
            <rFont val="Tahoma"/>
            <family val="2"/>
          </rPr>
          <t>r
12.5% FTE = 1 course buyout per semester
25% FTE = 2 course buyout per semester</t>
        </r>
      </text>
    </comment>
    <comment ref="G22" authorId="0" shapeId="0" xr:uid="{866F627A-8B5F-4CE6-B60A-041E09DA9EE0}">
      <text>
        <r>
          <rPr>
            <b/>
            <sz val="11"/>
            <color indexed="81"/>
            <rFont val="Tahoma"/>
            <family val="2"/>
          </rPr>
          <t xml:space="preserve">Summer -
</t>
        </r>
        <r>
          <rPr>
            <sz val="11"/>
            <color indexed="81"/>
            <rFont val="Tahoma"/>
            <family val="2"/>
          </rPr>
          <t>1 Mnth (4 wks) = 33.333% Effort
2 Mnths (8 wks) = 66.666% Effort
3 Mnths (12 wks) = 100% Effort</t>
        </r>
      </text>
    </comment>
    <comment ref="D42" authorId="0" shapeId="0" xr:uid="{78008119-03E5-4982-B666-B14C9C7825E5}">
      <text>
        <r>
          <rPr>
            <b/>
            <sz val="11"/>
            <color indexed="81"/>
            <rFont val="Tahoma"/>
            <family val="2"/>
          </rPr>
          <t>12 month Faculty -</t>
        </r>
        <r>
          <rPr>
            <sz val="11"/>
            <color indexed="81"/>
            <rFont val="Tahoma"/>
            <family val="2"/>
          </rPr>
          <t xml:space="preserve">
 2.7% = 1 credit hr
 5.4% = 2 credit hrs
 8.1% = 3 credit hrs
10.8% = 4 credit hrs
13.5% = 5 credit hrs
16.5% = 6 credit hrs</t>
        </r>
      </text>
    </comment>
    <comment ref="B68" authorId="0" shapeId="0" xr:uid="{D31CF25C-8000-48E7-AF50-DE21125FE041}">
      <text>
        <r>
          <rPr>
            <b/>
            <sz val="11"/>
            <color indexed="81"/>
            <rFont val="Tahoma"/>
            <family val="2"/>
          </rPr>
          <t>Student workers - Min. Wage:</t>
        </r>
        <r>
          <rPr>
            <sz val="11"/>
            <color indexed="81"/>
            <rFont val="Tahoma"/>
            <family val="2"/>
          </rPr>
          <t xml:space="preserve">
    $15.00 as of 1/1/27</t>
        </r>
      </text>
    </comment>
    <comment ref="D68" authorId="0" shapeId="0" xr:uid="{6D5B72E1-C915-48F9-9993-639F9AF90EA3}">
      <text>
        <r>
          <rPr>
            <b/>
            <sz val="11"/>
            <color indexed="81"/>
            <rFont val="Tahoma"/>
            <family val="2"/>
          </rPr>
          <t>Students can only work 25 hrs per week during the AY.</t>
        </r>
        <r>
          <rPr>
            <sz val="11"/>
            <color indexed="81"/>
            <rFont val="Tahoma"/>
            <family val="2"/>
          </rPr>
          <t xml:space="preserve">
</t>
        </r>
        <r>
          <rPr>
            <b/>
            <sz val="11"/>
            <color indexed="81"/>
            <rFont val="Tahoma"/>
            <family val="2"/>
          </rPr>
          <t>Hiring Students -</t>
        </r>
        <r>
          <rPr>
            <sz val="11"/>
            <color indexed="81"/>
            <rFont val="Tahoma"/>
            <family val="2"/>
          </rPr>
          <t xml:space="preserve">
https://www.gvsu.edu/studentjobs/hiring-student-employees-16.htm  
</t>
        </r>
        <r>
          <rPr>
            <b/>
            <sz val="11"/>
            <color indexed="81"/>
            <rFont val="Tahoma"/>
            <family val="2"/>
          </rPr>
          <t xml:space="preserve">Undergraduate Student Wage Chart - </t>
        </r>
        <r>
          <rPr>
            <sz val="11"/>
            <color indexed="81"/>
            <rFont val="Tahoma"/>
            <family val="2"/>
          </rPr>
          <t xml:space="preserve">
https://www.gvsu.edu/studentjobs/on-campus-wage-rates-32.htm </t>
        </r>
      </text>
    </comment>
    <comment ref="C79" authorId="0" shapeId="0" xr:uid="{F8861BC0-BA9B-4D9E-A3CF-7329E4F7CB35}">
      <text>
        <r>
          <rPr>
            <b/>
            <sz val="11"/>
            <color indexed="81"/>
            <rFont val="Tahoma"/>
            <family val="2"/>
          </rPr>
          <t xml:space="preserve">FT = </t>
        </r>
        <r>
          <rPr>
            <sz val="11"/>
            <color indexed="81"/>
            <rFont val="Tahoma"/>
            <family val="2"/>
          </rPr>
          <t xml:space="preserve">(Aug-May) 20 hrs per wk / $6,500K per semester MIN
</t>
        </r>
        <r>
          <rPr>
            <b/>
            <sz val="11"/>
            <color indexed="81"/>
            <rFont val="Tahoma"/>
            <family val="2"/>
          </rPr>
          <t xml:space="preserve">PT or Summer </t>
        </r>
        <r>
          <rPr>
            <sz val="11"/>
            <color indexed="81"/>
            <rFont val="Tahoma"/>
            <family val="2"/>
          </rPr>
          <t>= (May -Aug) 10 hrs per wk / $3,250 MIN</t>
        </r>
      </text>
    </comment>
    <comment ref="A88" authorId="0" shapeId="0" xr:uid="{730A4E5F-92D1-45F0-867F-EACA326D2C2D}">
      <text>
        <r>
          <rPr>
            <b/>
            <sz val="11"/>
            <color indexed="14"/>
            <rFont val="Tahoma"/>
            <family val="2"/>
          </rPr>
          <t>Faculty Fringe 26-27</t>
        </r>
        <r>
          <rPr>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on Fed. Grant</t>
        </r>
        <r>
          <rPr>
            <sz val="11"/>
            <color indexed="81"/>
            <rFont val="Tahoma"/>
            <family val="2"/>
          </rPr>
          <t xml:space="preserve">
35.87      35.10 Regular Faculty
36.52      35.75 Nontraditional Faculty / Librarians
43.23      42.05 Affiliate Faculty
36.18      34.63 Visiting Faculty
8.36         8.36 Adjunct / Overload Faculty</t>
        </r>
      </text>
    </comment>
    <comment ref="A111" authorId="0" shapeId="0" xr:uid="{F9979F08-6047-4601-817E-0CAEE31A64D1}">
      <text>
        <r>
          <rPr>
            <b/>
            <sz val="11"/>
            <color indexed="12"/>
            <rFont val="Tahoma"/>
            <family val="2"/>
          </rPr>
          <t>EAP Fringe 26-27</t>
        </r>
        <r>
          <rPr>
            <u/>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xml:space="preserve">% on Fed. Grants  </t>
        </r>
        <r>
          <rPr>
            <sz val="11"/>
            <color indexed="81"/>
            <rFont val="Tahoma"/>
            <family val="2"/>
          </rPr>
          <t xml:space="preserve"> 
27.45       27.08 Appointing Officers
42.1         41.04 Regular EAP
41.11       40.05 Coaches
35.98       34.43 Temp. EAP w/ Benefits
8.36           8.36 Temp. EAP wo Benefits, Adjunct EAP</t>
        </r>
      </text>
    </comment>
    <comment ref="A125" authorId="0" shapeId="0" xr:uid="{44E450ED-3BF0-40CB-9FF9-93A96EFDD06E}">
      <text>
        <r>
          <rPr>
            <b/>
            <sz val="11"/>
            <color indexed="57"/>
            <rFont val="Tahoma"/>
            <family val="2"/>
          </rPr>
          <t>PSS Fringe 26-27</t>
        </r>
        <r>
          <rPr>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on Fed. Grants</t>
        </r>
        <r>
          <rPr>
            <u/>
            <sz val="11"/>
            <color indexed="81"/>
            <rFont val="Tahoma"/>
            <family val="2"/>
          </rPr>
          <t xml:space="preserve">
</t>
        </r>
        <r>
          <rPr>
            <sz val="11"/>
            <color indexed="81"/>
            <rFont val="Tahoma"/>
            <family val="2"/>
          </rPr>
          <t>50.54      49.16 Regular PSS
8.36         8.36 PSS Call-in / Overtime</t>
        </r>
      </text>
    </comment>
    <comment ref="A137" authorId="0" shapeId="0" xr:uid="{79F6DE43-279E-45FB-8F70-5889A99D26D3}">
      <text>
        <r>
          <rPr>
            <sz val="11"/>
            <color indexed="81"/>
            <rFont val="Tahoma"/>
            <family val="2"/>
          </rPr>
          <t>7.65% if enrolled in less than 6 credit hours - Per IRS.</t>
        </r>
      </text>
    </comment>
    <comment ref="A195" authorId="0" shapeId="0" xr:uid="{49BD160F-D2FF-4AC5-99AA-C747CFAD7857}">
      <text>
        <r>
          <rPr>
            <sz val="11"/>
            <color indexed="81"/>
            <rFont val="Tahoma"/>
            <family val="2"/>
          </rPr>
          <t xml:space="preserve">Participant support costs are direct costs for items such as stipends or subsistence allowances, travel allowances, and registration fees paid to or on behalf of participants or trainees (but not employees) </t>
        </r>
        <r>
          <rPr>
            <b/>
            <sz val="11"/>
            <color indexed="10"/>
            <rFont val="Tahoma"/>
            <family val="2"/>
          </rPr>
          <t>in connection with conferences, or training projects.</t>
        </r>
      </text>
    </comment>
    <comment ref="B285" authorId="0" shapeId="0" xr:uid="{DE3FAD90-BD20-4FA1-883D-62064B5B370C}">
      <text>
        <r>
          <rPr>
            <b/>
            <sz val="11"/>
            <color indexed="81"/>
            <rFont val="Tahoma"/>
            <family val="2"/>
          </rPr>
          <t>See Tuition tab for Program specific rates</t>
        </r>
      </text>
    </comment>
    <comment ref="A294" authorId="0" shapeId="0" xr:uid="{5C98F998-FD8F-449E-961C-9B112B0593A3}">
      <text>
        <r>
          <rPr>
            <b/>
            <sz val="11"/>
            <color indexed="81"/>
            <rFont val="Tahoma"/>
            <family val="2"/>
          </rPr>
          <t xml:space="preserve">Modified Total Direct Cost (MTDC) </t>
        </r>
        <r>
          <rPr>
            <sz val="11"/>
            <color indexed="81"/>
            <rFont val="Tahoma"/>
            <family val="2"/>
          </rPr>
          <t>means all direct salaries and wages, applicable fringe benefits, materials and supplies, services, travel, and up to the first $50,000 of each subaward (regardless of the period of performance of the subawards under the award).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Melissa Wright</author>
  </authors>
  <commentList>
    <comment ref="C16" authorId="0" shapeId="0" xr:uid="{F5F80B9B-EC8E-4DEB-9BF5-1AD8331ECE0A}">
      <text>
        <r>
          <rPr>
            <b/>
            <sz val="11"/>
            <color indexed="81"/>
            <rFont val="Tahoma"/>
            <family val="2"/>
          </rPr>
          <t>9 month Faculty - Academic Yea</t>
        </r>
        <r>
          <rPr>
            <sz val="11"/>
            <color indexed="81"/>
            <rFont val="Tahoma"/>
            <family val="2"/>
          </rPr>
          <t>r
12.5% FTE = 1 course buyout per semester
25% FTE = 2 course buyout per semester</t>
        </r>
        <r>
          <rPr>
            <b/>
            <sz val="11"/>
            <color indexed="81"/>
            <rFont val="Tahoma"/>
            <family val="2"/>
          </rPr>
          <t xml:space="preserve">
Summer -
</t>
        </r>
        <r>
          <rPr>
            <sz val="11"/>
            <color indexed="81"/>
            <rFont val="Tahoma"/>
            <family val="2"/>
          </rPr>
          <t>1 Summer Month / 4 wks = 33.333% Effort
2 Summer Months / 8 wks = 66.666% Effort
3 Summer Months / 12wks = 100% Effort</t>
        </r>
        <r>
          <rPr>
            <b/>
            <sz val="11"/>
            <color indexed="81"/>
            <rFont val="Tahoma"/>
            <family val="2"/>
          </rPr>
          <t xml:space="preserve">
12 month Faculty -
</t>
        </r>
        <r>
          <rPr>
            <sz val="11"/>
            <color indexed="81"/>
            <rFont val="Tahoma"/>
            <family val="2"/>
          </rPr>
          <t>2.7% per credit hour</t>
        </r>
      </text>
    </comment>
    <comment ref="D24" authorId="0" shapeId="0" xr:uid="{EEB5DB14-29C2-4848-BA15-5156FD9E20E2}">
      <text>
        <r>
          <rPr>
            <b/>
            <sz val="11"/>
            <color indexed="81"/>
            <rFont val="Tahoma"/>
            <family val="2"/>
          </rPr>
          <t xml:space="preserve">12 month Faculty -
 </t>
        </r>
        <r>
          <rPr>
            <sz val="11"/>
            <color indexed="81"/>
            <rFont val="Tahoma"/>
            <family val="2"/>
          </rPr>
          <t>2.7% = 1 credit hr
 5.4% = 2 credit hrs
 8.1% = 3 credit hrs
10.8% = 4 credit hrs
13.5% = 5 credit hrs
16.5% = 6 credit hrs</t>
        </r>
      </text>
    </comment>
    <comment ref="B34" authorId="0" shapeId="0" xr:uid="{80CF7EBF-EB4C-4D2A-B830-12FA896AB683}">
      <text>
        <r>
          <rPr>
            <b/>
            <sz val="11"/>
            <color indexed="81"/>
            <rFont val="Tahoma"/>
            <family val="2"/>
          </rPr>
          <t>Student workers - Min. Wage:</t>
        </r>
        <r>
          <rPr>
            <sz val="11"/>
            <color indexed="81"/>
            <rFont val="Tahoma"/>
            <family val="2"/>
          </rPr>
          <t xml:space="preserve">
    $15.00 as of 1/1/27</t>
        </r>
      </text>
    </comment>
    <comment ref="D34" authorId="0" shapeId="0" xr:uid="{08FC3B1B-5FC8-4B9B-BEA4-66E75469DAB5}">
      <text>
        <r>
          <rPr>
            <b/>
            <sz val="11"/>
            <color indexed="81"/>
            <rFont val="Tahoma"/>
            <family val="2"/>
          </rPr>
          <t>Students can only work 25 hrs per week during the AY.</t>
        </r>
        <r>
          <rPr>
            <sz val="11"/>
            <color indexed="81"/>
            <rFont val="Tahoma"/>
            <family val="2"/>
          </rPr>
          <t xml:space="preserve">
</t>
        </r>
        <r>
          <rPr>
            <b/>
            <sz val="11"/>
            <color indexed="81"/>
            <rFont val="Tahoma"/>
            <family val="2"/>
          </rPr>
          <t>Hiring Students -</t>
        </r>
        <r>
          <rPr>
            <sz val="11"/>
            <color indexed="81"/>
            <rFont val="Tahoma"/>
            <family val="2"/>
          </rPr>
          <t xml:space="preserve">
https://www.gvsu.edu/studentjobs/hiring-student-employees-16.htm  
</t>
        </r>
        <r>
          <rPr>
            <b/>
            <sz val="11"/>
            <color indexed="81"/>
            <rFont val="Tahoma"/>
            <family val="2"/>
          </rPr>
          <t xml:space="preserve">Undergraduate Student Wage Chart - </t>
        </r>
        <r>
          <rPr>
            <sz val="11"/>
            <color indexed="81"/>
            <rFont val="Tahoma"/>
            <family val="2"/>
          </rPr>
          <t xml:space="preserve">
https://www.gvsu.edu/studentjobs/on-campus-wage-rates-32.htm </t>
        </r>
      </text>
    </comment>
    <comment ref="C40" authorId="0" shapeId="0" xr:uid="{4CE65464-3B93-4B58-A271-A54A0B590275}">
      <text>
        <r>
          <rPr>
            <b/>
            <sz val="10"/>
            <color indexed="81"/>
            <rFont val="Tahoma"/>
            <family val="2"/>
          </rPr>
          <t xml:space="preserve">FT = </t>
        </r>
        <r>
          <rPr>
            <sz val="10"/>
            <color indexed="81"/>
            <rFont val="Tahoma"/>
            <family val="2"/>
          </rPr>
          <t xml:space="preserve">(Aug-May) 20 hrs per wk / $6,500K per semester MIN
</t>
        </r>
        <r>
          <rPr>
            <b/>
            <sz val="10"/>
            <color indexed="81"/>
            <rFont val="Tahoma"/>
            <family val="2"/>
          </rPr>
          <t xml:space="preserve">PT or Summer </t>
        </r>
        <r>
          <rPr>
            <sz val="10"/>
            <color indexed="81"/>
            <rFont val="Tahoma"/>
            <family val="2"/>
          </rPr>
          <t>= (May-Aug) 10 hrs per wk / $3,250 MIN</t>
        </r>
      </text>
    </comment>
    <comment ref="A49" authorId="0" shapeId="0" xr:uid="{64B8DD0D-2272-4BA3-AF2A-1AB0301CFCF7}">
      <text>
        <r>
          <rPr>
            <b/>
            <sz val="11"/>
            <color indexed="14"/>
            <rFont val="Tahoma"/>
            <family val="2"/>
          </rPr>
          <t xml:space="preserve">Faculty Fringe 26-27
</t>
        </r>
        <r>
          <rPr>
            <b/>
            <u/>
            <sz val="11"/>
            <color indexed="81"/>
            <rFont val="Tahoma"/>
            <family val="2"/>
          </rPr>
          <t xml:space="preserve">  %  </t>
        </r>
        <r>
          <rPr>
            <b/>
            <sz val="11"/>
            <color indexed="81"/>
            <rFont val="Tahoma"/>
            <family val="2"/>
          </rPr>
          <t xml:space="preserve">       </t>
        </r>
        <r>
          <rPr>
            <b/>
            <u/>
            <sz val="11"/>
            <color indexed="81"/>
            <rFont val="Tahoma"/>
            <family val="2"/>
          </rPr>
          <t>% on Fed. Grant</t>
        </r>
        <r>
          <rPr>
            <sz val="11"/>
            <color indexed="81"/>
            <rFont val="Tahoma"/>
            <family val="2"/>
          </rPr>
          <t xml:space="preserve">
35.87      35.10   Regular Faculty
36.52      35.75   Nontraditional Faculty / Librarians
43.23      42.05   Affiliate Faculty
36.18      34.63   Visiting Faculty
  8.36       8.36    Adjunct / Overload Faculty</t>
        </r>
      </text>
    </comment>
    <comment ref="A57" authorId="0" shapeId="0" xr:uid="{B1CA3B75-E20B-479A-9A5F-433A1A025387}">
      <text>
        <r>
          <rPr>
            <b/>
            <sz val="11"/>
            <color indexed="12"/>
            <rFont val="Tahoma"/>
            <family val="2"/>
          </rPr>
          <t xml:space="preserve">EAP Fringe 26-27
</t>
        </r>
        <r>
          <rPr>
            <b/>
            <u/>
            <sz val="11"/>
            <color indexed="81"/>
            <rFont val="Tahoma"/>
            <family val="2"/>
          </rPr>
          <t xml:space="preserve">  %   </t>
        </r>
        <r>
          <rPr>
            <b/>
            <sz val="11"/>
            <color indexed="81"/>
            <rFont val="Tahoma"/>
            <family val="2"/>
          </rPr>
          <t xml:space="preserve">      </t>
        </r>
        <r>
          <rPr>
            <b/>
            <u/>
            <sz val="11"/>
            <color indexed="81"/>
            <rFont val="Tahoma"/>
            <family val="2"/>
          </rPr>
          <t xml:space="preserve">_% on Fed. Grants </t>
        </r>
        <r>
          <rPr>
            <sz val="11"/>
            <color indexed="81"/>
            <rFont val="Tahoma"/>
            <family val="2"/>
          </rPr>
          <t xml:space="preserve">  
27.45       27.08   Appointing Officers
42.10       41.04   Regular EAP
41.11       40.05   Coaches
35.98       34.43   Temp. EAP w/ Benefits
  8.36         8.36   Temp. EAP wo Benefits, Adjunct EAP</t>
        </r>
      </text>
    </comment>
    <comment ref="A63" authorId="0" shapeId="0" xr:uid="{C2A01D3B-4754-4C57-9C07-BD994FAD5A92}">
      <text>
        <r>
          <rPr>
            <b/>
            <sz val="11"/>
            <color indexed="57"/>
            <rFont val="Tahoma"/>
            <family val="2"/>
          </rPr>
          <t xml:space="preserve">PSS Fringe 26-27
</t>
        </r>
        <r>
          <rPr>
            <b/>
            <u/>
            <sz val="11"/>
            <color indexed="81"/>
            <rFont val="Tahoma"/>
            <family val="2"/>
          </rPr>
          <t xml:space="preserve">  %  </t>
        </r>
        <r>
          <rPr>
            <b/>
            <sz val="11"/>
            <color indexed="81"/>
            <rFont val="Tahoma"/>
            <family val="2"/>
          </rPr>
          <t xml:space="preserve">     _</t>
        </r>
        <r>
          <rPr>
            <b/>
            <u/>
            <sz val="11"/>
            <color indexed="81"/>
            <rFont val="Tahoma"/>
            <family val="2"/>
          </rPr>
          <t>% on Fed. Grants</t>
        </r>
        <r>
          <rPr>
            <b/>
            <sz val="11"/>
            <color indexed="81"/>
            <rFont val="Tahoma"/>
            <family val="2"/>
          </rPr>
          <t xml:space="preserve">
</t>
        </r>
        <r>
          <rPr>
            <sz val="11"/>
            <color indexed="81"/>
            <rFont val="Tahoma"/>
            <family val="2"/>
          </rPr>
          <t>50.54      49.16   Regular PSS
  8.36        8.36   PSS Call-in / Overtime</t>
        </r>
      </text>
    </comment>
    <comment ref="A113" authorId="0" shapeId="0" xr:uid="{3B19766A-A9C5-4999-B4F6-4904041D2F33}">
      <text>
        <r>
          <rPr>
            <sz val="11"/>
            <color indexed="81"/>
            <rFont val="Tahoma"/>
            <family val="2"/>
          </rPr>
          <t xml:space="preserve">Participant support costs are direct costs for items such as stipends or subsistence allowances, travel allowances, and registration fees paid to or on behalf of participants or trainees (but not employees) </t>
        </r>
        <r>
          <rPr>
            <b/>
            <sz val="11"/>
            <color indexed="10"/>
            <rFont val="Tahoma"/>
            <family val="2"/>
          </rPr>
          <t>in connection with conferences, or training projects.</t>
        </r>
      </text>
    </comment>
    <comment ref="B163" authorId="0" shapeId="0" xr:uid="{33927819-FEC0-4A9B-8B79-24915210A065}">
      <text>
        <r>
          <rPr>
            <b/>
            <sz val="11"/>
            <color indexed="81"/>
            <rFont val="Tahoma"/>
            <family val="2"/>
          </rPr>
          <t>See Tuition tab for yearly rates</t>
        </r>
      </text>
    </comment>
    <comment ref="A170" authorId="0" shapeId="0" xr:uid="{1CD26C99-AF86-4376-A061-11C19DBF6489}">
      <text>
        <r>
          <rPr>
            <b/>
            <sz val="11"/>
            <color indexed="81"/>
            <rFont val="Tahoma"/>
            <family val="2"/>
          </rPr>
          <t xml:space="preserve">Modified Total Direct Cost (MTDC) </t>
        </r>
        <r>
          <rPr>
            <sz val="11"/>
            <color indexed="81"/>
            <rFont val="Tahoma"/>
            <family val="2"/>
          </rPr>
          <t>means all direct salaries and wages, applicable fringe benefits, materials and supplies, services, travel, and up to the first $50,000 of each subaward (regardless of the period of performance of the subawards under the award).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<sst xmlns="http://schemas.openxmlformats.org/spreadsheetml/2006/main" count="1973" uniqueCount="404">
  <si>
    <t>Sponsor:</t>
  </si>
  <si>
    <t>Total Sponsor Requested Budget</t>
  </si>
  <si>
    <t>%</t>
  </si>
  <si>
    <t>Project Period:</t>
  </si>
  <si>
    <t>Graduate Certificate Programs</t>
  </si>
  <si>
    <t>Non Degree Program</t>
  </si>
  <si>
    <t>Non Degree Graduate (M.)</t>
  </si>
  <si>
    <t>Masters Degree Programs</t>
  </si>
  <si>
    <t>Doctoral Degree Programs</t>
  </si>
  <si>
    <t>9 month</t>
  </si>
  <si>
    <t>12 month</t>
  </si>
  <si>
    <t>Fall Semester</t>
  </si>
  <si>
    <t>Teaching</t>
  </si>
  <si>
    <t>Winter Semester</t>
  </si>
  <si>
    <t>8 pieces of the pie = 12.5% each</t>
  </si>
  <si>
    <t>Salary &amp; Fringe Subtotal</t>
  </si>
  <si>
    <t xml:space="preserve"> Subtotal</t>
  </si>
  <si>
    <t>Subtotal</t>
  </si>
  <si>
    <t>Calendar Months</t>
  </si>
  <si>
    <t>Total Fringe</t>
  </si>
  <si>
    <t>Academic Months</t>
  </si>
  <si>
    <t>Summer Months</t>
  </si>
  <si>
    <t>Hourly Rate</t>
  </si>
  <si>
    <t>Hourly Personnel</t>
  </si>
  <si>
    <t>N/A</t>
  </si>
  <si>
    <t>Summer Pay</t>
  </si>
  <si>
    <t>Overload</t>
  </si>
  <si>
    <t>Summer Salary</t>
  </si>
  <si>
    <t>Tuition Rates</t>
  </si>
  <si>
    <t xml:space="preserve">XX </t>
  </si>
  <si>
    <t>Course / Time Buyout</t>
  </si>
  <si>
    <t>Trip Subtotal</t>
  </si>
  <si>
    <t>Yr. 1</t>
  </si>
  <si>
    <t>Yr. 2</t>
  </si>
  <si>
    <t>Yr. 3</t>
  </si>
  <si>
    <t>Yr. 4</t>
  </si>
  <si>
    <t>Yr. 5</t>
  </si>
  <si>
    <t>% Effort</t>
  </si>
  <si>
    <t>12 Mth</t>
  </si>
  <si>
    <t>9 Mth</t>
  </si>
  <si>
    <t>Salary type - on the grant</t>
  </si>
  <si>
    <t>Student Workers</t>
  </si>
  <si>
    <t>Stipend</t>
  </si>
  <si>
    <t>GA</t>
  </si>
  <si>
    <t>Student Worker</t>
  </si>
  <si>
    <t>9 month faculty:</t>
  </si>
  <si>
    <t>50% effort would be 4.5 months or 780 hours</t>
  </si>
  <si>
    <t>25% effort would be 2.5 months or 390 hours</t>
  </si>
  <si>
    <t>10% effort would be 0.9 months or 156 hours</t>
  </si>
  <si>
    <t>12 month faculty:</t>
  </si>
  <si>
    <t>100% effort would be 12 months or 2080 hours</t>
  </si>
  <si>
    <t>50% effort would be 6 months or 1040 hours</t>
  </si>
  <si>
    <t>25% effort would be 3 months or 520 hours</t>
  </si>
  <si>
    <t>10% effort would be 1.2 months or 208 hours</t>
  </si>
  <si>
    <t>Parking / Ground Transportation:</t>
  </si>
  <si>
    <t>Principal Investigator:</t>
  </si>
  <si>
    <t>Indirect Cost Rate:</t>
  </si>
  <si>
    <t>Project Name:</t>
  </si>
  <si>
    <t>Department:</t>
  </si>
  <si>
    <t>1. Travel</t>
  </si>
  <si>
    <t>2. On Campus Housing &amp; Dining</t>
  </si>
  <si>
    <t>3. Subsistence</t>
  </si>
  <si>
    <t>4. Stipend</t>
  </si>
  <si>
    <t>5. Supplies</t>
  </si>
  <si>
    <t>6. Meals</t>
  </si>
  <si>
    <t>7. Other</t>
  </si>
  <si>
    <t>8. Lodging</t>
  </si>
  <si>
    <t>Graduate Assistants</t>
  </si>
  <si>
    <t>Student Workers / Graduate Assistants</t>
  </si>
  <si>
    <t># Credits</t>
  </si>
  <si>
    <t>Max # of Hrs</t>
  </si>
  <si>
    <r>
      <t xml:space="preserve">Fringe is charged in the </t>
    </r>
    <r>
      <rPr>
        <b/>
        <sz val="11"/>
        <rFont val="Arial"/>
        <family val="2"/>
      </rPr>
      <t>SUMMER ONLY</t>
    </r>
    <r>
      <rPr>
        <sz val="11"/>
        <rFont val="Arial"/>
        <family val="2"/>
      </rPr>
      <t xml:space="preserve"> if not enrolled in a min. of 6 credits - as set by the IRS.</t>
    </r>
  </si>
  <si>
    <t>College</t>
  </si>
  <si>
    <t>Graduate Badge Program</t>
  </si>
  <si>
    <t>Criminal Justice (M.S.)</t>
  </si>
  <si>
    <t>CECI</t>
  </si>
  <si>
    <t>Victim Advocacy and Services</t>
  </si>
  <si>
    <t>Education- Educational Leadership (M.Ed.)</t>
  </si>
  <si>
    <t>Biomedical Informatics</t>
  </si>
  <si>
    <t>Education- Higher Education (M.Ed.)</t>
  </si>
  <si>
    <t>Cybersecurity</t>
  </si>
  <si>
    <t>Education- Instruction &amp; Curriculum (M.Ed.)</t>
  </si>
  <si>
    <t>Data Analytics</t>
  </si>
  <si>
    <t>Education- Learning, Design, &amp; Technology (M.Ed.)</t>
  </si>
  <si>
    <t>Data Mining Fundamentals</t>
  </si>
  <si>
    <t>Education- Literacy Studies (M.Ed.)</t>
  </si>
  <si>
    <t>Database Fundamentals</t>
  </si>
  <si>
    <t>Education- School Counseling (M.Ed.)</t>
  </si>
  <si>
    <t>Database Management </t>
  </si>
  <si>
    <t>Education- Special Education (M.Ed.)</t>
  </si>
  <si>
    <t>Digital Forensics Fundamentals</t>
  </si>
  <si>
    <t>Education Specialist in Leadership (Ed.S.)</t>
  </si>
  <si>
    <t>Distributed Computing </t>
  </si>
  <si>
    <t>Health Administration (M.H.A.)</t>
  </si>
  <si>
    <t>Information Security Fundamentals</t>
  </si>
  <si>
    <t>Philanthropy &amp; Nonprofit Leadership (M.P.N.L.)</t>
  </si>
  <si>
    <t>Information Systems Management </t>
  </si>
  <si>
    <t>Public Administration (M.P.A.)</t>
  </si>
  <si>
    <t>IS Project Management Fundamentals</t>
  </si>
  <si>
    <t>Social Innovation (M.A.)</t>
  </si>
  <si>
    <t>Information Visualization Fundamentals</t>
  </si>
  <si>
    <t>Social Work (M.S.W.)</t>
  </si>
  <si>
    <t>Mobile Application Fundamentals</t>
  </si>
  <si>
    <t>Athletic Training (M.A.T.)</t>
  </si>
  <si>
    <t>CHP</t>
  </si>
  <si>
    <t>Networking Fundamentals</t>
  </si>
  <si>
    <t>Clinical Dietetics (M.S.)</t>
  </si>
  <si>
    <t>OO Programming Fundamentals</t>
  </si>
  <si>
    <t>Recreational Therapy (M.S.)</t>
  </si>
  <si>
    <t>Software Design and Development </t>
  </si>
  <si>
    <t>Medical Dosimetry (M.S.)</t>
  </si>
  <si>
    <t>Software Engineering </t>
  </si>
  <si>
    <t>Occupational Therapy (M.S.)</t>
  </si>
  <si>
    <t>Web Application Fundamentals</t>
  </si>
  <si>
    <t>Physician Assistant Studies (M.P.A.S.)</t>
  </si>
  <si>
    <t>Web and Mobile Computing</t>
  </si>
  <si>
    <t>Public Health (M.P.H.)</t>
  </si>
  <si>
    <t>Palliative and Hospice Care I</t>
  </si>
  <si>
    <t>KCON</t>
  </si>
  <si>
    <t>Speech Language Pathology (M.S.)</t>
  </si>
  <si>
    <t>Palliative and Hospice Care II</t>
  </si>
  <si>
    <t>Applied Statistics (M.S.)</t>
  </si>
  <si>
    <t>CLAS</t>
  </si>
  <si>
    <t>Telehealth</t>
  </si>
  <si>
    <t>Biology (M.S.)</t>
  </si>
  <si>
    <t>Advanced Tax Practice </t>
  </si>
  <si>
    <t>SCOB</t>
  </si>
  <si>
    <t>Biomedical Science (M.H.S)</t>
  </si>
  <si>
    <t>Corporate Transactions </t>
  </si>
  <si>
    <t>Biostatistics (M.S., PSM)</t>
  </si>
  <si>
    <t>Foundations of Tax Practice </t>
  </si>
  <si>
    <t>Cell &amp; Molecular Biology (M.S., PSM)</t>
  </si>
  <si>
    <t>Wealth Planning </t>
  </si>
  <si>
    <t>Health Informatics &amp; Bioinformatics (M.S., PSM)</t>
  </si>
  <si>
    <t>Electromagnetic Compatibility</t>
  </si>
  <si>
    <t>Water Resource Policy (M.S.)</t>
  </si>
  <si>
    <t>Embedded Systems</t>
  </si>
  <si>
    <t>Communications (M.S.)</t>
  </si>
  <si>
    <t>English (M.A.)</t>
  </si>
  <si>
    <t>School Psychology (M.S. &amp; Psy.S.)</t>
  </si>
  <si>
    <t>Nonprofit Leadership</t>
  </si>
  <si>
    <t>Applied Computer Science (M.S.)</t>
  </si>
  <si>
    <t>Online/Blended Instruction</t>
  </si>
  <si>
    <t>Cybersecurity (M.S.)</t>
  </si>
  <si>
    <t>Applied Behavior Analysis</t>
  </si>
  <si>
    <t>Data Science and Analytics (M.S.)</t>
  </si>
  <si>
    <t>Bioinformatics and Genomics</t>
  </si>
  <si>
    <t>Nursing (M.S.N)</t>
  </si>
  <si>
    <t>Interprofessional Health Informatics</t>
  </si>
  <si>
    <t>Engineering (M.S.E.)</t>
  </si>
  <si>
    <t>Palliative and Hospice Care</t>
  </si>
  <si>
    <t>Accounting (M.S.A.)</t>
  </si>
  <si>
    <t>Psychiatric Mental Health Nurse Practitioner</t>
  </si>
  <si>
    <t>Business (M.B.A)</t>
  </si>
  <si>
    <t>Taxation (M.S.T.)</t>
  </si>
  <si>
    <t>Audiology (Au. D.)</t>
  </si>
  <si>
    <t>Occupational Therapy (Dr.O.T.)</t>
  </si>
  <si>
    <r>
      <t>·</t>
    </r>
    <r>
      <rPr>
        <sz val="7"/>
        <color theme="1"/>
        <rFont val="Times New Roman"/>
        <family val="1"/>
      </rPr>
      <t xml:space="preserve">        </t>
    </r>
    <r>
      <rPr>
        <b/>
        <sz val="10"/>
        <color theme="1"/>
        <rFont val="Calibri"/>
        <family val="2"/>
      </rPr>
      <t>9-month position</t>
    </r>
  </si>
  <si>
    <r>
      <t>·</t>
    </r>
    <r>
      <rPr>
        <sz val="7"/>
        <rFont val="Times New Roman"/>
        <family val="1"/>
      </rPr>
      <t xml:space="preserve">        </t>
    </r>
    <r>
      <rPr>
        <b/>
        <sz val="10"/>
        <rFont val="Calibri"/>
        <family val="2"/>
      </rPr>
      <t xml:space="preserve">10-month position </t>
    </r>
  </si>
  <si>
    <r>
      <t>·</t>
    </r>
    <r>
      <rPr>
        <sz val="7"/>
        <color theme="1"/>
        <rFont val="Times New Roman"/>
        <family val="1"/>
      </rPr>
      <t xml:space="preserve">        </t>
    </r>
    <r>
      <rPr>
        <u/>
        <sz val="10"/>
        <color theme="1"/>
        <rFont val="Calibri"/>
        <family val="2"/>
      </rPr>
      <t>Credits</t>
    </r>
    <r>
      <rPr>
        <sz val="10"/>
        <color theme="1"/>
        <rFont val="Calibri"/>
        <family val="2"/>
      </rPr>
      <t xml:space="preserve"> = 9 Fall + 9 Winter + 3 Spring/Summer = 21 credits total </t>
    </r>
  </si>
  <si>
    <r>
      <t>·</t>
    </r>
    <r>
      <rPr>
        <sz val="7"/>
        <color theme="1"/>
        <rFont val="Times New Roman"/>
        <family val="1"/>
      </rPr>
      <t xml:space="preserve">        </t>
    </r>
    <r>
      <rPr>
        <u/>
        <sz val="10"/>
        <color theme="1"/>
        <rFont val="Calibri"/>
        <family val="2"/>
      </rPr>
      <t>Time</t>
    </r>
    <r>
      <rPr>
        <sz val="10"/>
        <color theme="1"/>
        <rFont val="Calibri"/>
        <family val="2"/>
      </rPr>
      <t xml:space="preserve"> = 34 weeks * 20 hrs/week = 680 hrs</t>
    </r>
  </si>
  <si>
    <r>
      <t>·</t>
    </r>
    <r>
      <rPr>
        <sz val="7"/>
        <rFont val="Times New Roman"/>
        <family val="1"/>
      </rPr>
      <t xml:space="preserve">        </t>
    </r>
    <r>
      <rPr>
        <b/>
        <sz val="10"/>
        <rFont val="Calibri"/>
        <family val="2"/>
      </rPr>
      <t xml:space="preserve">12-month position </t>
    </r>
  </si>
  <si>
    <r>
      <t>·</t>
    </r>
    <r>
      <rPr>
        <sz val="7"/>
        <color theme="1"/>
        <rFont val="Times New Roman"/>
        <family val="1"/>
      </rPr>
      <t xml:space="preserve">        </t>
    </r>
    <r>
      <rPr>
        <u/>
        <sz val="10"/>
        <color theme="1"/>
        <rFont val="Calibri"/>
        <family val="2"/>
      </rPr>
      <t>Credits</t>
    </r>
    <r>
      <rPr>
        <sz val="10"/>
        <color theme="1"/>
        <rFont val="Calibri"/>
        <family val="2"/>
      </rPr>
      <t xml:space="preserve"> = 9 Fall + 9 Winter + 6 Spring/Summer = 24 credits</t>
    </r>
  </si>
  <si>
    <r>
      <t>·</t>
    </r>
    <r>
      <rPr>
        <sz val="7"/>
        <color theme="1"/>
        <rFont val="Times New Roman"/>
        <family val="1"/>
      </rPr>
      <t xml:space="preserve">        </t>
    </r>
    <r>
      <rPr>
        <u/>
        <sz val="10"/>
        <color theme="1"/>
        <rFont val="Calibri"/>
        <family val="2"/>
      </rPr>
      <t>Time</t>
    </r>
    <r>
      <rPr>
        <sz val="10"/>
        <color theme="1"/>
        <rFont val="Calibri"/>
        <family val="2"/>
      </rPr>
      <t xml:space="preserve"> = 42 weeks * 20 hrs/week = 840 hrs</t>
    </r>
  </si>
  <si>
    <r>
      <t>o</t>
    </r>
    <r>
      <rPr>
        <sz val="7"/>
        <color theme="1"/>
        <rFont val="Times New Roman"/>
        <family val="1"/>
      </rPr>
      <t xml:space="preserve">   </t>
    </r>
    <r>
      <rPr>
        <u/>
        <sz val="10"/>
        <color theme="1"/>
        <rFont val="Calibri"/>
        <family val="2"/>
      </rPr>
      <t>Credits</t>
    </r>
    <r>
      <rPr>
        <sz val="10"/>
        <color theme="1"/>
        <rFont val="Calibri"/>
        <family val="2"/>
      </rPr>
      <t xml:space="preserve"> = 4.5 Fall + 4.5 Winter = 9 credits total </t>
    </r>
  </si>
  <si>
    <r>
      <t>o</t>
    </r>
    <r>
      <rPr>
        <sz val="7"/>
        <color theme="1"/>
        <rFont val="Times New Roman"/>
        <family val="1"/>
      </rPr>
      <t xml:space="preserve">   </t>
    </r>
    <r>
      <rPr>
        <u/>
        <sz val="10"/>
        <color theme="1"/>
        <rFont val="Calibri"/>
        <family val="2"/>
      </rPr>
      <t>Time</t>
    </r>
    <r>
      <rPr>
        <sz val="10"/>
        <color theme="1"/>
        <rFont val="Calibri"/>
        <family val="2"/>
      </rPr>
      <t xml:space="preserve"> = 30 weeks * 10 hrs/week = 300 hrs</t>
    </r>
  </si>
  <si>
    <r>
      <t>o</t>
    </r>
    <r>
      <rPr>
        <sz val="7"/>
        <color theme="1"/>
        <rFont val="Times New Roman"/>
        <family val="1"/>
      </rPr>
      <t xml:space="preserve">   </t>
    </r>
    <r>
      <rPr>
        <u/>
        <sz val="10"/>
        <color theme="1"/>
        <rFont val="Calibri"/>
        <family val="2"/>
      </rPr>
      <t>Stipend</t>
    </r>
    <r>
      <rPr>
        <sz val="10"/>
        <color theme="1"/>
        <rFont val="Calibri"/>
        <family val="2"/>
      </rPr>
      <t xml:space="preserve"> = minimum of $6,500</t>
    </r>
  </si>
  <si>
    <r>
      <t>·</t>
    </r>
    <r>
      <rPr>
        <sz val="7"/>
        <color theme="1"/>
        <rFont val="Times New Roman"/>
        <family val="1"/>
      </rPr>
      <t xml:space="preserve">        </t>
    </r>
    <r>
      <rPr>
        <b/>
        <sz val="10"/>
        <color theme="1"/>
        <rFont val="Calibri"/>
        <family val="2"/>
      </rPr>
      <t xml:space="preserve">10-month position </t>
    </r>
  </si>
  <si>
    <r>
      <t>o</t>
    </r>
    <r>
      <rPr>
        <sz val="7"/>
        <color theme="1"/>
        <rFont val="Times New Roman"/>
        <family val="1"/>
      </rPr>
      <t xml:space="preserve">   </t>
    </r>
    <r>
      <rPr>
        <u/>
        <sz val="10"/>
        <color theme="1"/>
        <rFont val="Calibri"/>
        <family val="2"/>
      </rPr>
      <t>Credits</t>
    </r>
    <r>
      <rPr>
        <sz val="10"/>
        <color theme="1"/>
        <rFont val="Calibri"/>
        <family val="2"/>
      </rPr>
      <t xml:space="preserve"> = 4.5 Fall + 4.5 Winter + 1.5 Spring/Summer = 10.5 credits total </t>
    </r>
  </si>
  <si>
    <r>
      <t>o</t>
    </r>
    <r>
      <rPr>
        <sz val="7"/>
        <color theme="1"/>
        <rFont val="Times New Roman"/>
        <family val="1"/>
      </rPr>
      <t xml:space="preserve">   </t>
    </r>
    <r>
      <rPr>
        <u/>
        <sz val="10"/>
        <color theme="1"/>
        <rFont val="Calibri"/>
        <family val="2"/>
      </rPr>
      <t>Time</t>
    </r>
    <r>
      <rPr>
        <sz val="10"/>
        <color theme="1"/>
        <rFont val="Calibri"/>
        <family val="2"/>
      </rPr>
      <t xml:space="preserve"> = 34 weeks * 10 hrs/week = 340 hrs</t>
    </r>
  </si>
  <si>
    <r>
      <t>o</t>
    </r>
    <r>
      <rPr>
        <sz val="7"/>
        <color theme="1"/>
        <rFont val="Times New Roman"/>
        <family val="1"/>
      </rPr>
      <t xml:space="preserve">   </t>
    </r>
    <r>
      <rPr>
        <u/>
        <sz val="10"/>
        <color theme="1"/>
        <rFont val="Calibri"/>
        <family val="2"/>
      </rPr>
      <t>Stipend</t>
    </r>
    <r>
      <rPr>
        <sz val="10"/>
        <color theme="1"/>
        <rFont val="Calibri"/>
        <family val="2"/>
      </rPr>
      <t xml:space="preserve"> = minimum of $7,000</t>
    </r>
  </si>
  <si>
    <r>
      <t>·</t>
    </r>
    <r>
      <rPr>
        <sz val="7"/>
        <color theme="1"/>
        <rFont val="Times New Roman"/>
        <family val="1"/>
      </rPr>
      <t xml:space="preserve">        </t>
    </r>
    <r>
      <rPr>
        <b/>
        <u/>
        <sz val="10"/>
        <color theme="1"/>
        <rFont val="Calibri"/>
        <family val="2"/>
      </rPr>
      <t>12-month position</t>
    </r>
  </si>
  <si>
    <r>
      <t>o</t>
    </r>
    <r>
      <rPr>
        <sz val="7"/>
        <color theme="1"/>
        <rFont val="Times New Roman"/>
        <family val="1"/>
      </rPr>
      <t xml:space="preserve">   </t>
    </r>
    <r>
      <rPr>
        <u/>
        <sz val="10"/>
        <color theme="1"/>
        <rFont val="Calibri"/>
        <family val="2"/>
      </rPr>
      <t>Credits</t>
    </r>
    <r>
      <rPr>
        <sz val="10"/>
        <color theme="1"/>
        <rFont val="Calibri"/>
        <family val="2"/>
      </rPr>
      <t xml:space="preserve"> = 4.5 Fall + 4.5 Winter + 3 Spring/Summer = 12 credits</t>
    </r>
  </si>
  <si>
    <r>
      <t>o</t>
    </r>
    <r>
      <rPr>
        <sz val="7"/>
        <color theme="1"/>
        <rFont val="Times New Roman"/>
        <family val="1"/>
      </rPr>
      <t xml:space="preserve">   </t>
    </r>
    <r>
      <rPr>
        <u/>
        <sz val="10"/>
        <color theme="1"/>
        <rFont val="Calibri"/>
        <family val="2"/>
      </rPr>
      <t>Time</t>
    </r>
    <r>
      <rPr>
        <sz val="10"/>
        <color theme="1"/>
        <rFont val="Calibri"/>
        <family val="2"/>
      </rPr>
      <t xml:space="preserve"> = 42 weeks * 10 hrs/week = 420 hrs</t>
    </r>
  </si>
  <si>
    <r>
      <t>o</t>
    </r>
    <r>
      <rPr>
        <sz val="7"/>
        <color theme="1"/>
        <rFont val="Times New Roman"/>
        <family val="1"/>
      </rPr>
      <t xml:space="preserve">   </t>
    </r>
    <r>
      <rPr>
        <u/>
        <sz val="10"/>
        <color theme="1"/>
        <rFont val="Calibri"/>
        <family val="2"/>
      </rPr>
      <t>Stipend</t>
    </r>
    <r>
      <rPr>
        <sz val="10"/>
        <color theme="1"/>
        <rFont val="Calibri"/>
        <family val="2"/>
      </rPr>
      <t xml:space="preserve"> = minimum of $9,750 ($3,250 x 3 semesters)</t>
    </r>
  </si>
  <si>
    <t>Status</t>
  </si>
  <si>
    <t>% on Fed. Grants</t>
  </si>
  <si>
    <t>Indirect Costs</t>
  </si>
  <si>
    <t>Award $</t>
  </si>
  <si>
    <t>F&amp;A</t>
  </si>
  <si>
    <t>Total</t>
  </si>
  <si>
    <t>to Calendar Months</t>
  </si>
  <si>
    <t>to Academic Months</t>
  </si>
  <si>
    <t>to Summer Months</t>
  </si>
  <si>
    <t>(12-month appointment)</t>
  </si>
  <si>
    <t>(9-month appointment)</t>
  </si>
  <si>
    <t>(3-month appointment)</t>
  </si>
  <si>
    <t>Enter % Effort in Yellow Box</t>
  </si>
  <si>
    <t>Enter % Effort in Green Box</t>
  </si>
  <si>
    <t>Enter % Effort in Orange Box</t>
  </si>
  <si>
    <t>Enter # of Mths in Purple Box</t>
  </si>
  <si>
    <t>Enter # of Mths in Blue Box</t>
  </si>
  <si>
    <t>Enter # of Mths in Pink Box</t>
  </si>
  <si>
    <t>Convert % Effort</t>
  </si>
  <si>
    <t>to % Effort</t>
  </si>
  <si>
    <t>3 credits</t>
  </si>
  <si>
    <t>/</t>
  </si>
  <si>
    <t>*</t>
  </si>
  <si>
    <t>+</t>
  </si>
  <si>
    <t>Meals:</t>
  </si>
  <si>
    <t>Lodging:</t>
  </si>
  <si>
    <t>Mileage:</t>
  </si>
  <si>
    <t>Airfare:</t>
  </si>
  <si>
    <t>IBS * 0.75/18 = cost per credit hr * # credit hrs</t>
  </si>
  <si>
    <t>IBS * 0.8/30 = cost per credit hr * # credit hrs</t>
  </si>
  <si>
    <t>Sig. Focus</t>
  </si>
  <si>
    <r>
      <rPr>
        <b/>
        <sz val="11"/>
        <color theme="1"/>
        <rFont val="Calibri"/>
        <family val="2"/>
      </rPr>
      <t>AWRI Faculty</t>
    </r>
    <r>
      <rPr>
        <sz val="11"/>
        <color theme="1"/>
        <rFont val="Calibri"/>
        <family val="2"/>
      </rPr>
      <t xml:space="preserve"> -</t>
    </r>
  </si>
  <si>
    <t>Working backwards from an Award amount</t>
  </si>
  <si>
    <r>
      <t xml:space="preserve">$5000 </t>
    </r>
    <r>
      <rPr>
        <b/>
        <sz val="11"/>
        <color rgb="FFFF0000"/>
        <rFont val="Arial"/>
        <family val="2"/>
      </rPr>
      <t xml:space="preserve">/ </t>
    </r>
    <r>
      <rPr>
        <sz val="11"/>
        <color theme="1"/>
        <rFont val="Arial"/>
        <family val="2"/>
      </rPr>
      <t>1.296 = $3,858</t>
    </r>
  </si>
  <si>
    <r>
      <t xml:space="preserve">$3,858 </t>
    </r>
    <r>
      <rPr>
        <b/>
        <sz val="11"/>
        <color rgb="FFFF0000"/>
        <rFont val="Arial"/>
        <family val="2"/>
      </rPr>
      <t>*</t>
    </r>
    <r>
      <rPr>
        <sz val="11"/>
        <color theme="1"/>
        <rFont val="Arial"/>
        <family val="2"/>
      </rPr>
      <t xml:space="preserve"> 29.6%  = $1,142</t>
    </r>
  </si>
  <si>
    <t xml:space="preserve"> GA Stipend info</t>
  </si>
  <si>
    <t>Convert Cal. Months</t>
  </si>
  <si>
    <t>Convert Acad. Months</t>
  </si>
  <si>
    <t>Convert Summer Mths</t>
  </si>
  <si>
    <t>Regular Faculty</t>
  </si>
  <si>
    <t>Nontraditional Faculty / Librarians</t>
  </si>
  <si>
    <t>Affiliate Faculty</t>
  </si>
  <si>
    <t>Visiting Faculty</t>
  </si>
  <si>
    <t>Adjunct / Overload Faculty</t>
  </si>
  <si>
    <t>Appointing Officers</t>
  </si>
  <si>
    <t>Regular EAP</t>
  </si>
  <si>
    <t>Coaches</t>
  </si>
  <si>
    <t>Temp. EAP w/ Benefits</t>
  </si>
  <si>
    <t>Temp. EAP wo Benefits, Adjunct EAP</t>
  </si>
  <si>
    <t>Regular PSS</t>
  </si>
  <si>
    <t>PSS Call-in / Overtime</t>
  </si>
  <si>
    <t>Public Safety</t>
  </si>
  <si>
    <t>Campus Security</t>
  </si>
  <si>
    <t>Artificial Intelligence (M.S.)</t>
  </si>
  <si>
    <t>College of Health Professions</t>
  </si>
  <si>
    <t>College of Health Professions </t>
  </si>
  <si>
    <t>Kirkhof College of Nursing</t>
  </si>
  <si>
    <t>Software Engineering (M.S.)</t>
  </si>
  <si>
    <t>English to Speakers of Other Languages</t>
  </si>
  <si>
    <t>Emerging Business Leadership</t>
  </si>
  <si>
    <t>Interprofessional Collaborative Practice</t>
  </si>
  <si>
    <t>Doctoral Tuition Rates</t>
  </si>
  <si>
    <t>$ per credit hr </t>
  </si>
  <si>
    <t>CoC</t>
  </si>
  <si>
    <t>Nursing Practice (D.N.P.) </t>
  </si>
  <si>
    <t>Physical Therapy (D.P.T.) </t>
  </si>
  <si>
    <t>PCE</t>
  </si>
  <si>
    <t>Convert % Effort to Calendar Months</t>
  </si>
  <si>
    <t>Convert % Effort to Academic Months</t>
  </si>
  <si>
    <t>Convert % Effort to Summer Months</t>
  </si>
  <si>
    <t>9 mth. Faculty / FT = 18 credits per academic year</t>
  </si>
  <si>
    <t>12 mth. Faculty / FT = 30 credits per year</t>
  </si>
  <si>
    <t xml:space="preserve">     </t>
  </si>
  <si>
    <t>8 credits</t>
  </si>
  <si>
    <t>2 credits</t>
  </si>
  <si>
    <t>10 pieces of the pie at 3 credits each = 10% per credit</t>
  </si>
  <si>
    <r>
      <t xml:space="preserve">Student Workers </t>
    </r>
    <r>
      <rPr>
        <b/>
        <sz val="9"/>
        <rFont val="Arial"/>
        <family val="2"/>
      </rPr>
      <t>(undergrad or gradudate)</t>
    </r>
  </si>
  <si>
    <t xml:space="preserve">Assistance Listing Number (formerly CFDA): </t>
  </si>
  <si>
    <t>Acad. Mths</t>
  </si>
  <si>
    <t># Days</t>
  </si>
  <si>
    <t># Trips</t>
  </si>
  <si>
    <t># Miles</t>
  </si>
  <si>
    <t>9 Month Academic Year Personnel</t>
  </si>
  <si>
    <t>12 Month Calendar Year Personnel</t>
  </si>
  <si>
    <t>Cal. Mths</t>
  </si>
  <si>
    <t>S/S Mths</t>
  </si>
  <si>
    <t>Less:  Equipment</t>
  </si>
  <si>
    <t>Less:  Subcontracts over 25K</t>
  </si>
  <si>
    <t>Less:  Grad Asst Tuition &amp; Fees</t>
  </si>
  <si>
    <t xml:space="preserve">Less:  Participant Support </t>
  </si>
  <si>
    <t>12 Month Personnel</t>
  </si>
  <si>
    <t>9 Month Personnel</t>
  </si>
  <si>
    <t>Yr. 1  Total</t>
  </si>
  <si>
    <t>Yr. 2  Total</t>
  </si>
  <si>
    <t>FTE</t>
  </si>
  <si>
    <t>Hours</t>
  </si>
  <si>
    <t># of GA's</t>
  </si>
  <si>
    <t>10 month</t>
  </si>
  <si>
    <t>AY Fringe Rate</t>
  </si>
  <si>
    <t>Ss Fringe Rate</t>
  </si>
  <si>
    <t>$s</t>
  </si>
  <si>
    <t># Ppl</t>
  </si>
  <si>
    <t>Tuition - Yr. 2</t>
  </si>
  <si>
    <t>Tuition - Yr. 5</t>
  </si>
  <si>
    <t>Tuition - Yr. 4</t>
  </si>
  <si>
    <t>Tuition - Yr. 3</t>
  </si>
  <si>
    <t>Tuition - Yr. 1</t>
  </si>
  <si>
    <t>IDC Base</t>
  </si>
  <si>
    <t>FRINGE BENEFITS</t>
  </si>
  <si>
    <r>
      <t xml:space="preserve">TRAVEL    </t>
    </r>
    <r>
      <rPr>
        <b/>
        <sz val="11"/>
        <color rgb="FF0070C0"/>
        <rFont val="Arial"/>
        <family val="2"/>
      </rPr>
      <t xml:space="preserve"> </t>
    </r>
    <r>
      <rPr>
        <b/>
        <sz val="10"/>
        <color rgb="FF0070C0"/>
        <rFont val="Arial"/>
        <family val="2"/>
      </rPr>
      <t>(https://www.gsa.gov/travel/plan-book/per-diem-rates)</t>
    </r>
  </si>
  <si>
    <t>PARTICIPANT SUPPORT</t>
  </si>
  <si>
    <t>PUBLICATIONS</t>
  </si>
  <si>
    <t>CONSULTANTS</t>
  </si>
  <si>
    <t>OTHER</t>
  </si>
  <si>
    <t>GRADUATE ASSISTANT TUITION</t>
  </si>
  <si>
    <t>TOTAL DIRECT COSTS:</t>
  </si>
  <si>
    <t>MODIFIED TOTAL DIRECT COSTS *</t>
  </si>
  <si>
    <t>INDIRECT COSTS:</t>
  </si>
  <si>
    <t>TOTAL DIRECT &amp; INDIRECT COSTS:</t>
  </si>
  <si>
    <t>GA Type</t>
  </si>
  <si>
    <t>PERSONNEL</t>
  </si>
  <si>
    <t>EQUIPMENT</t>
  </si>
  <si>
    <t xml:space="preserve">MATERIALS &amp; SUPPLIES   </t>
  </si>
  <si>
    <t>TRAVEL</t>
  </si>
  <si>
    <t>SUBAWARDS</t>
  </si>
  <si>
    <t>Total Requested Budget</t>
  </si>
  <si>
    <t>Fill in the below green cells with the info</t>
  </si>
  <si>
    <t>Total $ Amount</t>
  </si>
  <si>
    <r>
      <t xml:space="preserve">Student Worker  </t>
    </r>
    <r>
      <rPr>
        <b/>
        <sz val="10"/>
        <color rgb="FF7030A0"/>
        <rFont val="Arial"/>
        <family val="2"/>
      </rPr>
      <t>(If working in Summer &amp; enrolled in less than 6 credits.)</t>
    </r>
  </si>
  <si>
    <r>
      <t xml:space="preserve">EQUIPMENT   </t>
    </r>
    <r>
      <rPr>
        <b/>
        <sz val="10"/>
        <color rgb="FF7030A0"/>
        <rFont val="Arial"/>
        <family val="2"/>
      </rPr>
      <t>(Item  w/ a useful life of 1 yr. +  &amp; an acquisition cost of $5,000+)</t>
    </r>
  </si>
  <si>
    <r>
      <t xml:space="preserve">MATERIALS &amp; SUPPLIES     </t>
    </r>
    <r>
      <rPr>
        <b/>
        <sz val="11"/>
        <color rgb="FF7030A0"/>
        <rFont val="Arial"/>
        <family val="2"/>
      </rPr>
      <t xml:space="preserve"> </t>
    </r>
    <r>
      <rPr>
        <b/>
        <sz val="9"/>
        <color rgb="FF7030A0"/>
        <rFont val="Arial"/>
        <family val="2"/>
      </rPr>
      <t>(tangible property)</t>
    </r>
  </si>
  <si>
    <r>
      <t xml:space="preserve">SUBAWARDS  </t>
    </r>
    <r>
      <rPr>
        <b/>
        <sz val="9"/>
        <color rgb="FF7030A0"/>
        <rFont val="Arial"/>
        <family val="2"/>
      </rPr>
      <t>(GVSU exclusion threshold is $25K)</t>
    </r>
  </si>
  <si>
    <t>IBS</t>
  </si>
  <si>
    <t>Inst. Base Sal.</t>
  </si>
  <si>
    <t>`</t>
  </si>
  <si>
    <t>AY FTE</t>
  </si>
  <si>
    <t>Yr. 5  Total</t>
  </si>
  <si>
    <t>Yr. 4  Total</t>
  </si>
  <si>
    <t>Yr. 3  Total</t>
  </si>
  <si>
    <t>Total Personnel</t>
  </si>
  <si>
    <t>AWRI faculty are only required to teach 25% and get 75% significant focus.</t>
  </si>
  <si>
    <t>FYxx-zz</t>
  </si>
  <si>
    <t>Qty</t>
  </si>
  <si>
    <t>FY xx-yy</t>
  </si>
  <si>
    <t>Full Time GA = 20 hrs. per week</t>
  </si>
  <si>
    <t>Half Time GA = 10 hrs. per week</t>
  </si>
  <si>
    <r>
      <rPr>
        <b/>
        <sz val="11"/>
        <rFont val="Arial"/>
        <family val="2"/>
      </rPr>
      <t>S/S FTE</t>
    </r>
    <r>
      <rPr>
        <b/>
        <sz val="10"/>
        <rFont val="Arial"/>
        <family val="2"/>
      </rPr>
      <t xml:space="preserve">   </t>
    </r>
  </si>
  <si>
    <r>
      <rPr>
        <b/>
        <sz val="11"/>
        <rFont val="Arial"/>
        <family val="2"/>
      </rPr>
      <t>S/S FTE</t>
    </r>
    <r>
      <rPr>
        <b/>
        <sz val="10"/>
        <rFont val="Arial"/>
        <family val="2"/>
      </rPr>
      <t xml:space="preserve"> </t>
    </r>
  </si>
  <si>
    <r>
      <rPr>
        <b/>
        <sz val="11"/>
        <rFont val="Arial"/>
        <family val="2"/>
      </rPr>
      <t>S/S FTE</t>
    </r>
    <r>
      <rPr>
        <b/>
        <sz val="10"/>
        <rFont val="Arial"/>
        <family val="2"/>
      </rPr>
      <t xml:space="preserve">  </t>
    </r>
  </si>
  <si>
    <t># GA's</t>
  </si>
  <si>
    <t>V3  12/12/25</t>
  </si>
  <si>
    <r>
      <rPr>
        <sz val="10"/>
        <color theme="1"/>
        <rFont val="Symbol"/>
        <family val="1"/>
        <charset val="2"/>
      </rPr>
      <t>·</t>
    </r>
    <r>
      <rPr>
        <sz val="7"/>
        <color theme="1"/>
        <rFont val="Times New Roman"/>
        <family val="1"/>
      </rPr>
      <t xml:space="preserve">        </t>
    </r>
    <r>
      <rPr>
        <u/>
        <sz val="10"/>
        <color rgb="FFFF0000"/>
        <rFont val="Calibri"/>
        <family val="2"/>
      </rPr>
      <t>Stipend</t>
    </r>
    <r>
      <rPr>
        <sz val="10"/>
        <color rgb="FFFF0000"/>
        <rFont val="Calibri"/>
        <family val="2"/>
      </rPr>
      <t xml:space="preserve"> = minimum of $14,000</t>
    </r>
  </si>
  <si>
    <r>
      <t>·</t>
    </r>
    <r>
      <rPr>
        <sz val="7"/>
        <color theme="1"/>
        <rFont val="Times New Roman"/>
        <family val="1"/>
      </rPr>
      <t xml:space="preserve">        </t>
    </r>
    <r>
      <rPr>
        <u/>
        <sz val="10"/>
        <color theme="1"/>
        <rFont val="Calibri"/>
        <family val="2"/>
      </rPr>
      <t>Stipend</t>
    </r>
    <r>
      <rPr>
        <sz val="10"/>
        <color theme="1"/>
        <rFont val="Calibri"/>
        <family val="2"/>
      </rPr>
      <t xml:space="preserve"> = </t>
    </r>
    <r>
      <rPr>
        <sz val="10"/>
        <color rgb="FFFF0000"/>
        <rFont val="Calibri"/>
        <family val="2"/>
      </rPr>
      <t>minimum of $19,500 ($6,500 x 3 semesters)</t>
    </r>
  </si>
  <si>
    <t>100% effort would be 9 months or 1560 hours </t>
  </si>
  <si>
    <t xml:space="preserve">7% effort would be 0.63 months or 109.20 hours  </t>
  </si>
  <si>
    <t xml:space="preserve">        (9 months / 7% = 0.63 months)</t>
  </si>
  <si>
    <r>
      <t>Divide the modified total costs by 1.X</t>
    </r>
    <r>
      <rPr>
        <sz val="8"/>
        <color rgb="FFFF0000"/>
        <rFont val="Arial"/>
        <family val="2"/>
      </rPr>
      <t>% (where X = IDC %)</t>
    </r>
  </si>
  <si>
    <r>
      <t xml:space="preserve">Calculating Total per credit hour - for </t>
    </r>
    <r>
      <rPr>
        <b/>
        <sz val="10"/>
        <color theme="5"/>
        <rFont val="Arial"/>
        <family val="2"/>
      </rPr>
      <t>9 mth Faculty</t>
    </r>
  </si>
  <si>
    <r>
      <t xml:space="preserve">Calculating Total per credit hour - for </t>
    </r>
    <r>
      <rPr>
        <b/>
        <sz val="10"/>
        <color rgb="FF7030A0"/>
        <rFont val="Arial"/>
        <family val="2"/>
      </rPr>
      <t>12 mth Faculty</t>
    </r>
  </si>
  <si>
    <t>Type of Funding:</t>
  </si>
  <si>
    <t>Federal</t>
  </si>
  <si>
    <t>State</t>
  </si>
  <si>
    <t>Nonprofit / Foundation</t>
  </si>
  <si>
    <t xml:space="preserve">Assistance Listing Number (CFDA): </t>
  </si>
  <si>
    <t>Type of Research:</t>
  </si>
  <si>
    <t>Applied  (solve problem)</t>
  </si>
  <si>
    <t>Basic  (expand knowledge)</t>
  </si>
  <si>
    <t>Anticipated Award Type:</t>
  </si>
  <si>
    <t>Sponsor Type:</t>
  </si>
  <si>
    <t>Experimental  (prototype)</t>
  </si>
  <si>
    <t>Select:</t>
  </si>
  <si>
    <t>Industry</t>
  </si>
  <si>
    <t>Yr. 1 Match</t>
  </si>
  <si>
    <t xml:space="preserve">     Prime Sponsor:</t>
  </si>
  <si>
    <t xml:space="preserve">   Direct Sponsor:</t>
  </si>
  <si>
    <t>Match</t>
  </si>
  <si>
    <t>Total Match Budget</t>
  </si>
  <si>
    <t>Total Project Budget</t>
  </si>
  <si>
    <t>Prime Sponsor:</t>
  </si>
  <si>
    <t>Direct Sponsor:</t>
  </si>
  <si>
    <t>Yr. 5 Match</t>
  </si>
  <si>
    <t>Yr. 4 Match</t>
  </si>
  <si>
    <t>Yr. 3 Match</t>
  </si>
  <si>
    <t>Yr. 2 Match</t>
  </si>
  <si>
    <t>SELECT:</t>
  </si>
  <si>
    <t>.</t>
  </si>
  <si>
    <t xml:space="preserve"> Fringe Rates for FY26-27</t>
  </si>
  <si>
    <t>Faculty Fringe 26-27</t>
  </si>
  <si>
    <t>EAP  Fringe  26-27</t>
  </si>
  <si>
    <t>PSS  Fringe  26-27</t>
  </si>
  <si>
    <t>DPS Fringe  26-27</t>
  </si>
  <si>
    <t xml:space="preserve">        (2080 hrs / 12 = 173.33 x 9 mths = 1560 hrs)</t>
  </si>
  <si>
    <t>Summer Semester</t>
  </si>
  <si>
    <t>Acute Care Pediatric Nurse Practitioner</t>
  </si>
  <si>
    <t>​​​​​​​$859</t>
  </si>
  <si>
    <t>Human Centered Computing (M.S.)</t>
  </si>
  <si>
    <r>
      <t>Physical Therapy (D.P.T.)</t>
    </r>
    <r>
      <rPr>
        <sz val="12"/>
        <color rgb="FF000000"/>
        <rFont val="Arial"/>
        <family val="2"/>
      </rPr>
      <t> </t>
    </r>
  </si>
  <si>
    <t xml:space="preserve">Nursing Practice (D.N.P.) </t>
  </si>
  <si>
    <t>Graduate Tuition Rates - FY26-27</t>
  </si>
  <si>
    <t>Graduate Certificate Rates - FY26-27</t>
  </si>
  <si>
    <t>Graduate Badge Rates - FY26-27</t>
  </si>
  <si>
    <t>9-month position</t>
  </si>
  <si>
    <r>
      <rPr>
        <u/>
        <sz val="10"/>
        <color theme="1"/>
        <rFont val="Calibri"/>
        <family val="2"/>
      </rPr>
      <t>Credits</t>
    </r>
    <r>
      <rPr>
        <sz val="10"/>
        <color theme="1"/>
        <rFont val="Calibri"/>
        <family val="2"/>
      </rPr>
      <t xml:space="preserve"> = 9 Fall + 9 Winter = 18 credits total </t>
    </r>
  </si>
  <si>
    <r>
      <rPr>
        <u/>
        <sz val="10"/>
        <color theme="1"/>
        <rFont val="Calibri"/>
        <family val="2"/>
      </rPr>
      <t>Time</t>
    </r>
    <r>
      <rPr>
        <sz val="10"/>
        <color theme="1"/>
        <rFont val="Calibri"/>
        <family val="2"/>
      </rPr>
      <t xml:space="preserve"> = 30 weeks * 20 hrs/week = 600 hrs</t>
    </r>
  </si>
  <si>
    <r>
      <rPr>
        <u/>
        <sz val="10"/>
        <color rgb="FFFF0000"/>
        <rFont val="Calibri"/>
        <family val="2"/>
      </rPr>
      <t>Stipend</t>
    </r>
    <r>
      <rPr>
        <sz val="10"/>
        <color rgb="FFFF0000"/>
        <rFont val="Calibri"/>
        <family val="2"/>
      </rPr>
      <t xml:space="preserve"> = minimum of $13,000 </t>
    </r>
  </si>
  <si>
    <t>OSP2026</t>
  </si>
  <si>
    <t>MATCH</t>
  </si>
  <si>
    <t xml:space="preserve">Match </t>
  </si>
  <si>
    <t xml:space="preserve">  Match</t>
  </si>
  <si>
    <t>Sponsor</t>
  </si>
  <si>
    <t>Total PROJECT Budget</t>
  </si>
  <si>
    <t>Total MATCH Budget</t>
  </si>
  <si>
    <t>Total SPONSOR Budget</t>
  </si>
  <si>
    <t xml:space="preserve">Field Research </t>
  </si>
  <si>
    <t xml:space="preserve">GA Conference </t>
  </si>
  <si>
    <t>Student Worker (undergrad or graduate)</t>
  </si>
  <si>
    <r>
      <rPr>
        <b/>
        <sz val="11"/>
        <rFont val="Arial"/>
        <family val="2"/>
      </rPr>
      <t>S FTE</t>
    </r>
    <r>
      <rPr>
        <b/>
        <sz val="10"/>
        <rFont val="Arial"/>
        <family val="2"/>
      </rPr>
      <t xml:space="preserve">   </t>
    </r>
    <r>
      <rPr>
        <b/>
        <sz val="8"/>
        <color rgb="FF7030A0"/>
        <rFont val="Arial"/>
        <family val="2"/>
      </rPr>
      <t>(May 6 - Aug 5)</t>
    </r>
  </si>
  <si>
    <t>S Mths</t>
  </si>
  <si>
    <t>FY 27-28</t>
  </si>
  <si>
    <t>FY 28-29</t>
  </si>
  <si>
    <t>FY 29-30</t>
  </si>
  <si>
    <t>FY 30-31</t>
  </si>
  <si>
    <t>FY 31-32</t>
  </si>
  <si>
    <t xml:space="preserve">4. Stipend </t>
  </si>
  <si>
    <t xml:space="preserve">7. Other </t>
  </si>
  <si>
    <t>Total  Budget</t>
  </si>
  <si>
    <t>Total Sponsor Budget</t>
  </si>
  <si>
    <t>V1 8/18/26</t>
  </si>
  <si>
    <t>Salary / Fringe Subtotal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</si>
</sst>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quot;$&quot;#,##0.00"/>
    <numFmt numFmtId="166" formatCode="&quot;$&quot;#,##0"/>
    <numFmt numFmtId="167" formatCode="0.000"/>
    <numFmt numFmtId="168" formatCode="0.0%"/>
    <numFmt numFmtId="169" formatCode="0.0"/>
    <numFmt numFmtId="170" formatCode="&quot;$&quot;#,##0.000"/>
    <numFmt numFmtId="171" formatCode="0.0000%"/>
  </numFmts>
  <fonts count="95" x14ac:knownFonts="1">
    <font>
      <sz val="11"/>
      <color theme="1"/>
      <name val="Arial"/>
      <family val="2"/>
    </font>
    <font>
      <sz val="11"/>
      <color theme="1"/>
      <name val="Arial"/>
      <family val="2"/>
    </font>
    <font>
      <sz val="12"/>
      <color rgb="FFFF0000"/>
      <name val="Arial"/>
      <family val="2"/>
    </font>
    <font>
      <b/>
      <sz val="10"/>
      <name val="Arial"/>
      <family val="2"/>
    </font>
    <font>
      <sz val="10"/>
      <name val="Arial"/>
      <family val="2"/>
    </font>
    <font>
      <sz val="9"/>
      <name val="Arial"/>
      <family val="2"/>
    </font>
    <font>
      <b/>
      <sz val="9"/>
      <name val="Arial"/>
      <family val="2"/>
    </font>
    <font>
      <sz val="10"/>
      <color rgb="FF000000"/>
      <name val="Times New Roman"/>
      <family val="1"/>
    </font>
    <font>
      <sz val="11"/>
      <name val="Arial"/>
      <family val="2"/>
    </font>
    <font>
      <b/>
      <sz val="12"/>
      <name val="Arial"/>
      <family val="2"/>
    </font>
    <font>
      <sz val="10"/>
      <color indexed="81"/>
      <name val="Tahoma"/>
      <family val="2"/>
    </font>
    <font>
      <b/>
      <sz val="10"/>
      <color indexed="81"/>
      <name val="Tahoma"/>
      <family val="2"/>
    </font>
    <font>
      <b/>
      <sz val="10"/>
      <color rgb="FFFF0000"/>
      <name val="Arial"/>
      <family val="2"/>
    </font>
    <font>
      <sz val="11"/>
      <color rgb="FFFF0000"/>
      <name val="Arial"/>
      <family val="2"/>
    </font>
    <font>
      <b/>
      <sz val="11"/>
      <name val="Arial"/>
      <family val="2"/>
    </font>
    <font>
      <sz val="8"/>
      <name val="Arial"/>
      <family val="2"/>
    </font>
    <font>
      <b/>
      <sz val="11"/>
      <color rgb="FF0070C0"/>
      <name val="Arial"/>
      <family val="2"/>
    </font>
    <font>
      <b/>
      <sz val="11"/>
      <color rgb="FFFF0000"/>
      <name val="Arial"/>
      <family val="2"/>
    </font>
    <font>
      <i/>
      <sz val="11"/>
      <name val="Arial"/>
      <family val="2"/>
    </font>
    <font>
      <b/>
      <i/>
      <sz val="11"/>
      <name val="Arial"/>
      <family val="2"/>
    </font>
    <font>
      <sz val="11"/>
      <color theme="1"/>
      <name val="Calibri"/>
      <family val="2"/>
    </font>
    <font>
      <b/>
      <sz val="11"/>
      <color theme="1"/>
      <name val="Calibri"/>
      <family val="2"/>
    </font>
    <font>
      <b/>
      <sz val="11"/>
      <color rgb="FF7030A0"/>
      <name val="Arial"/>
      <family val="2"/>
    </font>
    <font>
      <b/>
      <sz val="12"/>
      <color theme="1"/>
      <name val="Calibri"/>
      <family val="2"/>
      <scheme val="minor"/>
    </font>
    <font>
      <b/>
      <u/>
      <sz val="11"/>
      <color rgb="FF7030A0"/>
      <name val="Arial"/>
      <family val="2"/>
    </font>
    <font>
      <sz val="9"/>
      <color rgb="FF000000"/>
      <name val="Arial"/>
      <family val="2"/>
    </font>
    <font>
      <b/>
      <u/>
      <sz val="11"/>
      <color theme="1"/>
      <name val="Calibri"/>
      <family val="2"/>
    </font>
    <font>
      <sz val="10"/>
      <color theme="1"/>
      <name val="Calibri"/>
      <family val="2"/>
    </font>
    <font>
      <sz val="10"/>
      <color theme="1"/>
      <name val="Symbol"/>
      <family val="1"/>
      <charset val="2"/>
    </font>
    <font>
      <sz val="7"/>
      <color theme="1"/>
      <name val="Times New Roman"/>
      <family val="1"/>
    </font>
    <font>
      <b/>
      <sz val="10"/>
      <color theme="1"/>
      <name val="Calibri"/>
      <family val="2"/>
    </font>
    <font>
      <u/>
      <sz val="10"/>
      <color theme="1"/>
      <name val="Calibri"/>
      <family val="2"/>
    </font>
    <font>
      <sz val="10"/>
      <name val="Symbol"/>
      <family val="1"/>
      <charset val="2"/>
    </font>
    <font>
      <sz val="7"/>
      <name val="Times New Roman"/>
      <family val="1"/>
    </font>
    <font>
      <b/>
      <sz val="10"/>
      <name val="Calibri"/>
      <family val="2"/>
    </font>
    <font>
      <sz val="10"/>
      <color theme="1"/>
      <name val="Courier New"/>
      <family val="3"/>
    </font>
    <font>
      <b/>
      <u/>
      <sz val="10"/>
      <color theme="1"/>
      <name val="Calibri"/>
      <family val="2"/>
    </font>
    <font>
      <sz val="11"/>
      <color theme="1"/>
      <name val="Aptos"/>
      <family val="2"/>
    </font>
    <font>
      <b/>
      <sz val="11"/>
      <color theme="1"/>
      <name val="Arial"/>
      <family val="2"/>
    </font>
    <font>
      <sz val="10"/>
      <name val="Arial"/>
      <family val="2"/>
    </font>
    <font>
      <b/>
      <sz val="11"/>
      <color rgb="FF0000FF"/>
      <name val="Arial"/>
      <family val="2"/>
    </font>
    <font>
      <b/>
      <u/>
      <sz val="11"/>
      <color rgb="FF002060"/>
      <name val="Arial"/>
      <family val="2"/>
    </font>
    <font>
      <sz val="9"/>
      <color rgb="FF232323"/>
      <name val="Arial"/>
      <family val="2"/>
    </font>
    <font>
      <b/>
      <sz val="10"/>
      <color theme="1"/>
      <name val="Arial"/>
      <family val="2"/>
    </font>
    <font>
      <b/>
      <sz val="10"/>
      <color rgb="FFDF0000"/>
      <name val="Arial"/>
      <family val="2"/>
    </font>
    <font>
      <b/>
      <sz val="10"/>
      <color rgb="FFE90000"/>
      <name val="Arial"/>
      <family val="2"/>
    </font>
    <font>
      <b/>
      <sz val="10"/>
      <color rgb="FFBA0000"/>
      <name val="Arial"/>
      <family val="2"/>
    </font>
    <font>
      <sz val="11"/>
      <color rgb="FFED0000"/>
      <name val="Arial"/>
      <family val="2"/>
    </font>
    <font>
      <b/>
      <sz val="10"/>
      <color rgb="FF970000"/>
      <name val="Arial"/>
      <family val="2"/>
    </font>
    <font>
      <b/>
      <sz val="11"/>
      <color theme="9" tint="-0.249977111117893"/>
      <name val="Arial"/>
      <family val="2"/>
    </font>
    <font>
      <sz val="11"/>
      <color rgb="FFDF0000"/>
      <name val="Arial"/>
      <family val="2"/>
    </font>
    <font>
      <b/>
      <sz val="11"/>
      <color rgb="FFDF0000"/>
      <name val="Arial"/>
      <family val="2"/>
    </font>
    <font>
      <b/>
      <sz val="11"/>
      <color rgb="FF007BB8"/>
      <name val="Arial"/>
      <family val="2"/>
    </font>
    <font>
      <b/>
      <sz val="10"/>
      <color rgb="FFE20000"/>
      <name val="Arial"/>
      <family val="2"/>
    </font>
    <font>
      <b/>
      <sz val="10"/>
      <color rgb="FFB60000"/>
      <name val="Arial"/>
      <family val="2"/>
    </font>
    <font>
      <b/>
      <sz val="11"/>
      <color theme="5" tint="-0.499984740745262"/>
      <name val="Arial"/>
      <family val="2"/>
    </font>
    <font>
      <b/>
      <sz val="10"/>
      <color rgb="FF0070C0"/>
      <name val="Arial"/>
      <family val="2"/>
    </font>
    <font>
      <b/>
      <sz val="10"/>
      <color rgb="FF8E0000"/>
      <name val="Arial"/>
      <family val="2"/>
    </font>
    <font>
      <sz val="10"/>
      <color theme="1"/>
      <name val="Arial"/>
      <family val="2"/>
    </font>
    <font>
      <sz val="27"/>
      <color rgb="FF000000"/>
      <name val="Times New Roman"/>
      <family val="1"/>
    </font>
    <font>
      <sz val="9"/>
      <color rgb="FFFFFFFF"/>
      <name val="Arial"/>
      <family val="2"/>
    </font>
    <font>
      <b/>
      <sz val="14"/>
      <color rgb="FF000000"/>
      <name val="Times New Roman"/>
      <family val="1"/>
    </font>
    <font>
      <b/>
      <sz val="8"/>
      <name val="Arial"/>
      <family val="2"/>
    </font>
    <font>
      <sz val="9"/>
      <color rgb="FFFF0000"/>
      <name val="Arial"/>
      <family val="2"/>
    </font>
    <font>
      <b/>
      <sz val="9"/>
      <color rgb="FF7030A0"/>
      <name val="Arial"/>
      <family val="2"/>
    </font>
    <font>
      <b/>
      <sz val="11"/>
      <color theme="1"/>
      <name val="Calibri"/>
      <family val="2"/>
      <scheme val="minor"/>
    </font>
    <font>
      <b/>
      <sz val="11"/>
      <color indexed="81"/>
      <name val="Tahoma"/>
      <family val="2"/>
    </font>
    <font>
      <sz val="11"/>
      <color indexed="81"/>
      <name val="Tahoma"/>
      <family val="2"/>
    </font>
    <font>
      <b/>
      <sz val="11"/>
      <color indexed="14"/>
      <name val="Tahoma"/>
      <family val="2"/>
    </font>
    <font>
      <sz val="11"/>
      <color rgb="FF7030A0"/>
      <name val="Arial"/>
      <family val="2"/>
    </font>
    <font>
      <b/>
      <sz val="8"/>
      <color rgb="FFFF0000"/>
      <name val="Arial"/>
      <family val="2"/>
    </font>
    <font>
      <sz val="8"/>
      <color rgb="FFFF0000"/>
      <name val="Arial"/>
      <family val="2"/>
    </font>
    <font>
      <u/>
      <sz val="11"/>
      <color indexed="81"/>
      <name val="Tahoma"/>
      <family val="2"/>
    </font>
    <font>
      <b/>
      <sz val="11"/>
      <color indexed="10"/>
      <name val="Tahoma"/>
      <family val="2"/>
    </font>
    <font>
      <b/>
      <sz val="10"/>
      <color rgb="FF7030A0"/>
      <name val="Arial"/>
      <family val="2"/>
    </font>
    <font>
      <b/>
      <sz val="11"/>
      <color indexed="12"/>
      <name val="Tahoma"/>
      <family val="2"/>
    </font>
    <font>
      <b/>
      <sz val="11"/>
      <color indexed="57"/>
      <name val="Tahoma"/>
      <family val="2"/>
    </font>
    <font>
      <sz val="22"/>
      <color rgb="FF7030A0"/>
      <name val="Arial"/>
      <family val="2"/>
    </font>
    <font>
      <sz val="16"/>
      <color rgb="FFFF0000"/>
      <name val="Arial"/>
      <family val="2"/>
    </font>
    <font>
      <sz val="16"/>
      <name val="Arial"/>
      <family val="2"/>
    </font>
    <font>
      <b/>
      <sz val="8"/>
      <color rgb="FF7030A0"/>
      <name val="Arial"/>
      <family val="2"/>
    </font>
    <font>
      <b/>
      <sz val="11"/>
      <color rgb="FF00B050"/>
      <name val="Arial"/>
      <family val="2"/>
    </font>
    <font>
      <u/>
      <sz val="10"/>
      <color rgb="FFFF0000"/>
      <name val="Calibri"/>
      <family val="2"/>
    </font>
    <font>
      <sz val="10"/>
      <color rgb="FFFF0000"/>
      <name val="Calibri"/>
      <family val="2"/>
    </font>
    <font>
      <sz val="10"/>
      <color rgb="FFFF0000"/>
      <name val="Symbol"/>
      <family val="1"/>
      <charset val="2"/>
    </font>
    <font>
      <sz val="9"/>
      <color theme="1"/>
      <name val="Arial"/>
      <family val="2"/>
    </font>
    <font>
      <b/>
      <sz val="10"/>
      <color theme="5"/>
      <name val="Arial"/>
      <family val="2"/>
    </font>
    <font>
      <b/>
      <u/>
      <sz val="11"/>
      <color theme="1"/>
      <name val="Arial"/>
      <family val="2"/>
    </font>
    <font>
      <b/>
      <sz val="12"/>
      <color rgb="FF00B050"/>
      <name val="Calibri"/>
      <family val="2"/>
      <scheme val="minor"/>
    </font>
    <font>
      <b/>
      <sz val="11"/>
      <color rgb="FF0066FF"/>
      <name val="Calibri"/>
      <family val="2"/>
      <scheme val="minor"/>
    </font>
    <font>
      <b/>
      <sz val="11"/>
      <color rgb="FFFF0000"/>
      <name val="Calibri"/>
      <family val="2"/>
      <scheme val="minor"/>
    </font>
    <font>
      <sz val="28"/>
      <color rgb="FFFF0000"/>
      <name val="Arial"/>
      <family val="2"/>
    </font>
    <font>
      <sz val="12"/>
      <color rgb="FF000000"/>
      <name val="Arial"/>
      <family val="2"/>
    </font>
    <font>
      <b/>
      <u/>
      <sz val="11"/>
      <color indexed="81"/>
      <name val="Tahoma"/>
      <family val="2"/>
    </font>
    <font>
      <b/>
      <sz val="11"/>
      <color rgb="FF00B050"/>
      <name val="Calibri"/>
      <family val="2"/>
      <scheme val="minor"/>
    </font>
  </fonts>
  <fills count="3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2"/>
        <bgColor indexed="64"/>
      </patternFill>
    </fill>
    <fill>
      <patternFill patternType="solid">
        <fgColor theme="0" tint="-4.9989318521683403E-2"/>
        <bgColor indexed="64"/>
      </patternFill>
    </fill>
    <fill>
      <patternFill patternType="solid">
        <fgColor rgb="FFC0C0C0"/>
        <bgColor rgb="FF000000"/>
      </patternFill>
    </fill>
    <fill>
      <patternFill patternType="solid">
        <fgColor rgb="FFCCFFCC"/>
        <bgColor rgb="FF000000"/>
      </patternFill>
    </fill>
    <fill>
      <patternFill patternType="solid">
        <fgColor rgb="FFCCFFFF"/>
        <bgColor rgb="FF000000"/>
      </patternFill>
    </fill>
    <fill>
      <patternFill patternType="solid">
        <fgColor rgb="FFE4DFEC"/>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9"/>
        <bgColor indexed="64"/>
      </patternFill>
    </fill>
    <fill>
      <patternFill patternType="solid">
        <fgColor rgb="FFFFFFFF"/>
        <bgColor indexed="64"/>
      </patternFill>
    </fill>
    <fill>
      <patternFill patternType="solid">
        <fgColor rgb="FFF9F9F9"/>
        <bgColor indexed="64"/>
      </patternFill>
    </fill>
    <fill>
      <patternFill patternType="solid">
        <fgColor theme="5" tint="0.79998168889431442"/>
        <bgColor indexed="64"/>
      </patternFill>
    </fill>
    <fill>
      <patternFill patternType="solid">
        <fgColor theme="5"/>
        <bgColor indexed="64"/>
      </patternFill>
    </fill>
    <fill>
      <patternFill patternType="solid">
        <fgColor rgb="FFFFFFCC"/>
        <bgColor rgb="FF000000"/>
      </patternFill>
    </fill>
    <fill>
      <patternFill patternType="solid">
        <fgColor rgb="FFCCCCFF"/>
        <bgColor rgb="FF000000"/>
      </patternFill>
    </fill>
    <fill>
      <patternFill patternType="solid">
        <fgColor rgb="FFFFCC99"/>
        <bgColor rgb="FF000000"/>
      </patternFill>
    </fill>
    <fill>
      <patternFill patternType="solid">
        <fgColor rgb="FFFF99CC"/>
        <bgColor rgb="FF000000"/>
      </patternFill>
    </fill>
    <fill>
      <patternFill patternType="solid">
        <fgColor rgb="FFE7FFE7"/>
        <bgColor indexed="64"/>
      </patternFill>
    </fill>
    <fill>
      <patternFill patternType="solid">
        <fgColor rgb="FF0032A0"/>
        <bgColor indexed="64"/>
      </patternFill>
    </fill>
    <fill>
      <patternFill patternType="solid">
        <fgColor rgb="FF16CCEA"/>
        <bgColor indexed="64"/>
      </patternFill>
    </fill>
    <fill>
      <patternFill patternType="solid">
        <fgColor rgb="FFBDF0F9"/>
        <bgColor indexed="64"/>
      </patternFill>
    </fill>
    <fill>
      <patternFill patternType="solid">
        <fgColor theme="4" tint="0.59999389629810485"/>
        <bgColor indexed="64"/>
      </patternFill>
    </fill>
    <fill>
      <patternFill patternType="solid">
        <fgColor theme="0"/>
        <bgColor indexed="64"/>
      </patternFill>
    </fill>
    <fill>
      <patternFill patternType="solid">
        <fgColor rgb="FFF2E2F2"/>
        <bgColor indexed="64"/>
      </patternFill>
    </fill>
    <fill>
      <patternFill patternType="solid">
        <fgColor rgb="FFCCFFCC"/>
        <bgColor indexed="64"/>
      </patternFill>
    </fill>
    <fill>
      <patternFill patternType="solid">
        <fgColor rgb="FFFFFFC9"/>
        <bgColor indexed="64"/>
      </patternFill>
    </fill>
    <fill>
      <patternFill patternType="solid">
        <fgColor rgb="FF92D050"/>
        <bgColor indexed="64"/>
      </patternFill>
    </fill>
    <fill>
      <patternFill patternType="solid">
        <fgColor rgb="FFCCECFF"/>
        <bgColor indexed="64"/>
      </patternFill>
    </fill>
    <fill>
      <patternFill patternType="solid">
        <fgColor theme="8"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medium">
        <color auto="1"/>
      </bottom>
      <diagonal/>
    </border>
    <border>
      <left style="thin">
        <color indexed="64"/>
      </left>
      <right style="thin">
        <color indexed="64"/>
      </right>
      <top/>
      <bottom style="thin">
        <color indexed="64"/>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indexed="64"/>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medium">
        <color rgb="FFDDDDDD"/>
      </bottom>
      <diagonal/>
    </border>
    <border>
      <left/>
      <right/>
      <top style="medium">
        <color rgb="FFDDDDDD"/>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7" fillId="0" borderId="0"/>
  </cellStyleXfs>
  <cellXfs count="923">
    <xf numFmtId="0" fontId="0" fillId="0" borderId="0" xfId="0"/>
    <xf numFmtId="0" fontId="0" fillId="0" borderId="0" xfId="0" applyAlignment="1">
      <alignment horizontal="center"/>
    </xf>
    <xf numFmtId="0" fontId="8" fillId="0" borderId="0" xfId="0" applyFont="1"/>
    <xf numFmtId="0" fontId="8" fillId="0" borderId="5" xfId="0" applyFont="1" applyBorder="1" applyAlignment="1">
      <alignment horizontal="right"/>
    </xf>
    <xf numFmtId="0" fontId="0" fillId="8" borderId="0" xfId="0" applyFill="1"/>
    <xf numFmtId="0" fontId="14" fillId="0" borderId="0" xfId="0" applyFont="1"/>
    <xf numFmtId="0" fontId="8" fillId="0" borderId="7" xfId="0" applyFont="1" applyBorder="1" applyAlignment="1">
      <alignment horizontal="right"/>
    </xf>
    <xf numFmtId="0" fontId="8" fillId="0" borderId="16" xfId="0" applyFont="1" applyBorder="1" applyAlignment="1">
      <alignment horizontal="right"/>
    </xf>
    <xf numFmtId="0" fontId="14" fillId="2" borderId="6" xfId="0" applyFont="1" applyFill="1" applyBorder="1"/>
    <xf numFmtId="166" fontId="8" fillId="0" borderId="5" xfId="1" applyNumberFormat="1" applyFont="1" applyFill="1" applyBorder="1"/>
    <xf numFmtId="166" fontId="8" fillId="0" borderId="16" xfId="1" applyNumberFormat="1" applyFont="1" applyFill="1" applyBorder="1"/>
    <xf numFmtId="166" fontId="8" fillId="2" borderId="5" xfId="1" applyNumberFormat="1" applyFont="1" applyFill="1" applyBorder="1"/>
    <xf numFmtId="0" fontId="20" fillId="0" borderId="0" xfId="0" applyFont="1" applyAlignment="1">
      <alignment vertical="center"/>
    </xf>
    <xf numFmtId="0" fontId="20" fillId="0" borderId="0" xfId="0" applyFont="1" applyAlignment="1">
      <alignment horizontal="left" vertical="center" indent="1"/>
    </xf>
    <xf numFmtId="0" fontId="21" fillId="0" borderId="0" xfId="0" applyFont="1" applyAlignment="1">
      <alignment vertical="center"/>
    </xf>
    <xf numFmtId="0" fontId="13" fillId="5" borderId="0" xfId="0" applyFont="1" applyFill="1" applyAlignment="1">
      <alignment horizontal="center"/>
    </xf>
    <xf numFmtId="0" fontId="8" fillId="5" borderId="0" xfId="0" applyFont="1" applyFill="1"/>
    <xf numFmtId="0" fontId="0" fillId="7" borderId="0" xfId="0" applyFill="1"/>
    <xf numFmtId="0" fontId="0" fillId="6" borderId="0" xfId="0" applyFill="1"/>
    <xf numFmtId="0" fontId="8" fillId="6" borderId="0" xfId="0" applyFont="1" applyFill="1"/>
    <xf numFmtId="0" fontId="0" fillId="5" borderId="0" xfId="0" applyFill="1"/>
    <xf numFmtId="0" fontId="8" fillId="0" borderId="0" xfId="3" applyFont="1"/>
    <xf numFmtId="0" fontId="14" fillId="4" borderId="0" xfId="0" applyFont="1" applyFill="1"/>
    <xf numFmtId="9" fontId="8" fillId="0" borderId="0" xfId="0" applyNumberFormat="1" applyFont="1"/>
    <xf numFmtId="0" fontId="23" fillId="8" borderId="0" xfId="0" applyFont="1" applyFill="1" applyAlignment="1">
      <alignment horizontal="right"/>
    </xf>
    <xf numFmtId="0" fontId="8" fillId="0" borderId="0" xfId="0" applyFont="1" applyAlignment="1">
      <alignment wrapText="1"/>
    </xf>
    <xf numFmtId="0" fontId="0" fillId="0" borderId="3" xfId="0" applyBorder="1"/>
    <xf numFmtId="0" fontId="0" fillId="15" borderId="0" xfId="0" applyFill="1" applyAlignment="1">
      <alignment horizontal="center"/>
    </xf>
    <xf numFmtId="166" fontId="24" fillId="0" borderId="2" xfId="1" applyNumberFormat="1" applyFont="1" applyFill="1" applyBorder="1" applyAlignment="1">
      <alignment horizontal="left"/>
    </xf>
    <xf numFmtId="0" fontId="0" fillId="0" borderId="13" xfId="0" applyBorder="1"/>
    <xf numFmtId="2" fontId="0" fillId="0" borderId="13" xfId="0" applyNumberFormat="1" applyBorder="1"/>
    <xf numFmtId="0" fontId="6" fillId="18" borderId="22" xfId="0" applyFont="1" applyFill="1" applyBorder="1" applyAlignment="1">
      <alignment horizontal="center" vertical="center" wrapText="1"/>
    </xf>
    <xf numFmtId="0" fontId="26" fillId="0" borderId="0" xfId="0" applyFont="1" applyAlignment="1">
      <alignment vertical="center"/>
    </xf>
    <xf numFmtId="0" fontId="28" fillId="0" borderId="0" xfId="0" applyFont="1" applyAlignment="1">
      <alignment horizontal="left" vertical="center" indent="6"/>
    </xf>
    <xf numFmtId="0" fontId="28" fillId="0" borderId="0" xfId="0" applyFont="1" applyAlignment="1">
      <alignment horizontal="left" vertical="center" indent="10"/>
    </xf>
    <xf numFmtId="0" fontId="32" fillId="0" borderId="0" xfId="0" applyFont="1" applyAlignment="1">
      <alignment horizontal="left" vertical="center" indent="6"/>
    </xf>
    <xf numFmtId="0" fontId="35" fillId="0" borderId="0" xfId="0" applyFont="1" applyAlignment="1">
      <alignment horizontal="left" vertical="center" indent="10"/>
    </xf>
    <xf numFmtId="0" fontId="0" fillId="21" borderId="0" xfId="0" applyFill="1"/>
    <xf numFmtId="0" fontId="0" fillId="22" borderId="0" xfId="0" applyFill="1"/>
    <xf numFmtId="0" fontId="37" fillId="0" borderId="0" xfId="0" applyFont="1"/>
    <xf numFmtId="0" fontId="39" fillId="0" borderId="0" xfId="0" applyFont="1"/>
    <xf numFmtId="10" fontId="3" fillId="23" borderId="18" xfId="2" applyNumberFormat="1" applyFont="1" applyFill="1" applyBorder="1" applyAlignment="1">
      <alignment horizontal="center" vertical="center"/>
    </xf>
    <xf numFmtId="0" fontId="3" fillId="23" borderId="29" xfId="0" applyFont="1" applyFill="1" applyBorder="1" applyAlignment="1">
      <alignment horizontal="center" vertical="center" wrapText="1"/>
    </xf>
    <xf numFmtId="0" fontId="39" fillId="0" borderId="0" xfId="0" applyFont="1" applyAlignment="1">
      <alignment horizontal="center"/>
    </xf>
    <xf numFmtId="0" fontId="3" fillId="11" borderId="18" xfId="0" applyFont="1" applyFill="1" applyBorder="1" applyAlignment="1">
      <alignment horizontal="center" vertical="center" wrapText="1"/>
    </xf>
    <xf numFmtId="10" fontId="3" fillId="11" borderId="18" xfId="2" applyNumberFormat="1" applyFont="1" applyFill="1" applyBorder="1" applyAlignment="1">
      <alignment horizontal="center" vertical="center" wrapText="1"/>
    </xf>
    <xf numFmtId="0" fontId="3" fillId="10" borderId="30" xfId="0" applyFont="1" applyFill="1" applyBorder="1" applyAlignment="1">
      <alignment horizontal="center" vertical="center" wrapText="1"/>
    </xf>
    <xf numFmtId="10" fontId="3" fillId="10" borderId="30" xfId="2" applyNumberFormat="1" applyFont="1" applyFill="1" applyBorder="1" applyAlignment="1">
      <alignment horizontal="center" vertical="center" wrapText="1"/>
    </xf>
    <xf numFmtId="0" fontId="3" fillId="24" borderId="30" xfId="0" applyFont="1" applyFill="1" applyBorder="1" applyAlignment="1">
      <alignment horizontal="center" vertical="center" wrapText="1"/>
    </xf>
    <xf numFmtId="10" fontId="3" fillId="24" borderId="30" xfId="2" applyNumberFormat="1" applyFont="1" applyFill="1" applyBorder="1" applyAlignment="1">
      <alignment horizontal="center" vertical="center" wrapText="1"/>
    </xf>
    <xf numFmtId="0" fontId="3" fillId="25" borderId="30" xfId="0" applyFont="1" applyFill="1" applyBorder="1" applyAlignment="1">
      <alignment horizontal="center" vertical="center" wrapText="1"/>
    </xf>
    <xf numFmtId="10" fontId="3" fillId="25" borderId="30" xfId="2" applyNumberFormat="1" applyFont="1" applyFill="1" applyBorder="1" applyAlignment="1">
      <alignment horizontal="center" vertical="center" wrapText="1"/>
    </xf>
    <xf numFmtId="0" fontId="3" fillId="26" borderId="30" xfId="0" applyFont="1" applyFill="1" applyBorder="1" applyAlignment="1">
      <alignment horizontal="center" vertical="center" wrapText="1"/>
    </xf>
    <xf numFmtId="10" fontId="3" fillId="26" borderId="30" xfId="2" applyNumberFormat="1" applyFont="1" applyFill="1" applyBorder="1" applyAlignment="1">
      <alignment horizontal="center" vertical="center" wrapText="1"/>
    </xf>
    <xf numFmtId="9" fontId="4" fillId="0" borderId="31" xfId="2" applyFont="1" applyFill="1" applyBorder="1" applyAlignment="1">
      <alignment horizontal="center"/>
    </xf>
    <xf numFmtId="2" fontId="39" fillId="0" borderId="32" xfId="0" applyNumberFormat="1" applyFont="1" applyBorder="1" applyAlignment="1">
      <alignment horizontal="center"/>
    </xf>
    <xf numFmtId="1" fontId="39" fillId="0" borderId="31" xfId="0" applyNumberFormat="1" applyFont="1" applyBorder="1" applyAlignment="1">
      <alignment horizontal="center"/>
    </xf>
    <xf numFmtId="10" fontId="4" fillId="0" borderId="32" xfId="2" applyNumberFormat="1" applyFont="1" applyFill="1" applyBorder="1" applyAlignment="1">
      <alignment horizontal="center"/>
    </xf>
    <xf numFmtId="2" fontId="4" fillId="0" borderId="32" xfId="2" applyNumberFormat="1" applyFont="1" applyFill="1" applyBorder="1" applyAlignment="1">
      <alignment horizontal="center"/>
    </xf>
    <xf numFmtId="9" fontId="4" fillId="0" borderId="20" xfId="2" applyFont="1" applyFill="1" applyBorder="1" applyAlignment="1">
      <alignment horizontal="center"/>
    </xf>
    <xf numFmtId="2" fontId="39" fillId="0" borderId="19" xfId="0" applyNumberFormat="1" applyFont="1" applyBorder="1" applyAlignment="1">
      <alignment horizontal="center"/>
    </xf>
    <xf numFmtId="1" fontId="39" fillId="0" borderId="10" xfId="0" applyNumberFormat="1" applyFont="1" applyBorder="1" applyAlignment="1">
      <alignment horizontal="center"/>
    </xf>
    <xf numFmtId="10" fontId="4" fillId="0" borderId="19" xfId="2" applyNumberFormat="1" applyFont="1" applyFill="1" applyBorder="1" applyAlignment="1">
      <alignment horizontal="center"/>
    </xf>
    <xf numFmtId="9" fontId="4" fillId="0" borderId="10" xfId="2" applyFont="1" applyFill="1" applyBorder="1" applyAlignment="1">
      <alignment horizontal="center"/>
    </xf>
    <xf numFmtId="2" fontId="4" fillId="0" borderId="17" xfId="2" applyNumberFormat="1" applyFont="1" applyFill="1" applyBorder="1" applyAlignment="1">
      <alignment horizontal="center"/>
    </xf>
    <xf numFmtId="10" fontId="4" fillId="0" borderId="17" xfId="2" applyNumberFormat="1" applyFont="1" applyFill="1" applyBorder="1" applyAlignment="1">
      <alignment horizontal="center"/>
    </xf>
    <xf numFmtId="169" fontId="39" fillId="0" borderId="33" xfId="0" applyNumberFormat="1" applyFont="1" applyBorder="1" applyAlignment="1">
      <alignment horizontal="center"/>
    </xf>
    <xf numFmtId="10" fontId="4" fillId="0" borderId="34" xfId="2" applyNumberFormat="1" applyFont="1" applyFill="1" applyBorder="1" applyAlignment="1">
      <alignment horizontal="center"/>
    </xf>
    <xf numFmtId="10" fontId="4" fillId="0" borderId="6" xfId="2" applyNumberFormat="1" applyFont="1" applyFill="1" applyBorder="1" applyAlignment="1">
      <alignment horizontal="center"/>
    </xf>
    <xf numFmtId="10" fontId="4" fillId="0" borderId="35" xfId="2" applyNumberFormat="1" applyFont="1" applyFill="1" applyBorder="1" applyAlignment="1">
      <alignment horizontal="center"/>
    </xf>
    <xf numFmtId="9" fontId="4" fillId="0" borderId="33" xfId="2" applyFont="1" applyFill="1" applyBorder="1" applyAlignment="1">
      <alignment horizontal="center"/>
    </xf>
    <xf numFmtId="2" fontId="39" fillId="0" borderId="35" xfId="0" applyNumberFormat="1" applyFont="1" applyBorder="1" applyAlignment="1">
      <alignment horizontal="center"/>
    </xf>
    <xf numFmtId="2" fontId="4" fillId="0" borderId="34" xfId="2" applyNumberFormat="1" applyFont="1" applyFill="1" applyBorder="1" applyAlignment="1">
      <alignment horizontal="center"/>
    </xf>
    <xf numFmtId="9" fontId="4" fillId="0" borderId="0" xfId="2" applyFont="1" applyFill="1" applyBorder="1" applyAlignment="1">
      <alignment horizontal="center"/>
    </xf>
    <xf numFmtId="2" fontId="39" fillId="0" borderId="0" xfId="0" applyNumberFormat="1" applyFont="1" applyAlignment="1">
      <alignment horizontal="center"/>
    </xf>
    <xf numFmtId="2" fontId="4" fillId="0" borderId="0" xfId="2" applyNumberFormat="1" applyFont="1" applyFill="1" applyBorder="1" applyAlignment="1">
      <alignment horizontal="center"/>
    </xf>
    <xf numFmtId="2" fontId="39" fillId="0" borderId="6" xfId="0" applyNumberFormat="1" applyFont="1" applyBorder="1" applyAlignment="1">
      <alignment horizontal="center"/>
    </xf>
    <xf numFmtId="0" fontId="12" fillId="0" borderId="0" xfId="0" applyFont="1"/>
    <xf numFmtId="0" fontId="39" fillId="8" borderId="0" xfId="0" applyFont="1" applyFill="1"/>
    <xf numFmtId="0" fontId="41" fillId="0" borderId="0" xfId="0" applyFont="1" applyAlignment="1">
      <alignment horizontal="center"/>
    </xf>
    <xf numFmtId="0" fontId="42" fillId="0" borderId="0" xfId="0" applyFont="1"/>
    <xf numFmtId="0" fontId="0" fillId="0" borderId="13" xfId="2" applyNumberFormat="1" applyFont="1" applyBorder="1"/>
    <xf numFmtId="0" fontId="43" fillId="0" borderId="8" xfId="0" applyFont="1" applyBorder="1" applyAlignment="1">
      <alignment horizontal="center" wrapText="1"/>
    </xf>
    <xf numFmtId="0" fontId="22" fillId="0" borderId="8" xfId="0" applyFont="1" applyBorder="1" applyAlignment="1">
      <alignment horizontal="center" vertical="center"/>
    </xf>
    <xf numFmtId="0" fontId="8" fillId="0" borderId="5" xfId="0" applyFont="1" applyBorder="1" applyAlignment="1" applyProtection="1">
      <alignment horizontal="left" indent="1"/>
      <protection locked="0"/>
    </xf>
    <xf numFmtId="10" fontId="44" fillId="10" borderId="1" xfId="2" applyNumberFormat="1" applyFont="1" applyFill="1" applyBorder="1" applyAlignment="1">
      <alignment horizontal="center"/>
    </xf>
    <xf numFmtId="10" fontId="45" fillId="23" borderId="1" xfId="2" applyNumberFormat="1" applyFont="1" applyFill="1" applyBorder="1" applyAlignment="1">
      <alignment horizontal="center"/>
    </xf>
    <xf numFmtId="10" fontId="46" fillId="25" borderId="1" xfId="2" applyNumberFormat="1" applyFont="1" applyFill="1" applyBorder="1" applyAlignment="1">
      <alignment horizontal="center"/>
    </xf>
    <xf numFmtId="2" fontId="48" fillId="26" borderId="1" xfId="0" applyNumberFormat="1" applyFont="1" applyFill="1" applyBorder="1" applyAlignment="1">
      <alignment horizontal="center"/>
    </xf>
    <xf numFmtId="2" fontId="53" fillId="11" borderId="1" xfId="0" applyNumberFormat="1" applyFont="1" applyFill="1" applyBorder="1" applyAlignment="1">
      <alignment horizontal="center"/>
    </xf>
    <xf numFmtId="2" fontId="54" fillId="24" borderId="1" xfId="0" applyNumberFormat="1" applyFont="1" applyFill="1" applyBorder="1" applyAlignment="1">
      <alignment horizontal="center"/>
    </xf>
    <xf numFmtId="9" fontId="0" fillId="0" borderId="0" xfId="0" applyNumberFormat="1" applyAlignment="1">
      <alignment horizontal="center"/>
    </xf>
    <xf numFmtId="0" fontId="0" fillId="27" borderId="0" xfId="0" applyFill="1"/>
    <xf numFmtId="0" fontId="58" fillId="0" borderId="0" xfId="0" applyFont="1" applyAlignment="1">
      <alignment horizontal="center"/>
    </xf>
    <xf numFmtId="167" fontId="57" fillId="3" borderId="0" xfId="2" applyNumberFormat="1" applyFont="1" applyFill="1"/>
    <xf numFmtId="166" fontId="58" fillId="0" borderId="0" xfId="0" applyNumberFormat="1" applyFont="1"/>
    <xf numFmtId="166" fontId="58" fillId="0" borderId="0" xfId="1" applyNumberFormat="1" applyFont="1"/>
    <xf numFmtId="0" fontId="59" fillId="0" borderId="0" xfId="0" applyFont="1" applyAlignment="1">
      <alignment vertical="center"/>
    </xf>
    <xf numFmtId="0" fontId="6" fillId="29" borderId="22" xfId="0" applyFont="1" applyFill="1" applyBorder="1" applyAlignment="1">
      <alignment horizontal="center" vertical="center" wrapText="1"/>
    </xf>
    <xf numFmtId="0" fontId="42" fillId="0" borderId="0" xfId="0" applyFont="1" applyAlignment="1">
      <alignment horizontal="left" vertical="center"/>
    </xf>
    <xf numFmtId="0" fontId="6" fillId="29" borderId="22" xfId="0" applyFont="1" applyFill="1" applyBorder="1" applyAlignment="1">
      <alignment horizontal="left" vertical="center"/>
    </xf>
    <xf numFmtId="0" fontId="25" fillId="19" borderId="23" xfId="0" applyFont="1" applyFill="1" applyBorder="1" applyAlignment="1">
      <alignment vertical="center"/>
    </xf>
    <xf numFmtId="0" fontId="25" fillId="20" borderId="23" xfId="0" applyFont="1" applyFill="1" applyBorder="1" applyAlignment="1">
      <alignment vertical="center"/>
    </xf>
    <xf numFmtId="0" fontId="25" fillId="30" borderId="23" xfId="0" applyFont="1" applyFill="1" applyBorder="1" applyAlignment="1">
      <alignment vertical="center"/>
    </xf>
    <xf numFmtId="0" fontId="42" fillId="0" borderId="0" xfId="0" applyFont="1" applyAlignment="1">
      <alignment vertical="center"/>
    </xf>
    <xf numFmtId="0" fontId="60" fillId="28" borderId="22" xfId="0" applyFont="1" applyFill="1" applyBorder="1" applyAlignment="1">
      <alignment horizontal="left" vertical="center"/>
    </xf>
    <xf numFmtId="6" fontId="25" fillId="19" borderId="23" xfId="0" applyNumberFormat="1" applyFont="1" applyFill="1" applyBorder="1" applyAlignment="1">
      <alignment vertical="center"/>
    </xf>
    <xf numFmtId="6" fontId="25" fillId="20" borderId="23" xfId="0" applyNumberFormat="1" applyFont="1" applyFill="1" applyBorder="1" applyAlignment="1">
      <alignment vertical="center"/>
    </xf>
    <xf numFmtId="0" fontId="6" fillId="12" borderId="22" xfId="0" applyFont="1" applyFill="1" applyBorder="1" applyAlignment="1">
      <alignment horizontal="left" vertical="center"/>
    </xf>
    <xf numFmtId="0" fontId="0" fillId="3" borderId="0" xfId="0" applyFill="1"/>
    <xf numFmtId="6" fontId="25" fillId="19" borderId="23" xfId="0" applyNumberFormat="1" applyFont="1" applyFill="1" applyBorder="1" applyAlignment="1">
      <alignment horizontal="center" vertical="center"/>
    </xf>
    <xf numFmtId="0" fontId="0" fillId="3" borderId="0" xfId="0" applyFill="1" applyAlignment="1">
      <alignment horizontal="center"/>
    </xf>
    <xf numFmtId="0" fontId="25" fillId="20" borderId="23" xfId="0" applyFont="1" applyFill="1" applyBorder="1" applyAlignment="1">
      <alignment horizontal="center" vertical="center"/>
    </xf>
    <xf numFmtId="6" fontId="25" fillId="20" borderId="23" xfId="0" applyNumberFormat="1" applyFont="1" applyFill="1" applyBorder="1" applyAlignment="1">
      <alignment horizontal="center" vertical="center"/>
    </xf>
    <xf numFmtId="0" fontId="0" fillId="21" borderId="0" xfId="0" applyFill="1" applyAlignment="1">
      <alignment horizontal="center"/>
    </xf>
    <xf numFmtId="0" fontId="6" fillId="12" borderId="22" xfId="0" applyFont="1" applyFill="1" applyBorder="1" applyAlignment="1">
      <alignment horizontal="center" vertical="center" wrapText="1"/>
    </xf>
    <xf numFmtId="6" fontId="25" fillId="30" borderId="23" xfId="0" applyNumberFormat="1" applyFont="1" applyFill="1" applyBorder="1" applyAlignment="1">
      <alignment horizontal="center" vertical="center"/>
    </xf>
    <xf numFmtId="0" fontId="6" fillId="18" borderId="22" xfId="0" applyFont="1" applyFill="1" applyBorder="1" applyAlignment="1">
      <alignment horizontal="left" vertical="center"/>
    </xf>
    <xf numFmtId="0" fontId="6" fillId="22" borderId="22" xfId="0" applyFont="1" applyFill="1" applyBorder="1" applyAlignment="1">
      <alignment horizontal="left" vertical="center"/>
    </xf>
    <xf numFmtId="0" fontId="6" fillId="22" borderId="22" xfId="0" applyFont="1" applyFill="1" applyBorder="1" applyAlignment="1">
      <alignment horizontal="center" vertical="center" wrapText="1"/>
    </xf>
    <xf numFmtId="0" fontId="43" fillId="0" borderId="8" xfId="0" applyFont="1" applyBorder="1" applyAlignment="1">
      <alignment horizontal="center" vertical="center"/>
    </xf>
    <xf numFmtId="0" fontId="62" fillId="0" borderId="7" xfId="0" applyFont="1" applyBorder="1"/>
    <xf numFmtId="0" fontId="62" fillId="0" borderId="0" xfId="0" applyFont="1" applyAlignment="1">
      <alignment horizontal="left"/>
    </xf>
    <xf numFmtId="0" fontId="15" fillId="0" borderId="0" xfId="0" applyFont="1"/>
    <xf numFmtId="0" fontId="0" fillId="4" borderId="0" xfId="0" applyFill="1"/>
    <xf numFmtId="0" fontId="63" fillId="0" borderId="0" xfId="0" applyFont="1"/>
    <xf numFmtId="0" fontId="13" fillId="0" borderId="0" xfId="0" applyFont="1"/>
    <xf numFmtId="0" fontId="14" fillId="27" borderId="0" xfId="0" applyFont="1" applyFill="1"/>
    <xf numFmtId="0" fontId="14" fillId="2" borderId="15" xfId="0" applyFont="1" applyFill="1" applyBorder="1"/>
    <xf numFmtId="0" fontId="14" fillId="2" borderId="0" xfId="0" applyFont="1" applyFill="1"/>
    <xf numFmtId="0" fontId="14" fillId="2" borderId="16" xfId="0" applyFont="1" applyFill="1" applyBorder="1"/>
    <xf numFmtId="0" fontId="14" fillId="2" borderId="5" xfId="0" applyFont="1" applyFill="1" applyBorder="1"/>
    <xf numFmtId="0" fontId="14" fillId="2" borderId="4" xfId="0" applyFont="1" applyFill="1" applyBorder="1"/>
    <xf numFmtId="164" fontId="52" fillId="0" borderId="7" xfId="1" applyNumberFormat="1" applyFont="1" applyFill="1" applyBorder="1" applyAlignment="1">
      <alignment horizontal="center"/>
    </xf>
    <xf numFmtId="0" fontId="14" fillId="2" borderId="12" xfId="0" applyFont="1" applyFill="1" applyBorder="1"/>
    <xf numFmtId="0" fontId="14" fillId="2" borderId="7" xfId="0" applyFont="1" applyFill="1" applyBorder="1"/>
    <xf numFmtId="0" fontId="14" fillId="2" borderId="12" xfId="0" applyFont="1" applyFill="1" applyBorder="1" applyAlignment="1">
      <alignment horizontal="right"/>
    </xf>
    <xf numFmtId="0" fontId="14" fillId="2" borderId="1" xfId="0" applyFont="1" applyFill="1" applyBorder="1"/>
    <xf numFmtId="164" fontId="8" fillId="0" borderId="16" xfId="1" applyNumberFormat="1" applyFont="1" applyFill="1" applyBorder="1"/>
    <xf numFmtId="166" fontId="8" fillId="2" borderId="4" xfId="1" applyNumberFormat="1" applyFont="1" applyFill="1" applyBorder="1"/>
    <xf numFmtId="0" fontId="14" fillId="31" borderId="1" xfId="0" applyFont="1" applyFill="1" applyBorder="1" applyAlignment="1">
      <alignment horizontal="center" wrapText="1"/>
    </xf>
    <xf numFmtId="0" fontId="14" fillId="31" borderId="5" xfId="0" applyFont="1" applyFill="1" applyBorder="1" applyAlignment="1">
      <alignment horizontal="center" wrapText="1"/>
    </xf>
    <xf numFmtId="0" fontId="14" fillId="31" borderId="6" xfId="0" applyFont="1" applyFill="1" applyBorder="1" applyAlignment="1">
      <alignment horizontal="center" wrapText="1"/>
    </xf>
    <xf numFmtId="166" fontId="8" fillId="31" borderId="4" xfId="1" applyNumberFormat="1" applyFont="1" applyFill="1" applyBorder="1"/>
    <xf numFmtId="166" fontId="8" fillId="31" borderId="5" xfId="1" applyNumberFormat="1" applyFont="1" applyFill="1" applyBorder="1"/>
    <xf numFmtId="0" fontId="14" fillId="31" borderId="5" xfId="0" applyFont="1" applyFill="1" applyBorder="1" applyAlignment="1">
      <alignment horizontal="center" vertical="center"/>
    </xf>
    <xf numFmtId="166" fontId="8" fillId="31" borderId="6" xfId="1" applyNumberFormat="1" applyFont="1" applyFill="1" applyBorder="1"/>
    <xf numFmtId="0" fontId="14" fillId="31" borderId="5" xfId="0" applyFont="1" applyFill="1" applyBorder="1"/>
    <xf numFmtId="0" fontId="14" fillId="31" borderId="16" xfId="0" applyFont="1" applyFill="1" applyBorder="1"/>
    <xf numFmtId="0" fontId="14" fillId="31" borderId="4" xfId="0" applyFont="1" applyFill="1" applyBorder="1"/>
    <xf numFmtId="0" fontId="14" fillId="31" borderId="6" xfId="0" applyFont="1" applyFill="1" applyBorder="1"/>
    <xf numFmtId="0" fontId="56" fillId="31" borderId="5" xfId="0" applyFont="1" applyFill="1" applyBorder="1"/>
    <xf numFmtId="0" fontId="56" fillId="31" borderId="5" xfId="0" applyFont="1" applyFill="1" applyBorder="1" applyAlignment="1">
      <alignment vertical="center"/>
    </xf>
    <xf numFmtId="0" fontId="3" fillId="31" borderId="6" xfId="0" applyFont="1" applyFill="1" applyBorder="1" applyAlignment="1">
      <alignment horizontal="center" wrapText="1"/>
    </xf>
    <xf numFmtId="166" fontId="8" fillId="2" borderId="1" xfId="1" applyNumberFormat="1" applyFont="1" applyFill="1" applyBorder="1"/>
    <xf numFmtId="166" fontId="8" fillId="2" borderId="15" xfId="1" applyNumberFormat="1" applyFont="1" applyFill="1" applyBorder="1"/>
    <xf numFmtId="0" fontId="14" fillId="31" borderId="5" xfId="0" applyFont="1" applyFill="1" applyBorder="1" applyAlignment="1">
      <alignment horizontal="left" vertical="center"/>
    </xf>
    <xf numFmtId="0" fontId="14" fillId="31" borderId="16" xfId="0" applyFont="1" applyFill="1" applyBorder="1" applyAlignment="1">
      <alignment horizontal="center" vertical="center" wrapText="1"/>
    </xf>
    <xf numFmtId="166" fontId="14" fillId="31" borderId="4" xfId="1" applyNumberFormat="1" applyFont="1" applyFill="1" applyBorder="1" applyAlignment="1">
      <alignment horizontal="center"/>
    </xf>
    <xf numFmtId="0" fontId="8" fillId="2" borderId="0" xfId="0" applyFont="1" applyFill="1" applyAlignment="1">
      <alignment horizontal="left" indent="1"/>
    </xf>
    <xf numFmtId="0" fontId="8" fillId="2" borderId="16" xfId="0" applyFont="1" applyFill="1" applyBorder="1" applyAlignment="1">
      <alignment horizontal="left" indent="1"/>
    </xf>
    <xf numFmtId="0" fontId="69" fillId="0" borderId="0" xfId="0" applyFont="1" applyAlignment="1">
      <alignment horizontal="center"/>
    </xf>
    <xf numFmtId="0" fontId="70" fillId="0" borderId="0" xfId="0" applyFont="1"/>
    <xf numFmtId="166" fontId="57" fillId="3" borderId="0" xfId="0" applyNumberFormat="1" applyFont="1" applyFill="1"/>
    <xf numFmtId="0" fontId="8" fillId="3" borderId="0" xfId="0" applyFont="1" applyFill="1"/>
    <xf numFmtId="0" fontId="38" fillId="0" borderId="0" xfId="0" applyFont="1" applyAlignment="1">
      <alignment horizontal="center"/>
    </xf>
    <xf numFmtId="10" fontId="8" fillId="0" borderId="0" xfId="0" applyNumberFormat="1" applyFont="1" applyAlignment="1" applyProtection="1">
      <alignment horizontal="left"/>
      <protection locked="0"/>
    </xf>
    <xf numFmtId="164" fontId="8" fillId="32" borderId="0" xfId="1" applyNumberFormat="1" applyFont="1" applyFill="1" applyProtection="1">
      <protection locked="0"/>
    </xf>
    <xf numFmtId="0" fontId="8" fillId="0" borderId="0" xfId="0" applyFont="1" applyProtection="1">
      <protection locked="0"/>
    </xf>
    <xf numFmtId="164" fontId="8" fillId="0" borderId="0" xfId="1" applyNumberFormat="1" applyFont="1" applyProtection="1">
      <protection locked="0"/>
    </xf>
    <xf numFmtId="0" fontId="0" fillId="0" borderId="0" xfId="0" applyProtection="1">
      <protection locked="0"/>
    </xf>
    <xf numFmtId="0" fontId="23" fillId="8" borderId="0" xfId="0" applyFont="1" applyFill="1" applyAlignment="1" applyProtection="1">
      <alignment horizontal="right"/>
      <protection locked="0"/>
    </xf>
    <xf numFmtId="0" fontId="8" fillId="8" borderId="0" xfId="0" applyFont="1" applyFill="1" applyProtection="1">
      <protection locked="0"/>
    </xf>
    <xf numFmtId="164" fontId="8" fillId="0" borderId="0" xfId="1" applyNumberFormat="1" applyFont="1" applyFill="1" applyProtection="1">
      <protection locked="0"/>
    </xf>
    <xf numFmtId="0" fontId="8" fillId="0" borderId="0" xfId="0" applyFont="1" applyAlignment="1" applyProtection="1">
      <alignment wrapText="1"/>
      <protection locked="0"/>
    </xf>
    <xf numFmtId="10" fontId="8" fillId="0" borderId="0" xfId="0" applyNumberFormat="1" applyFont="1" applyProtection="1">
      <protection locked="0"/>
    </xf>
    <xf numFmtId="168" fontId="8" fillId="0" borderId="0" xfId="2" applyNumberFormat="1" applyFont="1" applyFill="1" applyAlignment="1" applyProtection="1">
      <alignment horizontal="center"/>
      <protection locked="0"/>
    </xf>
    <xf numFmtId="0" fontId="13" fillId="0" borderId="0" xfId="0" applyFont="1" applyProtection="1">
      <protection locked="0"/>
    </xf>
    <xf numFmtId="16" fontId="8" fillId="0" borderId="0" xfId="0" applyNumberFormat="1" applyFont="1" applyProtection="1">
      <protection locked="0"/>
    </xf>
    <xf numFmtId="164" fontId="52" fillId="0" borderId="0" xfId="1" applyNumberFormat="1" applyFont="1" applyFill="1" applyBorder="1" applyAlignment="1" applyProtection="1">
      <protection locked="0"/>
    </xf>
    <xf numFmtId="164" fontId="8" fillId="0" borderId="0" xfId="0" applyNumberFormat="1" applyFont="1" applyProtection="1">
      <protection locked="0"/>
    </xf>
    <xf numFmtId="0" fontId="22" fillId="0" borderId="0" xfId="0" applyFont="1" applyAlignment="1" applyProtection="1">
      <alignment vertical="center"/>
      <protection locked="0"/>
    </xf>
    <xf numFmtId="164" fontId="8" fillId="0" borderId="0" xfId="1" applyNumberFormat="1" applyFont="1" applyFill="1" applyBorder="1" applyProtection="1">
      <protection locked="0"/>
    </xf>
    <xf numFmtId="164" fontId="52" fillId="4" borderId="7" xfId="1" applyNumberFormat="1" applyFont="1" applyFill="1" applyBorder="1" applyAlignment="1" applyProtection="1">
      <protection locked="0"/>
    </xf>
    <xf numFmtId="164" fontId="52" fillId="32" borderId="0" xfId="1" applyNumberFormat="1" applyFont="1" applyFill="1" applyBorder="1" applyAlignment="1" applyProtection="1">
      <alignment horizontal="center"/>
      <protection locked="0"/>
    </xf>
    <xf numFmtId="0" fontId="9" fillId="0" borderId="7" xfId="0" applyFont="1" applyBorder="1" applyAlignment="1" applyProtection="1">
      <alignment vertical="center" wrapText="1"/>
      <protection locked="0"/>
    </xf>
    <xf numFmtId="0" fontId="9" fillId="31" borderId="1" xfId="0" applyFont="1" applyFill="1" applyBorder="1" applyAlignment="1" applyProtection="1">
      <alignment vertical="center"/>
      <protection locked="0"/>
    </xf>
    <xf numFmtId="0" fontId="14" fillId="31" borderId="5" xfId="0" applyFont="1" applyFill="1" applyBorder="1" applyAlignment="1" applyProtection="1">
      <alignment horizontal="center" vertical="center"/>
      <protection locked="0"/>
    </xf>
    <xf numFmtId="0" fontId="14" fillId="32" borderId="11" xfId="0" applyFont="1" applyFill="1" applyBorder="1" applyAlignment="1" applyProtection="1">
      <alignment horizontal="center" vertical="center"/>
      <protection locked="0"/>
    </xf>
    <xf numFmtId="0" fontId="14" fillId="13" borderId="0" xfId="0" applyFont="1" applyFill="1" applyProtection="1">
      <protection locked="0"/>
    </xf>
    <xf numFmtId="0" fontId="14" fillId="13" borderId="1" xfId="0" applyFont="1" applyFill="1" applyBorder="1" applyAlignment="1" applyProtection="1">
      <alignment horizontal="center" vertical="center" wrapText="1"/>
      <protection locked="0"/>
    </xf>
    <xf numFmtId="0" fontId="3" fillId="13" borderId="1" xfId="0" applyFont="1" applyFill="1" applyBorder="1" applyAlignment="1" applyProtection="1">
      <alignment horizontal="center" vertical="center" wrapText="1"/>
      <protection locked="0"/>
    </xf>
    <xf numFmtId="0" fontId="14" fillId="13" borderId="4" xfId="0" applyFont="1" applyFill="1" applyBorder="1" applyAlignment="1" applyProtection="1">
      <alignment horizontal="center" vertical="center" wrapText="1"/>
      <protection locked="0"/>
    </xf>
    <xf numFmtId="164" fontId="14" fillId="13" borderId="4" xfId="1" applyNumberFormat="1" applyFont="1" applyFill="1" applyBorder="1" applyAlignment="1" applyProtection="1">
      <alignment horizontal="center" vertical="center" wrapText="1"/>
      <protection locked="0"/>
    </xf>
    <xf numFmtId="164" fontId="14" fillId="32" borderId="3" xfId="1" applyNumberFormat="1" applyFont="1" applyFill="1" applyBorder="1" applyAlignment="1" applyProtection="1">
      <alignment horizontal="center" vertical="center" wrapText="1"/>
      <protection locked="0"/>
    </xf>
    <xf numFmtId="0" fontId="14" fillId="13" borderId="6" xfId="0" applyFont="1" applyFill="1" applyBorder="1" applyAlignment="1" applyProtection="1">
      <alignment horizontal="center" vertical="center" wrapText="1"/>
      <protection locked="0"/>
    </xf>
    <xf numFmtId="164" fontId="14" fillId="13" borderId="1" xfId="1" applyNumberFormat="1" applyFont="1" applyFill="1" applyBorder="1" applyAlignment="1" applyProtection="1">
      <alignment horizontal="center" vertical="center" wrapText="1"/>
      <protection locked="0"/>
    </xf>
    <xf numFmtId="0" fontId="14" fillId="31" borderId="1" xfId="0" applyFont="1" applyFill="1" applyBorder="1" applyAlignment="1" applyProtection="1">
      <alignment horizontal="center" wrapText="1"/>
      <protection locked="0"/>
    </xf>
    <xf numFmtId="10" fontId="4" fillId="0" borderId="11" xfId="2" applyNumberFormat="1" applyFont="1" applyBorder="1" applyAlignment="1" applyProtection="1">
      <alignment wrapText="1"/>
      <protection locked="0"/>
    </xf>
    <xf numFmtId="166" fontId="8" fillId="3" borderId="4" xfId="1" applyNumberFormat="1" applyFont="1" applyFill="1" applyBorder="1" applyProtection="1">
      <protection locked="0"/>
    </xf>
    <xf numFmtId="166" fontId="8" fillId="32" borderId="3" xfId="1" applyNumberFormat="1" applyFont="1" applyFill="1" applyBorder="1" applyProtection="1">
      <protection locked="0"/>
    </xf>
    <xf numFmtId="166" fontId="8" fillId="0" borderId="1" xfId="0" applyNumberFormat="1" applyFont="1" applyBorder="1" applyAlignment="1" applyProtection="1">
      <alignment wrapText="1"/>
      <protection locked="0"/>
    </xf>
    <xf numFmtId="10" fontId="8" fillId="0" borderId="11" xfId="0" applyNumberFormat="1" applyFont="1" applyBorder="1" applyAlignment="1" applyProtection="1">
      <alignment wrapText="1"/>
      <protection locked="0"/>
    </xf>
    <xf numFmtId="10" fontId="4" fillId="0" borderId="9" xfId="2" applyNumberFormat="1" applyFont="1" applyBorder="1" applyAlignment="1" applyProtection="1">
      <alignment wrapText="1"/>
      <protection locked="0"/>
    </xf>
    <xf numFmtId="166" fontId="8" fillId="3" borderId="5" xfId="1" applyNumberFormat="1" applyFont="1" applyFill="1" applyBorder="1" applyProtection="1">
      <protection locked="0"/>
    </xf>
    <xf numFmtId="0" fontId="9" fillId="13" borderId="1" xfId="0" applyFont="1" applyFill="1" applyBorder="1" applyAlignment="1" applyProtection="1">
      <alignment vertical="center"/>
      <protection locked="0"/>
    </xf>
    <xf numFmtId="0" fontId="14" fillId="13" borderId="1" xfId="0" applyFont="1" applyFill="1" applyBorder="1" applyAlignment="1" applyProtection="1">
      <alignment horizontal="center" wrapText="1"/>
      <protection locked="0"/>
    </xf>
    <xf numFmtId="0" fontId="14" fillId="13" borderId="5" xfId="0" applyFont="1" applyFill="1" applyBorder="1" applyAlignment="1" applyProtection="1">
      <alignment horizontal="center" wrapText="1"/>
      <protection locked="0"/>
    </xf>
    <xf numFmtId="0" fontId="14" fillId="13" borderId="1" xfId="0" applyFont="1" applyFill="1" applyBorder="1" applyAlignment="1" applyProtection="1">
      <alignment horizontal="center" vertical="center"/>
      <protection locked="0"/>
    </xf>
    <xf numFmtId="0" fontId="14" fillId="13" borderId="5" xfId="0" applyFont="1" applyFill="1" applyBorder="1" applyAlignment="1" applyProtection="1">
      <alignment horizontal="center" vertical="center" wrapText="1"/>
      <protection locked="0"/>
    </xf>
    <xf numFmtId="0" fontId="14" fillId="13" borderId="4" xfId="0" applyFont="1" applyFill="1" applyBorder="1" applyAlignment="1" applyProtection="1">
      <alignment horizontal="center"/>
      <protection locked="0"/>
    </xf>
    <xf numFmtId="0" fontId="14" fillId="13" borderId="5" xfId="0" applyFont="1" applyFill="1" applyBorder="1" applyAlignment="1" applyProtection="1">
      <alignment horizontal="center"/>
      <protection locked="0"/>
    </xf>
    <xf numFmtId="0" fontId="14" fillId="13" borderId="6" xfId="0" applyFont="1" applyFill="1" applyBorder="1" applyAlignment="1" applyProtection="1">
      <alignment horizontal="center"/>
      <protection locked="0"/>
    </xf>
    <xf numFmtId="0" fontId="14" fillId="32" borderId="13" xfId="0" applyFont="1" applyFill="1" applyBorder="1" applyAlignment="1" applyProtection="1">
      <alignment horizontal="center"/>
      <protection locked="0"/>
    </xf>
    <xf numFmtId="166" fontId="8" fillId="13" borderId="1" xfId="1" applyNumberFormat="1" applyFont="1" applyFill="1" applyBorder="1" applyProtection="1">
      <protection locked="0"/>
    </xf>
    <xf numFmtId="0" fontId="8" fillId="0" borderId="6" xfId="0" applyFont="1" applyBorder="1" applyProtection="1">
      <protection locked="0"/>
    </xf>
    <xf numFmtId="166" fontId="8" fillId="17" borderId="3" xfId="0" applyNumberFormat="1" applyFont="1" applyFill="1" applyBorder="1" applyAlignment="1" applyProtection="1">
      <alignment wrapText="1"/>
      <protection locked="0"/>
    </xf>
    <xf numFmtId="10" fontId="4" fillId="0" borderId="4" xfId="2" applyNumberFormat="1" applyFont="1" applyBorder="1" applyAlignment="1" applyProtection="1">
      <alignment wrapText="1"/>
      <protection locked="0"/>
    </xf>
    <xf numFmtId="166" fontId="8" fillId="17" borderId="2" xfId="0" applyNumberFormat="1" applyFont="1" applyFill="1" applyBorder="1" applyAlignment="1" applyProtection="1">
      <alignment wrapText="1"/>
      <protection locked="0"/>
    </xf>
    <xf numFmtId="166" fontId="8" fillId="17" borderId="0" xfId="0" applyNumberFormat="1" applyFont="1" applyFill="1" applyAlignment="1" applyProtection="1">
      <alignment wrapText="1"/>
      <protection locked="0"/>
    </xf>
    <xf numFmtId="166" fontId="8" fillId="3" borderId="21" xfId="1" applyNumberFormat="1" applyFont="1" applyFill="1" applyBorder="1" applyProtection="1">
      <protection locked="0"/>
    </xf>
    <xf numFmtId="0" fontId="8" fillId="0" borderId="9" xfId="0" applyFont="1" applyBorder="1" applyProtection="1">
      <protection locked="0"/>
    </xf>
    <xf numFmtId="0" fontId="8" fillId="0" borderId="1" xfId="0" applyFont="1" applyBorder="1" applyProtection="1">
      <protection locked="0"/>
    </xf>
    <xf numFmtId="0" fontId="14" fillId="2" borderId="4" xfId="0" applyFont="1" applyFill="1" applyBorder="1" applyProtection="1">
      <protection locked="0"/>
    </xf>
    <xf numFmtId="0" fontId="14" fillId="2" borderId="5" xfId="0" applyFont="1" applyFill="1" applyBorder="1" applyProtection="1">
      <protection locked="0"/>
    </xf>
    <xf numFmtId="0" fontId="14" fillId="2" borderId="16" xfId="0" applyFont="1" applyFill="1" applyBorder="1" applyProtection="1">
      <protection locked="0"/>
    </xf>
    <xf numFmtId="0" fontId="14" fillId="2" borderId="6" xfId="0" applyFont="1" applyFill="1" applyBorder="1" applyProtection="1">
      <protection locked="0"/>
    </xf>
    <xf numFmtId="166" fontId="8" fillId="2" borderId="1" xfId="1" applyNumberFormat="1" applyFont="1" applyFill="1" applyBorder="1" applyProtection="1">
      <protection locked="0"/>
    </xf>
    <xf numFmtId="165" fontId="8" fillId="0" borderId="1" xfId="0" applyNumberFormat="1" applyFont="1" applyBorder="1" applyAlignment="1" applyProtection="1">
      <alignment wrapText="1"/>
      <protection locked="0"/>
    </xf>
    <xf numFmtId="0" fontId="14" fillId="2" borderId="5" xfId="0" applyFont="1" applyFill="1" applyBorder="1" applyAlignment="1" applyProtection="1">
      <alignment horizontal="right"/>
      <protection locked="0"/>
    </xf>
    <xf numFmtId="0" fontId="8" fillId="0" borderId="5" xfId="0" applyFont="1" applyBorder="1" applyAlignment="1" applyProtection="1">
      <alignment horizontal="right"/>
      <protection locked="0"/>
    </xf>
    <xf numFmtId="0" fontId="8" fillId="0" borderId="16" xfId="0" applyFont="1" applyBorder="1" applyAlignment="1" applyProtection="1">
      <alignment horizontal="right"/>
      <protection locked="0"/>
    </xf>
    <xf numFmtId="166" fontId="8" fillId="0" borderId="16" xfId="1" applyNumberFormat="1" applyFont="1" applyFill="1" applyBorder="1" applyProtection="1">
      <protection locked="0"/>
    </xf>
    <xf numFmtId="166" fontId="8" fillId="0" borderId="5" xfId="1" applyNumberFormat="1" applyFont="1" applyFill="1" applyBorder="1" applyProtection="1">
      <protection locked="0"/>
    </xf>
    <xf numFmtId="166" fontId="8" fillId="0" borderId="1" xfId="1" applyNumberFormat="1" applyFont="1" applyFill="1" applyBorder="1" applyProtection="1">
      <protection locked="0"/>
    </xf>
    <xf numFmtId="0" fontId="14" fillId="13" borderId="11" xfId="0" applyFont="1" applyFill="1" applyBorder="1" applyAlignment="1" applyProtection="1">
      <alignment horizontal="left" vertical="center"/>
      <protection locked="0"/>
    </xf>
    <xf numFmtId="0" fontId="14" fillId="13" borderId="11" xfId="0" applyFont="1" applyFill="1" applyBorder="1" applyAlignment="1" applyProtection="1">
      <alignment horizontal="center" wrapText="1"/>
      <protection locked="0"/>
    </xf>
    <xf numFmtId="0" fontId="14" fillId="13" borderId="15" xfId="0" applyFont="1" applyFill="1" applyBorder="1" applyAlignment="1" applyProtection="1">
      <alignment horizontal="center" wrapText="1"/>
      <protection locked="0"/>
    </xf>
    <xf numFmtId="0" fontId="14" fillId="13" borderId="16" xfId="0" applyFont="1" applyFill="1" applyBorder="1" applyAlignment="1" applyProtection="1">
      <alignment horizontal="center" wrapText="1"/>
      <protection locked="0"/>
    </xf>
    <xf numFmtId="166" fontId="8" fillId="13" borderId="12" xfId="1" applyNumberFormat="1" applyFont="1" applyFill="1" applyBorder="1" applyProtection="1">
      <protection locked="0"/>
    </xf>
    <xf numFmtId="166" fontId="8" fillId="32" borderId="13" xfId="1" applyNumberFormat="1" applyFont="1" applyFill="1" applyBorder="1" applyProtection="1">
      <protection locked="0"/>
    </xf>
    <xf numFmtId="0" fontId="14" fillId="13" borderId="12" xfId="0" applyFont="1" applyFill="1" applyBorder="1" applyAlignment="1" applyProtection="1">
      <alignment horizontal="center" wrapText="1"/>
      <protection locked="0"/>
    </xf>
    <xf numFmtId="0" fontId="14" fillId="13" borderId="11" xfId="0" applyFont="1" applyFill="1" applyBorder="1" applyAlignment="1" applyProtection="1">
      <alignment horizontal="center" vertical="center"/>
      <protection locked="0"/>
    </xf>
    <xf numFmtId="0" fontId="14" fillId="13" borderId="4" xfId="0" applyFont="1" applyFill="1" applyBorder="1" applyAlignment="1" applyProtection="1">
      <alignment vertical="center"/>
      <protection locked="0"/>
    </xf>
    <xf numFmtId="166" fontId="8" fillId="13" borderId="6" xfId="1" applyNumberFormat="1" applyFont="1" applyFill="1" applyBorder="1" applyProtection="1">
      <protection locked="0"/>
    </xf>
    <xf numFmtId="166" fontId="8" fillId="32" borderId="0" xfId="1" applyNumberFormat="1" applyFont="1" applyFill="1" applyBorder="1" applyProtection="1">
      <protection locked="0"/>
    </xf>
    <xf numFmtId="0" fontId="14" fillId="13" borderId="4" xfId="0" applyFont="1" applyFill="1" applyBorder="1" applyAlignment="1" applyProtection="1">
      <alignment horizontal="center" wrapText="1"/>
      <protection locked="0"/>
    </xf>
    <xf numFmtId="0" fontId="8" fillId="0" borderId="21" xfId="0" applyFont="1" applyBorder="1" applyProtection="1">
      <protection locked="0"/>
    </xf>
    <xf numFmtId="165" fontId="8" fillId="0" borderId="9" xfId="0" applyNumberFormat="1" applyFont="1" applyBorder="1" applyAlignment="1" applyProtection="1">
      <alignment wrapText="1"/>
      <protection locked="0"/>
    </xf>
    <xf numFmtId="0" fontId="14" fillId="16" borderId="3" xfId="0" applyFont="1" applyFill="1" applyBorder="1" applyAlignment="1" applyProtection="1">
      <alignment horizontal="center" wrapText="1"/>
      <protection locked="0"/>
    </xf>
    <xf numFmtId="1" fontId="4" fillId="0" borderId="9" xfId="2" applyNumberFormat="1" applyFont="1" applyBorder="1" applyAlignment="1" applyProtection="1">
      <alignment horizontal="center" wrapText="1"/>
      <protection locked="0"/>
    </xf>
    <xf numFmtId="0" fontId="8" fillId="0" borderId="4" xfId="0" applyFont="1" applyBorder="1" applyProtection="1">
      <protection locked="0"/>
    </xf>
    <xf numFmtId="0" fontId="14" fillId="2" borderId="0" xfId="0" applyFont="1" applyFill="1" applyProtection="1">
      <protection locked="0"/>
    </xf>
    <xf numFmtId="0" fontId="14" fillId="13" borderId="1" xfId="0" applyFont="1" applyFill="1" applyBorder="1" applyAlignment="1" applyProtection="1">
      <alignment horizontal="left" vertical="center"/>
      <protection locked="0"/>
    </xf>
    <xf numFmtId="0" fontId="14" fillId="13" borderId="4" xfId="0" applyFont="1" applyFill="1" applyBorder="1" applyAlignment="1" applyProtection="1">
      <alignment horizontal="left" vertical="center"/>
      <protection locked="0"/>
    </xf>
    <xf numFmtId="0" fontId="14" fillId="13" borderId="6" xfId="0" applyFont="1" applyFill="1" applyBorder="1" applyAlignment="1" applyProtection="1">
      <alignment horizontal="center" wrapText="1"/>
      <protection locked="0"/>
    </xf>
    <xf numFmtId="0" fontId="8" fillId="0" borderId="9" xfId="0" applyFont="1" applyBorder="1" applyAlignment="1" applyProtection="1">
      <alignment wrapText="1"/>
      <protection locked="0"/>
    </xf>
    <xf numFmtId="166" fontId="8" fillId="0" borderId="21" xfId="0" applyNumberFormat="1" applyFont="1" applyBorder="1" applyAlignment="1" applyProtection="1">
      <alignment wrapText="1"/>
      <protection locked="0"/>
    </xf>
    <xf numFmtId="0" fontId="14" fillId="16" borderId="16" xfId="0" applyFont="1" applyFill="1" applyBorder="1" applyAlignment="1" applyProtection="1">
      <alignment horizontal="center" wrapText="1"/>
      <protection locked="0"/>
    </xf>
    <xf numFmtId="166" fontId="8" fillId="0" borderId="7" xfId="0" applyNumberFormat="1" applyFont="1" applyBorder="1" applyAlignment="1" applyProtection="1">
      <alignment wrapText="1"/>
      <protection locked="0"/>
    </xf>
    <xf numFmtId="0" fontId="14" fillId="16" borderId="0" xfId="0" applyFont="1" applyFill="1" applyAlignment="1" applyProtection="1">
      <alignment horizontal="center" wrapText="1"/>
      <protection locked="0"/>
    </xf>
    <xf numFmtId="166" fontId="8" fillId="0" borderId="4" xfId="0" applyNumberFormat="1" applyFont="1" applyBorder="1" applyProtection="1">
      <protection locked="0"/>
    </xf>
    <xf numFmtId="0" fontId="14" fillId="16" borderId="7" xfId="0" applyFont="1" applyFill="1" applyBorder="1" applyAlignment="1" applyProtection="1">
      <alignment horizontal="center" wrapText="1"/>
      <protection locked="0"/>
    </xf>
    <xf numFmtId="166" fontId="8" fillId="0" borderId="5" xfId="0" applyNumberFormat="1" applyFont="1" applyBorder="1" applyProtection="1">
      <protection locked="0"/>
    </xf>
    <xf numFmtId="166" fontId="8" fillId="2" borderId="5" xfId="1" applyNumberFormat="1" applyFont="1" applyFill="1" applyBorder="1" applyProtection="1">
      <protection locked="0"/>
    </xf>
    <xf numFmtId="166" fontId="8" fillId="0" borderId="0" xfId="1" applyNumberFormat="1" applyFont="1" applyFill="1" applyBorder="1" applyProtection="1">
      <protection locked="0"/>
    </xf>
    <xf numFmtId="166" fontId="8" fillId="0" borderId="6" xfId="1" applyNumberFormat="1" applyFont="1" applyFill="1" applyBorder="1" applyProtection="1">
      <protection locked="0"/>
    </xf>
    <xf numFmtId="166" fontId="14" fillId="0" borderId="1" xfId="0" applyNumberFormat="1" applyFont="1" applyBorder="1" applyProtection="1">
      <protection locked="0"/>
    </xf>
    <xf numFmtId="0" fontId="8" fillId="0" borderId="15" xfId="0" applyFont="1" applyBorder="1" applyAlignment="1" applyProtection="1">
      <alignment horizontal="right"/>
      <protection locked="0"/>
    </xf>
    <xf numFmtId="166" fontId="8" fillId="0" borderId="12" xfId="1" applyNumberFormat="1" applyFont="1" applyFill="1" applyBorder="1" applyProtection="1">
      <protection locked="0"/>
    </xf>
    <xf numFmtId="0" fontId="14" fillId="31" borderId="4" xfId="0" applyFont="1" applyFill="1" applyBorder="1" applyProtection="1">
      <protection locked="0"/>
    </xf>
    <xf numFmtId="0" fontId="14" fillId="31" borderId="5" xfId="0" applyFont="1" applyFill="1" applyBorder="1" applyAlignment="1" applyProtection="1">
      <alignment horizontal="center" vertical="center" wrapText="1"/>
      <protection locked="0"/>
    </xf>
    <xf numFmtId="0" fontId="14" fillId="31" borderId="5" xfId="0" applyFont="1" applyFill="1" applyBorder="1" applyProtection="1">
      <protection locked="0"/>
    </xf>
    <xf numFmtId="166" fontId="8" fillId="31" borderId="6" xfId="1" applyNumberFormat="1" applyFont="1" applyFill="1" applyBorder="1" applyProtection="1">
      <protection locked="0"/>
    </xf>
    <xf numFmtId="166" fontId="8" fillId="31" borderId="4" xfId="1" applyNumberFormat="1" applyFont="1" applyFill="1" applyBorder="1" applyProtection="1">
      <protection locked="0"/>
    </xf>
    <xf numFmtId="166" fontId="8" fillId="31" borderId="5" xfId="1" applyNumberFormat="1" applyFont="1" applyFill="1" applyBorder="1" applyProtection="1">
      <protection locked="0"/>
    </xf>
    <xf numFmtId="166" fontId="8" fillId="31" borderId="1" xfId="1" applyNumberFormat="1" applyFont="1" applyFill="1" applyBorder="1" applyProtection="1">
      <protection locked="0"/>
    </xf>
    <xf numFmtId="166" fontId="8" fillId="32" borderId="2" xfId="1" applyNumberFormat="1" applyFont="1" applyFill="1" applyBorder="1" applyProtection="1">
      <protection locked="0"/>
    </xf>
    <xf numFmtId="0" fontId="14" fillId="13" borderId="21" xfId="0" applyFont="1" applyFill="1" applyBorder="1" applyAlignment="1" applyProtection="1">
      <alignment horizontal="center" wrapText="1"/>
      <protection locked="0"/>
    </xf>
    <xf numFmtId="0" fontId="14" fillId="13" borderId="7" xfId="0" applyFont="1" applyFill="1" applyBorder="1" applyAlignment="1" applyProtection="1">
      <alignment horizontal="center" wrapText="1"/>
      <protection locked="0"/>
    </xf>
    <xf numFmtId="166" fontId="8" fillId="13" borderId="14" xfId="1" applyNumberFormat="1" applyFont="1" applyFill="1" applyBorder="1" applyProtection="1">
      <protection locked="0"/>
    </xf>
    <xf numFmtId="10" fontId="8" fillId="0" borderId="9" xfId="0" applyNumberFormat="1" applyFont="1" applyBorder="1" applyProtection="1">
      <protection locked="0"/>
    </xf>
    <xf numFmtId="10" fontId="8" fillId="0" borderId="1" xfId="0" applyNumberFormat="1" applyFont="1" applyBorder="1" applyProtection="1">
      <protection locked="0"/>
    </xf>
    <xf numFmtId="0" fontId="0" fillId="8" borderId="0" xfId="0" applyFill="1" applyProtection="1">
      <protection locked="0"/>
    </xf>
    <xf numFmtId="0" fontId="8" fillId="0" borderId="14" xfId="0" applyFont="1" applyBorder="1" applyProtection="1">
      <protection locked="0"/>
    </xf>
    <xf numFmtId="10" fontId="8" fillId="0" borderId="21" xfId="0" applyNumberFormat="1" applyFont="1" applyBorder="1" applyProtection="1">
      <protection locked="0"/>
    </xf>
    <xf numFmtId="0" fontId="38" fillId="8" borderId="16" xfId="0" applyFont="1" applyFill="1" applyBorder="1" applyAlignment="1" applyProtection="1">
      <alignment horizontal="center"/>
      <protection locked="0"/>
    </xf>
    <xf numFmtId="10" fontId="8" fillId="0" borderId="4" xfId="0" applyNumberFormat="1" applyFont="1" applyBorder="1" applyProtection="1">
      <protection locked="0"/>
    </xf>
    <xf numFmtId="0" fontId="0" fillId="8" borderId="2" xfId="0" applyFill="1" applyBorder="1" applyProtection="1">
      <protection locked="0"/>
    </xf>
    <xf numFmtId="0" fontId="0" fillId="8" borderId="13" xfId="0" applyFill="1" applyBorder="1" applyProtection="1">
      <protection locked="0"/>
    </xf>
    <xf numFmtId="0" fontId="8" fillId="0" borderId="5" xfId="0" applyFont="1" applyBorder="1" applyProtection="1">
      <protection locked="0"/>
    </xf>
    <xf numFmtId="0" fontId="8" fillId="0" borderId="7" xfId="0" applyFont="1" applyBorder="1" applyAlignment="1" applyProtection="1">
      <alignment horizontal="right"/>
      <protection locked="0"/>
    </xf>
    <xf numFmtId="0" fontId="14" fillId="31" borderId="21" xfId="0" applyFont="1" applyFill="1" applyBorder="1" applyAlignment="1" applyProtection="1">
      <alignment horizontal="left" vertical="center"/>
      <protection locked="0"/>
    </xf>
    <xf numFmtId="0" fontId="14" fillId="31" borderId="21" xfId="0" applyFont="1" applyFill="1" applyBorder="1" applyAlignment="1" applyProtection="1">
      <alignment horizontal="center" wrapText="1"/>
      <protection locked="0"/>
    </xf>
    <xf numFmtId="0" fontId="14" fillId="31" borderId="7" xfId="0" applyFont="1" applyFill="1" applyBorder="1" applyAlignment="1" applyProtection="1">
      <alignment horizontal="center" wrapText="1"/>
      <protection locked="0"/>
    </xf>
    <xf numFmtId="166" fontId="8" fillId="31" borderId="14" xfId="1" applyNumberFormat="1" applyFont="1" applyFill="1" applyBorder="1" applyProtection="1">
      <protection locked="0"/>
    </xf>
    <xf numFmtId="0" fontId="8" fillId="8" borderId="15" xfId="0" applyFont="1" applyFill="1" applyBorder="1" applyProtection="1">
      <protection locked="0"/>
    </xf>
    <xf numFmtId="0" fontId="8" fillId="8" borderId="16" xfId="0" applyFont="1" applyFill="1" applyBorder="1" applyAlignment="1" applyProtection="1">
      <alignment horizontal="center"/>
      <protection locked="0"/>
    </xf>
    <xf numFmtId="0" fontId="8" fillId="8" borderId="12" xfId="0" applyFont="1" applyFill="1" applyBorder="1" applyAlignment="1" applyProtection="1">
      <alignment horizontal="center"/>
      <protection locked="0"/>
    </xf>
    <xf numFmtId="0" fontId="8" fillId="8" borderId="15" xfId="0" applyFont="1" applyFill="1" applyBorder="1" applyAlignment="1" applyProtection="1">
      <alignment horizontal="center"/>
      <protection locked="0"/>
    </xf>
    <xf numFmtId="0" fontId="8" fillId="8" borderId="2" xfId="0" applyFont="1" applyFill="1" applyBorder="1" applyProtection="1">
      <protection locked="0"/>
    </xf>
    <xf numFmtId="0" fontId="8" fillId="8" borderId="0" xfId="0" applyFont="1" applyFill="1" applyAlignment="1" applyProtection="1">
      <alignment horizontal="center"/>
      <protection locked="0"/>
    </xf>
    <xf numFmtId="0" fontId="8" fillId="8" borderId="13" xfId="0" applyFont="1" applyFill="1" applyBorder="1" applyAlignment="1" applyProtection="1">
      <alignment horizontal="center"/>
      <protection locked="0"/>
    </xf>
    <xf numFmtId="0" fontId="8" fillId="8" borderId="2" xfId="0" applyFont="1" applyFill="1" applyBorder="1" applyAlignment="1" applyProtection="1">
      <alignment horizontal="center"/>
      <protection locked="0"/>
    </xf>
    <xf numFmtId="0" fontId="8" fillId="8" borderId="14" xfId="0" applyFont="1" applyFill="1" applyBorder="1" applyAlignment="1" applyProtection="1">
      <alignment horizontal="center"/>
      <protection locked="0"/>
    </xf>
    <xf numFmtId="0" fontId="14" fillId="2" borderId="7" xfId="0" applyFont="1" applyFill="1" applyBorder="1" applyProtection="1">
      <protection locked="0"/>
    </xf>
    <xf numFmtId="0" fontId="14" fillId="31" borderId="4" xfId="0" applyFont="1" applyFill="1" applyBorder="1" applyAlignment="1" applyProtection="1">
      <alignment horizontal="left" vertical="center"/>
      <protection locked="0"/>
    </xf>
    <xf numFmtId="0" fontId="14" fillId="31" borderId="5" xfId="0" applyFont="1" applyFill="1" applyBorder="1" applyAlignment="1" applyProtection="1">
      <alignment horizontal="center" wrapText="1"/>
      <protection locked="0"/>
    </xf>
    <xf numFmtId="0" fontId="14" fillId="31" borderId="16" xfId="0" applyFont="1" applyFill="1" applyBorder="1" applyAlignment="1" applyProtection="1">
      <alignment horizontal="center" wrapText="1"/>
      <protection locked="0"/>
    </xf>
    <xf numFmtId="166" fontId="8" fillId="31" borderId="12" xfId="1" applyNumberFormat="1" applyFont="1" applyFill="1" applyBorder="1" applyProtection="1">
      <protection locked="0"/>
    </xf>
    <xf numFmtId="0" fontId="22" fillId="2" borderId="4" xfId="0" applyFont="1" applyFill="1" applyBorder="1" applyAlignment="1" applyProtection="1">
      <alignment horizontal="left"/>
      <protection locked="0"/>
    </xf>
    <xf numFmtId="0" fontId="12" fillId="2" borderId="4" xfId="0" applyFont="1" applyFill="1" applyBorder="1" applyAlignment="1" applyProtection="1">
      <alignment horizontal="center"/>
      <protection locked="0"/>
    </xf>
    <xf numFmtId="0" fontId="17" fillId="2" borderId="4" xfId="0" applyFont="1" applyFill="1" applyBorder="1" applyAlignment="1" applyProtection="1">
      <alignment horizontal="center"/>
      <protection locked="0"/>
    </xf>
    <xf numFmtId="166" fontId="8" fillId="2" borderId="6" xfId="1" applyNumberFormat="1" applyFont="1" applyFill="1" applyBorder="1" applyProtection="1">
      <protection locked="0"/>
    </xf>
    <xf numFmtId="0" fontId="8" fillId="0" borderId="21" xfId="0" applyFont="1" applyBorder="1" applyAlignment="1" applyProtection="1">
      <alignment horizontal="left" indent="2"/>
      <protection locked="0"/>
    </xf>
    <xf numFmtId="165" fontId="50" fillId="0" borderId="1" xfId="0" applyNumberFormat="1" applyFont="1" applyBorder="1" applyAlignment="1" applyProtection="1">
      <alignment horizontal="center"/>
      <protection locked="0"/>
    </xf>
    <xf numFmtId="0" fontId="50" fillId="0" borderId="1" xfId="0" applyFont="1" applyBorder="1" applyAlignment="1" applyProtection="1">
      <alignment horizontal="center"/>
      <protection locked="0"/>
    </xf>
    <xf numFmtId="0" fontId="50" fillId="8" borderId="3" xfId="0" applyFont="1" applyFill="1" applyBorder="1" applyProtection="1">
      <protection locked="0"/>
    </xf>
    <xf numFmtId="0" fontId="8" fillId="0" borderId="4" xfId="0" applyFont="1" applyBorder="1" applyAlignment="1" applyProtection="1">
      <alignment horizontal="left" indent="2"/>
      <protection locked="0"/>
    </xf>
    <xf numFmtId="0" fontId="8" fillId="0" borderId="11" xfId="0" applyFont="1" applyBorder="1" applyAlignment="1" applyProtection="1">
      <alignment horizontal="left" indent="2"/>
      <protection locked="0"/>
    </xf>
    <xf numFmtId="0" fontId="8" fillId="8" borderId="9" xfId="0" applyFont="1" applyFill="1" applyBorder="1" applyAlignment="1" applyProtection="1">
      <alignment horizontal="center"/>
      <protection locked="0"/>
    </xf>
    <xf numFmtId="0" fontId="8" fillId="0" borderId="4" xfId="0" applyFont="1" applyBorder="1" applyAlignment="1" applyProtection="1">
      <alignment horizontal="right" indent="2"/>
      <protection locked="0"/>
    </xf>
    <xf numFmtId="0" fontId="8" fillId="0" borderId="16" xfId="0" applyFont="1" applyBorder="1" applyProtection="1">
      <protection locked="0"/>
    </xf>
    <xf numFmtId="166" fontId="18" fillId="32" borderId="3" xfId="1" applyNumberFormat="1" applyFont="1" applyFill="1" applyBorder="1" applyProtection="1">
      <protection locked="0"/>
    </xf>
    <xf numFmtId="0" fontId="8" fillId="0" borderId="7" xfId="0" applyFont="1" applyBorder="1" applyProtection="1">
      <protection locked="0"/>
    </xf>
    <xf numFmtId="166" fontId="18" fillId="0" borderId="5" xfId="1" applyNumberFormat="1" applyFont="1" applyFill="1" applyBorder="1" applyProtection="1">
      <protection locked="0"/>
    </xf>
    <xf numFmtId="166" fontId="18" fillId="0" borderId="5" xfId="1" applyNumberFormat="1" applyFont="1" applyBorder="1" applyProtection="1">
      <protection locked="0"/>
    </xf>
    <xf numFmtId="0" fontId="14" fillId="2" borderId="16" xfId="0" applyFont="1" applyFill="1" applyBorder="1" applyAlignment="1" applyProtection="1">
      <alignment horizontal="center" wrapText="1"/>
      <protection locked="0"/>
    </xf>
    <xf numFmtId="0" fontId="8" fillId="8" borderId="16" xfId="0" applyFont="1" applyFill="1" applyBorder="1" applyProtection="1">
      <protection locked="0"/>
    </xf>
    <xf numFmtId="0" fontId="8" fillId="8" borderId="7" xfId="0" applyFont="1" applyFill="1" applyBorder="1" applyProtection="1">
      <protection locked="0"/>
    </xf>
    <xf numFmtId="0" fontId="14" fillId="31" borderId="15" xfId="0" applyFont="1" applyFill="1" applyBorder="1" applyAlignment="1" applyProtection="1">
      <alignment horizontal="left" vertical="center"/>
      <protection locked="0"/>
    </xf>
    <xf numFmtId="0" fontId="14" fillId="31" borderId="16" xfId="0" applyFont="1" applyFill="1" applyBorder="1" applyAlignment="1" applyProtection="1">
      <alignment horizontal="center" vertical="center"/>
      <protection locked="0"/>
    </xf>
    <xf numFmtId="0" fontId="14" fillId="2" borderId="4" xfId="0" applyFont="1" applyFill="1" applyBorder="1" applyAlignment="1" applyProtection="1">
      <alignment horizontal="left" vertical="center"/>
      <protection locked="0"/>
    </xf>
    <xf numFmtId="0" fontId="14" fillId="2" borderId="5" xfId="0" applyFont="1" applyFill="1" applyBorder="1" applyAlignment="1" applyProtection="1">
      <alignment horizontal="center" wrapText="1"/>
      <protection locked="0"/>
    </xf>
    <xf numFmtId="0" fontId="12" fillId="2" borderId="5" xfId="0" applyFont="1" applyFill="1" applyBorder="1" applyAlignment="1" applyProtection="1">
      <alignment horizontal="center"/>
      <protection locked="0"/>
    </xf>
    <xf numFmtId="0" fontId="12" fillId="2" borderId="6" xfId="0" applyFont="1" applyFill="1" applyBorder="1" applyAlignment="1" applyProtection="1">
      <alignment horizontal="center"/>
      <protection locked="0"/>
    </xf>
    <xf numFmtId="0" fontId="8" fillId="8" borderId="13" xfId="0" applyFont="1" applyFill="1" applyBorder="1" applyProtection="1">
      <protection locked="0"/>
    </xf>
    <xf numFmtId="0" fontId="8" fillId="32" borderId="1" xfId="0" applyFont="1" applyFill="1" applyBorder="1" applyAlignment="1" applyProtection="1">
      <alignment wrapText="1"/>
      <protection locked="0"/>
    </xf>
    <xf numFmtId="0" fontId="14" fillId="2" borderId="7" xfId="0" applyFont="1" applyFill="1" applyBorder="1" applyAlignment="1" applyProtection="1">
      <alignment horizontal="right"/>
      <protection locked="0"/>
    </xf>
    <xf numFmtId="0" fontId="8" fillId="2" borderId="5" xfId="0" applyFont="1" applyFill="1" applyBorder="1" applyProtection="1">
      <protection locked="0"/>
    </xf>
    <xf numFmtId="166" fontId="8" fillId="32" borderId="9" xfId="1" applyNumberFormat="1" applyFont="1" applyFill="1" applyBorder="1" applyProtection="1">
      <protection locked="0"/>
    </xf>
    <xf numFmtId="0" fontId="14" fillId="31" borderId="4" xfId="0" applyFont="1" applyFill="1" applyBorder="1" applyAlignment="1" applyProtection="1">
      <alignment horizontal="center" wrapText="1"/>
      <protection locked="0"/>
    </xf>
    <xf numFmtId="166" fontId="14" fillId="0" borderId="11" xfId="0" applyNumberFormat="1" applyFont="1" applyBorder="1" applyProtection="1">
      <protection locked="0"/>
    </xf>
    <xf numFmtId="0" fontId="13" fillId="8" borderId="16" xfId="0" applyFont="1" applyFill="1" applyBorder="1" applyProtection="1">
      <protection locked="0"/>
    </xf>
    <xf numFmtId="0" fontId="14" fillId="8" borderId="0" xfId="0" applyFont="1" applyFill="1" applyAlignment="1" applyProtection="1">
      <alignment horizontal="center"/>
      <protection locked="0"/>
    </xf>
    <xf numFmtId="0" fontId="56" fillId="31" borderId="5" xfId="0" applyFont="1" applyFill="1" applyBorder="1" applyProtection="1">
      <protection locked="0"/>
    </xf>
    <xf numFmtId="0" fontId="56" fillId="31" borderId="5" xfId="0" applyFont="1" applyFill="1" applyBorder="1" applyAlignment="1" applyProtection="1">
      <alignment vertical="center"/>
      <protection locked="0"/>
    </xf>
    <xf numFmtId="0" fontId="3" fillId="31" borderId="1" xfId="0" applyFont="1" applyFill="1" applyBorder="1" applyAlignment="1" applyProtection="1">
      <alignment horizontal="center" vertical="center" wrapText="1"/>
      <protection locked="0"/>
    </xf>
    <xf numFmtId="0" fontId="3" fillId="31" borderId="4" xfId="0" applyFont="1" applyFill="1" applyBorder="1" applyAlignment="1" applyProtection="1">
      <alignment horizontal="center" wrapText="1"/>
      <protection locked="0"/>
    </xf>
    <xf numFmtId="0" fontId="56" fillId="31" borderId="4" xfId="0" applyFont="1" applyFill="1" applyBorder="1" applyProtection="1">
      <protection locked="0"/>
    </xf>
    <xf numFmtId="0" fontId="3" fillId="31" borderId="1" xfId="0" applyFont="1" applyFill="1" applyBorder="1" applyAlignment="1" applyProtection="1">
      <alignment horizontal="center" wrapText="1"/>
      <protection locked="0"/>
    </xf>
    <xf numFmtId="0" fontId="14" fillId="31" borderId="6" xfId="0" applyFont="1" applyFill="1" applyBorder="1" applyProtection="1">
      <protection locked="0"/>
    </xf>
    <xf numFmtId="0" fontId="3" fillId="31" borderId="5" xfId="0" applyFont="1" applyFill="1" applyBorder="1" applyAlignment="1" applyProtection="1">
      <alignment horizontal="center" wrapText="1"/>
      <protection locked="0"/>
    </xf>
    <xf numFmtId="0" fontId="14" fillId="31" borderId="6" xfId="0" applyFont="1" applyFill="1" applyBorder="1" applyAlignment="1" applyProtection="1">
      <alignment horizontal="center" wrapText="1"/>
      <protection locked="0"/>
    </xf>
    <xf numFmtId="0" fontId="3" fillId="31" borderId="4" xfId="0" applyFont="1" applyFill="1" applyBorder="1" applyAlignment="1" applyProtection="1">
      <alignment horizontal="center"/>
      <protection locked="0"/>
    </xf>
    <xf numFmtId="0" fontId="3" fillId="31" borderId="5" xfId="0" applyFont="1" applyFill="1" applyBorder="1" applyAlignment="1" applyProtection="1">
      <alignment horizontal="center"/>
      <protection locked="0"/>
    </xf>
    <xf numFmtId="0" fontId="8" fillId="2" borderId="11" xfId="0" applyFont="1" applyFill="1" applyBorder="1" applyProtection="1">
      <protection locked="0"/>
    </xf>
    <xf numFmtId="1" fontId="8" fillId="0" borderId="6" xfId="0" applyNumberFormat="1" applyFont="1" applyBorder="1" applyAlignment="1" applyProtection="1">
      <alignment horizontal="center"/>
      <protection locked="0"/>
    </xf>
    <xf numFmtId="1" fontId="8" fillId="0" borderId="1" xfId="0" applyNumberFormat="1" applyFont="1" applyBorder="1" applyAlignment="1" applyProtection="1">
      <alignment horizontal="center"/>
      <protection locked="0"/>
    </xf>
    <xf numFmtId="0" fontId="8" fillId="8" borderId="4" xfId="0" applyFont="1" applyFill="1" applyBorder="1" applyProtection="1">
      <protection locked="0"/>
    </xf>
    <xf numFmtId="0" fontId="8" fillId="8" borderId="5" xfId="0" applyFont="1" applyFill="1" applyBorder="1" applyProtection="1">
      <protection locked="0"/>
    </xf>
    <xf numFmtId="0" fontId="8" fillId="2" borderId="9" xfId="0" applyFont="1" applyFill="1" applyBorder="1" applyProtection="1">
      <protection locked="0"/>
    </xf>
    <xf numFmtId="0" fontId="8" fillId="8" borderId="12" xfId="0" applyFont="1" applyFill="1" applyBorder="1" applyProtection="1">
      <protection locked="0"/>
    </xf>
    <xf numFmtId="0" fontId="14" fillId="2" borderId="14" xfId="0" applyFont="1" applyFill="1" applyBorder="1" applyAlignment="1" applyProtection="1">
      <alignment horizontal="right"/>
      <protection locked="0"/>
    </xf>
    <xf numFmtId="0" fontId="14" fillId="2" borderId="6" xfId="0" applyFont="1" applyFill="1" applyBorder="1" applyAlignment="1" applyProtection="1">
      <alignment horizontal="right"/>
      <protection locked="0"/>
    </xf>
    <xf numFmtId="166" fontId="14" fillId="2" borderId="1" xfId="0" applyNumberFormat="1" applyFont="1" applyFill="1" applyBorder="1" applyAlignment="1" applyProtection="1">
      <alignment horizontal="left"/>
      <protection locked="0"/>
    </xf>
    <xf numFmtId="0" fontId="8" fillId="0" borderId="11" xfId="0" applyFont="1" applyBorder="1" applyAlignment="1" applyProtection="1">
      <alignment horizontal="left" indent="1"/>
      <protection locked="0"/>
    </xf>
    <xf numFmtId="0" fontId="8" fillId="0" borderId="3" xfId="0" applyFont="1" applyBorder="1" applyAlignment="1" applyProtection="1">
      <alignment horizontal="left" indent="1"/>
      <protection locked="0"/>
    </xf>
    <xf numFmtId="164" fontId="8" fillId="0" borderId="16" xfId="1" applyNumberFormat="1" applyFont="1" applyFill="1" applyBorder="1" applyProtection="1">
      <protection locked="0"/>
    </xf>
    <xf numFmtId="164" fontId="52" fillId="0" borderId="7" xfId="1" applyNumberFormat="1" applyFont="1" applyFill="1" applyBorder="1" applyAlignment="1" applyProtection="1">
      <alignment horizontal="center"/>
      <protection locked="0"/>
    </xf>
    <xf numFmtId="164" fontId="52" fillId="0" borderId="0" xfId="1" applyNumberFormat="1" applyFont="1" applyFill="1" applyBorder="1" applyAlignment="1" applyProtection="1">
      <alignment horizontal="center"/>
      <protection locked="0"/>
    </xf>
    <xf numFmtId="164" fontId="52" fillId="0" borderId="5" xfId="1" applyNumberFormat="1" applyFont="1" applyFill="1" applyBorder="1" applyAlignment="1" applyProtection="1">
      <alignment horizontal="center"/>
      <protection locked="0"/>
    </xf>
    <xf numFmtId="164" fontId="52" fillId="0" borderId="6" xfId="1" applyNumberFormat="1" applyFont="1" applyFill="1" applyBorder="1" applyAlignment="1" applyProtection="1">
      <alignment horizontal="center"/>
      <protection locked="0"/>
    </xf>
    <xf numFmtId="166" fontId="14" fillId="13" borderId="1" xfId="1" applyNumberFormat="1" applyFont="1" applyFill="1" applyBorder="1" applyAlignment="1" applyProtection="1">
      <alignment horizontal="center" wrapText="1"/>
      <protection locked="0"/>
    </xf>
    <xf numFmtId="0" fontId="8" fillId="31" borderId="1" xfId="0" applyFont="1" applyFill="1" applyBorder="1" applyProtection="1">
      <protection locked="0"/>
    </xf>
    <xf numFmtId="0" fontId="3" fillId="2" borderId="1"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8" fillId="32" borderId="1" xfId="0" applyFont="1" applyFill="1" applyBorder="1" applyProtection="1">
      <protection locked="0"/>
    </xf>
    <xf numFmtId="0" fontId="51" fillId="12" borderId="0" xfId="0" applyFont="1" applyFill="1" applyAlignment="1" applyProtection="1">
      <alignment horizontal="center" vertical="center"/>
      <protection locked="0"/>
    </xf>
    <xf numFmtId="0" fontId="0" fillId="29" borderId="0" xfId="0" applyFill="1" applyAlignment="1">
      <alignment horizontal="center"/>
    </xf>
    <xf numFmtId="166" fontId="8" fillId="3" borderId="1" xfId="1" applyNumberFormat="1" applyFont="1" applyFill="1" applyBorder="1" applyProtection="1">
      <protection locked="0"/>
    </xf>
    <xf numFmtId="166" fontId="8" fillId="0" borderId="1" xfId="0" applyNumberFormat="1" applyFont="1" applyBorder="1" applyAlignment="1" applyProtection="1">
      <alignment horizontal="left"/>
      <protection locked="0"/>
    </xf>
    <xf numFmtId="166" fontId="14" fillId="2" borderId="1" xfId="0" applyNumberFormat="1" applyFont="1" applyFill="1" applyBorder="1" applyAlignment="1" applyProtection="1">
      <alignment horizontal="right"/>
      <protection locked="0"/>
    </xf>
    <xf numFmtId="166" fontId="8" fillId="2" borderId="4" xfId="1" applyNumberFormat="1" applyFont="1" applyFill="1" applyBorder="1" applyProtection="1">
      <protection locked="0"/>
    </xf>
    <xf numFmtId="166" fontId="8" fillId="0" borderId="9" xfId="0" applyNumberFormat="1" applyFont="1" applyBorder="1" applyAlignment="1" applyProtection="1">
      <alignment horizontal="left"/>
      <protection locked="0"/>
    </xf>
    <xf numFmtId="166" fontId="8" fillId="2" borderId="15" xfId="1" applyNumberFormat="1" applyFont="1" applyFill="1" applyBorder="1" applyProtection="1">
      <protection locked="0"/>
    </xf>
    <xf numFmtId="166" fontId="14" fillId="2" borderId="11" xfId="0" applyNumberFormat="1" applyFont="1" applyFill="1" applyBorder="1" applyAlignment="1" applyProtection="1">
      <alignment horizontal="right"/>
      <protection locked="0"/>
    </xf>
    <xf numFmtId="166" fontId="8" fillId="0" borderId="14" xfId="0" applyNumberFormat="1" applyFont="1" applyBorder="1" applyAlignment="1" applyProtection="1">
      <alignment horizontal="left"/>
      <protection locked="0"/>
    </xf>
    <xf numFmtId="166" fontId="8" fillId="3" borderId="7" xfId="1" applyNumberFormat="1" applyFont="1" applyFill="1" applyBorder="1" applyProtection="1">
      <protection locked="0"/>
    </xf>
    <xf numFmtId="166" fontId="8" fillId="3" borderId="9" xfId="1" applyNumberFormat="1" applyFont="1" applyFill="1" applyBorder="1" applyProtection="1">
      <protection locked="0"/>
    </xf>
    <xf numFmtId="166" fontId="19" fillId="0" borderId="1" xfId="0" applyNumberFormat="1" applyFont="1" applyBorder="1" applyAlignment="1" applyProtection="1">
      <alignment horizontal="right"/>
      <protection locked="0"/>
    </xf>
    <xf numFmtId="166" fontId="8" fillId="2" borderId="1" xfId="0" applyNumberFormat="1" applyFont="1" applyFill="1" applyBorder="1" applyAlignment="1" applyProtection="1">
      <alignment horizontal="left"/>
      <protection locked="0"/>
    </xf>
    <xf numFmtId="166" fontId="8" fillId="2" borderId="16" xfId="1" applyNumberFormat="1" applyFont="1" applyFill="1" applyBorder="1" applyProtection="1">
      <protection locked="0"/>
    </xf>
    <xf numFmtId="165" fontId="8" fillId="32" borderId="6" xfId="0" applyNumberFormat="1" applyFont="1" applyFill="1" applyBorder="1" applyProtection="1">
      <protection locked="0"/>
    </xf>
    <xf numFmtId="0" fontId="14" fillId="8" borderId="0" xfId="0" applyFont="1" applyFill="1" applyProtection="1">
      <protection locked="0"/>
    </xf>
    <xf numFmtId="0" fontId="14" fillId="8" borderId="7" xfId="0" applyFont="1" applyFill="1" applyBorder="1" applyProtection="1">
      <protection locked="0"/>
    </xf>
    <xf numFmtId="0" fontId="14" fillId="8" borderId="14" xfId="0" applyFont="1" applyFill="1" applyBorder="1" applyProtection="1">
      <protection locked="0"/>
    </xf>
    <xf numFmtId="0" fontId="14" fillId="8" borderId="21" xfId="0" applyFont="1" applyFill="1" applyBorder="1" applyProtection="1">
      <protection locked="0"/>
    </xf>
    <xf numFmtId="164" fontId="8" fillId="32" borderId="3" xfId="1" applyNumberFormat="1" applyFont="1" applyFill="1" applyBorder="1" applyProtection="1">
      <protection locked="0"/>
    </xf>
    <xf numFmtId="0" fontId="78" fillId="0" borderId="0" xfId="0" applyFont="1" applyAlignment="1" applyProtection="1">
      <alignment horizontal="center"/>
      <protection locked="0"/>
    </xf>
    <xf numFmtId="166" fontId="79" fillId="0" borderId="0" xfId="0" applyNumberFormat="1" applyFont="1" applyProtection="1">
      <protection locked="0"/>
    </xf>
    <xf numFmtId="0" fontId="2" fillId="0" borderId="0" xfId="0" applyFont="1" applyProtection="1">
      <protection locked="0"/>
    </xf>
    <xf numFmtId="0" fontId="77" fillId="0" borderId="0" xfId="0" applyFont="1" applyProtection="1">
      <protection locked="0"/>
    </xf>
    <xf numFmtId="0" fontId="81" fillId="13" borderId="1" xfId="0" applyFont="1" applyFill="1" applyBorder="1" applyAlignment="1" applyProtection="1">
      <alignment horizontal="center" vertical="center" wrapText="1"/>
      <protection locked="0"/>
    </xf>
    <xf numFmtId="0" fontId="81" fillId="13" borderId="11" xfId="0" applyFont="1" applyFill="1" applyBorder="1" applyAlignment="1" applyProtection="1">
      <alignment horizontal="center" wrapText="1"/>
      <protection locked="0"/>
    </xf>
    <xf numFmtId="0" fontId="81" fillId="13" borderId="4" xfId="0" applyFont="1" applyFill="1" applyBorder="1" applyAlignment="1" applyProtection="1">
      <alignment horizontal="center" wrapText="1"/>
      <protection locked="0"/>
    </xf>
    <xf numFmtId="0" fontId="81" fillId="13" borderId="4" xfId="0" applyFont="1" applyFill="1" applyBorder="1" applyAlignment="1" applyProtection="1">
      <alignment horizontal="left" vertical="center"/>
      <protection locked="0"/>
    </xf>
    <xf numFmtId="0" fontId="81" fillId="31" borderId="5" xfId="0" applyFont="1" applyFill="1" applyBorder="1" applyProtection="1">
      <protection locked="0"/>
    </xf>
    <xf numFmtId="0" fontId="81" fillId="31" borderId="15" xfId="0" applyFont="1" applyFill="1" applyBorder="1" applyAlignment="1" applyProtection="1">
      <alignment horizontal="center" wrapText="1"/>
      <protection locked="0"/>
    </xf>
    <xf numFmtId="0" fontId="81" fillId="2" borderId="6" xfId="0" applyFont="1" applyFill="1" applyBorder="1" applyProtection="1">
      <protection locked="0"/>
    </xf>
    <xf numFmtId="0" fontId="23" fillId="8" borderId="0" xfId="0" applyFont="1" applyFill="1" applyAlignment="1" applyProtection="1">
      <alignment horizontal="center"/>
      <protection locked="0"/>
    </xf>
    <xf numFmtId="166" fontId="14" fillId="31" borderId="1" xfId="1" applyNumberFormat="1" applyFont="1" applyFill="1" applyBorder="1" applyAlignment="1">
      <alignment horizontal="center"/>
    </xf>
    <xf numFmtId="166" fontId="8" fillId="31" borderId="1" xfId="1" applyNumberFormat="1" applyFont="1" applyFill="1" applyBorder="1"/>
    <xf numFmtId="166" fontId="8" fillId="0" borderId="6" xfId="1" applyNumberFormat="1" applyFont="1" applyFill="1" applyBorder="1"/>
    <xf numFmtId="166" fontId="8" fillId="0" borderId="12" xfId="1" applyNumberFormat="1" applyFont="1" applyFill="1" applyBorder="1"/>
    <xf numFmtId="166" fontId="8" fillId="2" borderId="6" xfId="1" applyNumberFormat="1" applyFont="1" applyFill="1" applyBorder="1"/>
    <xf numFmtId="166" fontId="8" fillId="0" borderId="1" xfId="1" applyNumberFormat="1" applyFont="1" applyFill="1" applyBorder="1"/>
    <xf numFmtId="166" fontId="8" fillId="0" borderId="11" xfId="1" applyNumberFormat="1" applyFont="1" applyFill="1" applyBorder="1"/>
    <xf numFmtId="166" fontId="8" fillId="2" borderId="4" xfId="0" applyNumberFormat="1" applyFont="1" applyFill="1" applyBorder="1" applyAlignment="1" applyProtection="1">
      <alignment wrapText="1"/>
      <protection locked="0"/>
    </xf>
    <xf numFmtId="10" fontId="4" fillId="2" borderId="5" xfId="2" applyNumberFormat="1" applyFont="1" applyFill="1" applyBorder="1" applyAlignment="1" applyProtection="1">
      <alignment wrapText="1"/>
      <protection locked="0"/>
    </xf>
    <xf numFmtId="2" fontId="4" fillId="2" borderId="6" xfId="2" applyNumberFormat="1" applyFont="1" applyFill="1" applyBorder="1" applyAlignment="1" applyProtection="1">
      <alignment wrapText="1"/>
      <protection locked="0"/>
    </xf>
    <xf numFmtId="10" fontId="4" fillId="2" borderId="6" xfId="2" applyNumberFormat="1" applyFont="1" applyFill="1" applyBorder="1" applyAlignment="1" applyProtection="1">
      <alignment wrapText="1"/>
      <protection locked="0"/>
    </xf>
    <xf numFmtId="166" fontId="8" fillId="8" borderId="4" xfId="0" applyNumberFormat="1" applyFont="1" applyFill="1" applyBorder="1" applyAlignment="1" applyProtection="1">
      <alignment wrapText="1"/>
      <protection locked="0"/>
    </xf>
    <xf numFmtId="10" fontId="4" fillId="8" borderId="5" xfId="2" applyNumberFormat="1" applyFont="1" applyFill="1" applyBorder="1" applyAlignment="1" applyProtection="1">
      <alignment wrapText="1"/>
      <protection locked="0"/>
    </xf>
    <xf numFmtId="166" fontId="8" fillId="2" borderId="9" xfId="0" applyNumberFormat="1" applyFont="1" applyFill="1" applyBorder="1" applyAlignment="1" applyProtection="1">
      <alignment wrapText="1"/>
      <protection locked="0"/>
    </xf>
    <xf numFmtId="166" fontId="8" fillId="2" borderId="1" xfId="0" applyNumberFormat="1" applyFont="1" applyFill="1" applyBorder="1" applyAlignment="1" applyProtection="1">
      <alignment wrapText="1"/>
      <protection locked="0"/>
    </xf>
    <xf numFmtId="0" fontId="50" fillId="2" borderId="1" xfId="0" applyFont="1" applyFill="1" applyBorder="1" applyAlignment="1" applyProtection="1">
      <alignment horizontal="center"/>
      <protection locked="0"/>
    </xf>
    <xf numFmtId="1" fontId="50" fillId="2" borderId="1" xfId="0" applyNumberFormat="1" applyFont="1" applyFill="1" applyBorder="1" applyAlignment="1" applyProtection="1">
      <alignment horizontal="center"/>
      <protection locked="0"/>
    </xf>
    <xf numFmtId="166" fontId="8" fillId="8" borderId="3" xfId="0" applyNumberFormat="1" applyFont="1" applyFill="1" applyBorder="1" applyAlignment="1" applyProtection="1">
      <alignment wrapText="1"/>
      <protection locked="0"/>
    </xf>
    <xf numFmtId="166" fontId="8" fillId="8" borderId="1" xfId="0" applyNumberFormat="1" applyFont="1" applyFill="1" applyBorder="1" applyAlignment="1" applyProtection="1">
      <alignment wrapText="1"/>
      <protection locked="0"/>
    </xf>
    <xf numFmtId="166" fontId="8" fillId="8" borderId="5" xfId="0" applyNumberFormat="1" applyFont="1" applyFill="1" applyBorder="1" applyAlignment="1" applyProtection="1">
      <alignment wrapText="1"/>
      <protection locked="0"/>
    </xf>
    <xf numFmtId="166" fontId="8" fillId="8" borderId="6" xfId="0" applyNumberFormat="1" applyFont="1" applyFill="1" applyBorder="1" applyAlignment="1" applyProtection="1">
      <alignment wrapText="1"/>
      <protection locked="0"/>
    </xf>
    <xf numFmtId="2" fontId="4" fillId="3" borderId="11" xfId="2" applyNumberFormat="1" applyFont="1" applyFill="1" applyBorder="1" applyAlignment="1" applyProtection="1">
      <alignment wrapText="1"/>
      <protection locked="0"/>
    </xf>
    <xf numFmtId="2" fontId="4" fillId="3" borderId="15" xfId="2" applyNumberFormat="1" applyFont="1" applyFill="1" applyBorder="1" applyAlignment="1" applyProtection="1">
      <alignment wrapText="1"/>
      <protection locked="0"/>
    </xf>
    <xf numFmtId="10" fontId="4" fillId="0" borderId="3" xfId="2" applyNumberFormat="1" applyFont="1" applyBorder="1" applyAlignment="1" applyProtection="1">
      <alignment wrapText="1"/>
      <protection locked="0"/>
    </xf>
    <xf numFmtId="2" fontId="4" fillId="3" borderId="4" xfId="2" applyNumberFormat="1" applyFont="1" applyFill="1" applyBorder="1" applyAlignment="1" applyProtection="1">
      <alignment horizontal="center" wrapText="1"/>
      <protection locked="0"/>
    </xf>
    <xf numFmtId="165" fontId="8" fillId="3" borderId="6" xfId="0" applyNumberFormat="1" applyFont="1" applyFill="1" applyBorder="1" applyAlignment="1" applyProtection="1">
      <alignment wrapText="1"/>
      <protection locked="0"/>
    </xf>
    <xf numFmtId="165" fontId="8" fillId="3" borderId="14" xfId="0" applyNumberFormat="1" applyFont="1" applyFill="1" applyBorder="1" applyAlignment="1" applyProtection="1">
      <alignment wrapText="1"/>
      <protection locked="0"/>
    </xf>
    <xf numFmtId="166" fontId="8" fillId="3" borderId="1" xfId="0" applyNumberFormat="1" applyFont="1" applyFill="1" applyBorder="1" applyProtection="1">
      <protection locked="0"/>
    </xf>
    <xf numFmtId="2" fontId="4" fillId="3" borderId="21" xfId="2" applyNumberFormat="1" applyFont="1" applyFill="1" applyBorder="1" applyAlignment="1" applyProtection="1">
      <alignment wrapText="1"/>
      <protection locked="0"/>
    </xf>
    <xf numFmtId="166" fontId="8" fillId="32" borderId="4" xfId="1" applyNumberFormat="1" applyFont="1" applyFill="1" applyBorder="1" applyProtection="1">
      <protection locked="0"/>
    </xf>
    <xf numFmtId="0" fontId="56" fillId="31" borderId="15" xfId="0" applyFont="1" applyFill="1" applyBorder="1" applyProtection="1">
      <protection locked="0"/>
    </xf>
    <xf numFmtId="0" fontId="8" fillId="8" borderId="11" xfId="0" applyFont="1" applyFill="1" applyBorder="1" applyProtection="1">
      <protection locked="0"/>
    </xf>
    <xf numFmtId="0" fontId="14" fillId="13" borderId="0" xfId="0" applyFont="1" applyFill="1" applyAlignment="1" applyProtection="1">
      <alignment vertical="center"/>
      <protection locked="0"/>
    </xf>
    <xf numFmtId="0" fontId="3" fillId="31" borderId="4" xfId="0" applyFont="1" applyFill="1" applyBorder="1" applyAlignment="1" applyProtection="1">
      <alignment horizontal="center" vertical="center" wrapText="1"/>
      <protection locked="0"/>
    </xf>
    <xf numFmtId="2" fontId="4" fillId="3" borderId="11" xfId="2" applyNumberFormat="1" applyFont="1" applyFill="1" applyBorder="1" applyAlignment="1" applyProtection="1">
      <alignment wrapText="1"/>
    </xf>
    <xf numFmtId="166" fontId="8" fillId="3" borderId="4" xfId="1" applyNumberFormat="1" applyFont="1" applyFill="1" applyBorder="1" applyProtection="1"/>
    <xf numFmtId="2" fontId="4" fillId="3" borderId="15" xfId="2" applyNumberFormat="1" applyFont="1" applyFill="1" applyBorder="1" applyAlignment="1" applyProtection="1">
      <alignment wrapText="1"/>
    </xf>
    <xf numFmtId="2" fontId="4" fillId="3" borderId="3" xfId="2" applyNumberFormat="1" applyFont="1" applyFill="1" applyBorder="1" applyAlignment="1" applyProtection="1">
      <alignment wrapText="1"/>
    </xf>
    <xf numFmtId="2" fontId="4" fillId="3" borderId="4" xfId="2" applyNumberFormat="1" applyFont="1" applyFill="1" applyBorder="1" applyAlignment="1" applyProtection="1">
      <alignment horizontal="center" wrapText="1"/>
    </xf>
    <xf numFmtId="166" fontId="8" fillId="3" borderId="21" xfId="1" applyNumberFormat="1" applyFont="1" applyFill="1" applyBorder="1" applyProtection="1"/>
    <xf numFmtId="166" fontId="8" fillId="3" borderId="15" xfId="1" applyNumberFormat="1" applyFont="1" applyFill="1" applyBorder="1" applyProtection="1"/>
    <xf numFmtId="166" fontId="8" fillId="3" borderId="7" xfId="1" applyNumberFormat="1" applyFont="1" applyFill="1" applyBorder="1" applyProtection="1"/>
    <xf numFmtId="166" fontId="8" fillId="3" borderId="5" xfId="1" applyNumberFormat="1" applyFont="1" applyFill="1" applyBorder="1" applyProtection="1"/>
    <xf numFmtId="166" fontId="8" fillId="3" borderId="1" xfId="1" applyNumberFormat="1" applyFont="1" applyFill="1" applyBorder="1" applyProtection="1"/>
    <xf numFmtId="166" fontId="8" fillId="2" borderId="1" xfId="1" applyNumberFormat="1" applyFont="1" applyFill="1" applyBorder="1" applyProtection="1"/>
    <xf numFmtId="166" fontId="8" fillId="3" borderId="1" xfId="0" applyNumberFormat="1" applyFont="1" applyFill="1" applyBorder="1" applyAlignment="1">
      <alignment horizontal="left"/>
    </xf>
    <xf numFmtId="166" fontId="14" fillId="2" borderId="1" xfId="0" applyNumberFormat="1" applyFont="1" applyFill="1" applyBorder="1" applyAlignment="1">
      <alignment horizontal="right"/>
    </xf>
    <xf numFmtId="166" fontId="8" fillId="3" borderId="6" xfId="0" applyNumberFormat="1" applyFont="1" applyFill="1" applyBorder="1" applyAlignment="1">
      <alignment wrapText="1"/>
    </xf>
    <xf numFmtId="166" fontId="14" fillId="2" borderId="11" xfId="0" applyNumberFormat="1" applyFont="1" applyFill="1" applyBorder="1" applyAlignment="1">
      <alignment horizontal="right"/>
    </xf>
    <xf numFmtId="166" fontId="8" fillId="13" borderId="6" xfId="1" applyNumberFormat="1" applyFont="1" applyFill="1" applyBorder="1" applyProtection="1"/>
    <xf numFmtId="166" fontId="8" fillId="0" borderId="0" xfId="0" applyNumberFormat="1" applyFont="1" applyProtection="1">
      <protection locked="0"/>
    </xf>
    <xf numFmtId="2" fontId="8" fillId="32" borderId="1" xfId="0" applyNumberFormat="1" applyFont="1" applyFill="1" applyBorder="1" applyAlignment="1" applyProtection="1">
      <alignment horizontal="center"/>
      <protection locked="0"/>
    </xf>
    <xf numFmtId="2" fontId="50" fillId="0" borderId="1" xfId="0" applyNumberFormat="1" applyFont="1" applyBorder="1" applyAlignment="1" applyProtection="1">
      <alignment horizontal="center"/>
      <protection locked="0"/>
    </xf>
    <xf numFmtId="165" fontId="8" fillId="32" borderId="6" xfId="0" applyNumberFormat="1" applyFont="1" applyFill="1" applyBorder="1" applyAlignment="1" applyProtection="1">
      <alignment horizontal="center"/>
      <protection locked="0"/>
    </xf>
    <xf numFmtId="1" fontId="8" fillId="32" borderId="1" xfId="0" applyNumberFormat="1" applyFont="1" applyFill="1" applyBorder="1" applyAlignment="1" applyProtection="1">
      <alignment horizontal="center"/>
      <protection locked="0"/>
    </xf>
    <xf numFmtId="0" fontId="38" fillId="8" borderId="13" xfId="0" applyFont="1" applyFill="1" applyBorder="1" applyAlignment="1" applyProtection="1">
      <alignment horizontal="center"/>
      <protection locked="0"/>
    </xf>
    <xf numFmtId="0" fontId="38" fillId="8" borderId="12" xfId="0" applyFont="1" applyFill="1" applyBorder="1" applyAlignment="1" applyProtection="1">
      <alignment horizontal="center"/>
      <protection locked="0"/>
    </xf>
    <xf numFmtId="166" fontId="8" fillId="2" borderId="1" xfId="0" applyNumberFormat="1" applyFont="1" applyFill="1" applyBorder="1" applyAlignment="1">
      <alignment horizontal="left"/>
    </xf>
    <xf numFmtId="166" fontId="14" fillId="2" borderId="1" xfId="1" applyNumberFormat="1" applyFont="1" applyFill="1" applyBorder="1" applyProtection="1"/>
    <xf numFmtId="166" fontId="14" fillId="2" borderId="1" xfId="1" applyNumberFormat="1" applyFont="1" applyFill="1" applyBorder="1" applyAlignment="1" applyProtection="1">
      <alignment horizontal="center"/>
    </xf>
    <xf numFmtId="166" fontId="14" fillId="2" borderId="4" xfId="1" applyNumberFormat="1" applyFont="1" applyFill="1" applyBorder="1" applyAlignment="1" applyProtection="1">
      <alignment horizontal="center"/>
    </xf>
    <xf numFmtId="0" fontId="14" fillId="13" borderId="5" xfId="0" applyFont="1" applyFill="1" applyBorder="1" applyAlignment="1" applyProtection="1">
      <alignment vertical="center"/>
      <protection locked="0"/>
    </xf>
    <xf numFmtId="0" fontId="8" fillId="3" borderId="14" xfId="0" applyFont="1" applyFill="1" applyBorder="1" applyAlignment="1">
      <alignment horizontal="left"/>
    </xf>
    <xf numFmtId="0" fontId="12" fillId="2" borderId="16" xfId="0" applyFont="1" applyFill="1" applyBorder="1" applyAlignment="1" applyProtection="1">
      <alignment horizontal="center"/>
      <protection locked="0"/>
    </xf>
    <xf numFmtId="166" fontId="8" fillId="3" borderId="14" xfId="1" applyNumberFormat="1" applyFont="1" applyFill="1" applyBorder="1" applyProtection="1"/>
    <xf numFmtId="0" fontId="14" fillId="2" borderId="14" xfId="0" applyFont="1" applyFill="1" applyBorder="1" applyProtection="1">
      <protection locked="0"/>
    </xf>
    <xf numFmtId="0" fontId="38" fillId="8" borderId="14" xfId="0" applyFont="1" applyFill="1" applyBorder="1" applyAlignment="1" applyProtection="1">
      <alignment horizontal="center"/>
      <protection locked="0"/>
    </xf>
    <xf numFmtId="0" fontId="12" fillId="2" borderId="12" xfId="0" applyFont="1" applyFill="1" applyBorder="1" applyAlignment="1" applyProtection="1">
      <alignment horizontal="center"/>
      <protection locked="0"/>
    </xf>
    <xf numFmtId="166" fontId="8" fillId="17" borderId="21" xfId="0" applyNumberFormat="1" applyFont="1" applyFill="1" applyBorder="1" applyAlignment="1" applyProtection="1">
      <alignment wrapText="1"/>
      <protection locked="0"/>
    </xf>
    <xf numFmtId="166" fontId="8" fillId="17" borderId="15" xfId="0" applyNumberFormat="1" applyFont="1" applyFill="1" applyBorder="1" applyAlignment="1" applyProtection="1">
      <alignment wrapText="1"/>
      <protection locked="0"/>
    </xf>
    <xf numFmtId="0" fontId="8" fillId="8" borderId="11" xfId="0" applyFont="1" applyFill="1" applyBorder="1" applyAlignment="1" applyProtection="1">
      <alignment horizontal="center"/>
      <protection locked="0"/>
    </xf>
    <xf numFmtId="0" fontId="8" fillId="8" borderId="3" xfId="0" applyFont="1" applyFill="1" applyBorder="1" applyAlignment="1" applyProtection="1">
      <alignment horizontal="center"/>
      <protection locked="0"/>
    </xf>
    <xf numFmtId="0" fontId="3" fillId="31" borderId="15" xfId="0" applyFont="1" applyFill="1" applyBorder="1" applyAlignment="1" applyProtection="1">
      <alignment horizontal="center" wrapText="1"/>
      <protection locked="0"/>
    </xf>
    <xf numFmtId="0" fontId="3" fillId="31" borderId="16" xfId="0" applyFont="1" applyFill="1" applyBorder="1" applyAlignment="1" applyProtection="1">
      <alignment horizontal="center" wrapText="1"/>
      <protection locked="0"/>
    </xf>
    <xf numFmtId="0" fontId="3" fillId="31" borderId="15" xfId="0" applyFont="1" applyFill="1" applyBorder="1" applyAlignment="1" applyProtection="1">
      <alignment horizontal="center"/>
      <protection locked="0"/>
    </xf>
    <xf numFmtId="0" fontId="3" fillId="31" borderId="16" xfId="0" applyFont="1" applyFill="1" applyBorder="1" applyAlignment="1" applyProtection="1">
      <alignment horizontal="center"/>
      <protection locked="0"/>
    </xf>
    <xf numFmtId="0" fontId="38" fillId="8" borderId="2" xfId="0" applyFont="1" applyFill="1" applyBorder="1" applyAlignment="1" applyProtection="1">
      <alignment horizontal="center"/>
      <protection locked="0"/>
    </xf>
    <xf numFmtId="0" fontId="38" fillId="8" borderId="0" xfId="0" applyFont="1" applyFill="1" applyAlignment="1" applyProtection="1">
      <alignment horizontal="center"/>
      <protection locked="0"/>
    </xf>
    <xf numFmtId="2" fontId="4" fillId="0" borderId="4" xfId="2" applyNumberFormat="1" applyFont="1" applyBorder="1" applyAlignment="1" applyProtection="1">
      <alignment wrapText="1"/>
      <protection locked="0"/>
    </xf>
    <xf numFmtId="0" fontId="8" fillId="0" borderId="6" xfId="0" applyFont="1" applyBorder="1" applyAlignment="1" applyProtection="1">
      <alignment horizontal="left"/>
      <protection locked="0"/>
    </xf>
    <xf numFmtId="2" fontId="4" fillId="0" borderId="4" xfId="2" applyNumberFormat="1" applyFont="1" applyBorder="1" applyAlignment="1" applyProtection="1">
      <alignment horizontal="center"/>
      <protection locked="0"/>
    </xf>
    <xf numFmtId="166" fontId="8" fillId="3" borderId="4" xfId="1" applyNumberFormat="1" applyFont="1" applyFill="1" applyBorder="1" applyAlignment="1" applyProtection="1">
      <alignment horizontal="left"/>
    </xf>
    <xf numFmtId="165" fontId="8" fillId="0" borderId="11" xfId="0" applyNumberFormat="1" applyFont="1" applyBorder="1" applyAlignment="1" applyProtection="1">
      <alignment wrapText="1"/>
      <protection locked="0"/>
    </xf>
    <xf numFmtId="165" fontId="8" fillId="0" borderId="3" xfId="0" applyNumberFormat="1" applyFont="1" applyBorder="1" applyAlignment="1" applyProtection="1">
      <alignment wrapText="1"/>
      <protection locked="0"/>
    </xf>
    <xf numFmtId="165" fontId="8" fillId="3" borderId="11" xfId="0" applyNumberFormat="1" applyFont="1" applyFill="1" applyBorder="1" applyAlignment="1">
      <alignment wrapText="1"/>
    </xf>
    <xf numFmtId="165" fontId="8" fillId="3" borderId="3" xfId="0" applyNumberFormat="1" applyFont="1" applyFill="1" applyBorder="1" applyAlignment="1">
      <alignment wrapText="1"/>
    </xf>
    <xf numFmtId="165" fontId="8" fillId="3" borderId="6" xfId="0" applyNumberFormat="1" applyFont="1" applyFill="1" applyBorder="1" applyAlignment="1">
      <alignment wrapText="1"/>
    </xf>
    <xf numFmtId="165" fontId="8" fillId="0" borderId="1" xfId="0" applyNumberFormat="1" applyFont="1" applyBorder="1" applyAlignment="1" applyProtection="1">
      <alignment horizontal="center"/>
      <protection locked="0"/>
    </xf>
    <xf numFmtId="165" fontId="8" fillId="0" borderId="1" xfId="0" applyNumberFormat="1" applyFont="1" applyBorder="1" applyAlignment="1" applyProtection="1">
      <alignment horizontal="center" wrapText="1"/>
      <protection locked="0"/>
    </xf>
    <xf numFmtId="165" fontId="8" fillId="32" borderId="1" xfId="0" applyNumberFormat="1" applyFont="1" applyFill="1" applyBorder="1" applyAlignment="1" applyProtection="1">
      <alignment horizontal="center"/>
      <protection locked="0"/>
    </xf>
    <xf numFmtId="165" fontId="8" fillId="3" borderId="4" xfId="0" applyNumberFormat="1" applyFont="1" applyFill="1" applyBorder="1"/>
    <xf numFmtId="2" fontId="50" fillId="2" borderId="1" xfId="0" applyNumberFormat="1" applyFont="1" applyFill="1" applyBorder="1" applyAlignment="1" applyProtection="1">
      <alignment horizontal="center"/>
      <protection locked="0"/>
    </xf>
    <xf numFmtId="0" fontId="81" fillId="13" borderId="4" xfId="0" applyFont="1" applyFill="1" applyBorder="1" applyAlignment="1" applyProtection="1">
      <alignment horizontal="center" vertical="center" wrapText="1"/>
      <protection locked="0"/>
    </xf>
    <xf numFmtId="0" fontId="81" fillId="13" borderId="1" xfId="0" applyFont="1" applyFill="1" applyBorder="1" applyAlignment="1" applyProtection="1">
      <alignment horizontal="center" vertical="center"/>
      <protection locked="0"/>
    </xf>
    <xf numFmtId="0" fontId="84" fillId="0" borderId="0" xfId="0" applyFont="1" applyAlignment="1">
      <alignment horizontal="left" vertical="center" indent="10"/>
    </xf>
    <xf numFmtId="0" fontId="0" fillId="33" borderId="0" xfId="0" applyFill="1" applyAlignment="1">
      <alignment horizontal="center"/>
    </xf>
    <xf numFmtId="0" fontId="0" fillId="33" borderId="0" xfId="0" applyFill="1"/>
    <xf numFmtId="0" fontId="23" fillId="0" borderId="1" xfId="0" applyFont="1" applyBorder="1" applyAlignment="1" applyProtection="1">
      <alignment horizontal="right"/>
      <protection locked="0"/>
    </xf>
    <xf numFmtId="165" fontId="8" fillId="3" borderId="12" xfId="0" applyNumberFormat="1" applyFont="1" applyFill="1" applyBorder="1" applyAlignment="1" applyProtection="1">
      <alignment wrapText="1"/>
      <protection locked="0"/>
    </xf>
    <xf numFmtId="165" fontId="8" fillId="3" borderId="9" xfId="0" applyNumberFormat="1" applyFont="1" applyFill="1" applyBorder="1" applyAlignment="1" applyProtection="1">
      <alignment wrapText="1"/>
      <protection locked="0"/>
    </xf>
    <xf numFmtId="2" fontId="4" fillId="0" borderId="6" xfId="2" applyNumberFormat="1" applyFont="1" applyBorder="1" applyAlignment="1" applyProtection="1">
      <alignment horizontal="center" wrapText="1"/>
      <protection locked="0"/>
    </xf>
    <xf numFmtId="2" fontId="4" fillId="0" borderId="9" xfId="2" applyNumberFormat="1" applyFont="1" applyBorder="1" applyAlignment="1" applyProtection="1">
      <alignment horizontal="center" wrapText="1"/>
      <protection locked="0"/>
    </xf>
    <xf numFmtId="165" fontId="50" fillId="2" borderId="1" xfId="0" applyNumberFormat="1" applyFont="1" applyFill="1" applyBorder="1" applyAlignment="1" applyProtection="1">
      <alignment horizontal="center"/>
      <protection locked="0"/>
    </xf>
    <xf numFmtId="2" fontId="8" fillId="32" borderId="1" xfId="0" applyNumberFormat="1" applyFont="1" applyFill="1" applyBorder="1" applyProtection="1">
      <protection locked="0"/>
    </xf>
    <xf numFmtId="165" fontId="8" fillId="32" borderId="1" xfId="0" applyNumberFormat="1" applyFont="1" applyFill="1" applyBorder="1" applyProtection="1">
      <protection locked="0"/>
    </xf>
    <xf numFmtId="168" fontId="8" fillId="0" borderId="0" xfId="2" applyNumberFormat="1" applyFont="1" applyBorder="1" applyAlignment="1" applyProtection="1">
      <protection locked="0"/>
    </xf>
    <xf numFmtId="0" fontId="23" fillId="0" borderId="9" xfId="0" applyFont="1" applyBorder="1" applyAlignment="1" applyProtection="1">
      <alignment horizontal="right"/>
      <protection locked="0"/>
    </xf>
    <xf numFmtId="0" fontId="0" fillId="0" borderId="0" xfId="0" applyAlignment="1">
      <alignment horizontal="left"/>
    </xf>
    <xf numFmtId="0" fontId="0" fillId="36" borderId="0" xfId="0" applyFill="1"/>
    <xf numFmtId="0" fontId="85" fillId="0" borderId="0" xfId="0" applyFont="1" applyAlignment="1">
      <alignment horizontal="center"/>
    </xf>
    <xf numFmtId="0" fontId="85" fillId="0" borderId="0" xfId="0" applyFont="1" applyAlignment="1">
      <alignment horizontal="left"/>
    </xf>
    <xf numFmtId="0" fontId="13" fillId="0" borderId="0" xfId="0" applyFont="1" applyAlignment="1">
      <alignment vertical="top"/>
    </xf>
    <xf numFmtId="0" fontId="0" fillId="36" borderId="0" xfId="0" applyFill="1" applyAlignment="1">
      <alignment horizontal="center"/>
    </xf>
    <xf numFmtId="0" fontId="0" fillId="5" borderId="0" xfId="0" applyFill="1" applyAlignment="1">
      <alignment horizontal="center"/>
    </xf>
    <xf numFmtId="6" fontId="0" fillId="0" borderId="0" xfId="0" applyNumberFormat="1"/>
    <xf numFmtId="6" fontId="58" fillId="0" borderId="0" xfId="0" applyNumberFormat="1" applyFont="1"/>
    <xf numFmtId="49" fontId="0" fillId="0" borderId="0" xfId="0" applyNumberFormat="1" applyAlignment="1">
      <alignment horizontal="center"/>
    </xf>
    <xf numFmtId="8" fontId="58" fillId="0" borderId="0" xfId="0" applyNumberFormat="1" applyFont="1"/>
    <xf numFmtId="2" fontId="0" fillId="0" borderId="0" xfId="0" applyNumberFormat="1"/>
    <xf numFmtId="0" fontId="43" fillId="0" borderId="0" xfId="0" applyFont="1"/>
    <xf numFmtId="0" fontId="58" fillId="0" borderId="0" xfId="0" applyFont="1"/>
    <xf numFmtId="0" fontId="4" fillId="0" borderId="0" xfId="0" applyFont="1"/>
    <xf numFmtId="0" fontId="87" fillId="0" borderId="0" xfId="0" applyFont="1" applyAlignment="1">
      <alignment horizontal="center"/>
    </xf>
    <xf numFmtId="0" fontId="8" fillId="0" borderId="0" xfId="0" applyFont="1" applyAlignment="1">
      <alignment horizontal="center"/>
    </xf>
    <xf numFmtId="0" fontId="23" fillId="0" borderId="0" xfId="0" applyFont="1" applyAlignment="1">
      <alignment horizontal="right"/>
    </xf>
    <xf numFmtId="0" fontId="22" fillId="0" borderId="0" xfId="0" applyFont="1" applyAlignment="1">
      <alignment horizontal="center"/>
    </xf>
    <xf numFmtId="170" fontId="50" fillId="0" borderId="1" xfId="0" applyNumberFormat="1" applyFont="1" applyBorder="1" applyAlignment="1" applyProtection="1">
      <alignment horizontal="center"/>
      <protection locked="0"/>
    </xf>
    <xf numFmtId="164" fontId="8" fillId="0" borderId="0" xfId="1" applyNumberFormat="1" applyFont="1" applyFill="1" applyBorder="1"/>
    <xf numFmtId="164" fontId="52" fillId="0" borderId="0" xfId="1" applyNumberFormat="1" applyFont="1" applyFill="1" applyBorder="1" applyAlignment="1">
      <alignment horizontal="center"/>
    </xf>
    <xf numFmtId="171" fontId="4" fillId="0" borderId="4" xfId="2" applyNumberFormat="1" applyFont="1" applyBorder="1" applyAlignment="1" applyProtection="1">
      <alignment wrapText="1"/>
      <protection locked="0"/>
    </xf>
    <xf numFmtId="0" fontId="91" fillId="0" borderId="0" xfId="0" applyFont="1"/>
    <xf numFmtId="0" fontId="25" fillId="20" borderId="0" xfId="0" applyFont="1" applyFill="1" applyAlignment="1">
      <alignment vertical="center"/>
    </xf>
    <xf numFmtId="6" fontId="25" fillId="19" borderId="0" xfId="0" applyNumberFormat="1" applyFont="1" applyFill="1" applyAlignment="1">
      <alignment horizontal="center" vertical="center"/>
    </xf>
    <xf numFmtId="0" fontId="6" fillId="31" borderId="22" xfId="0" applyFont="1" applyFill="1" applyBorder="1" applyAlignment="1">
      <alignment horizontal="left" vertical="center"/>
    </xf>
    <xf numFmtId="0" fontId="6" fillId="31" borderId="22" xfId="0" applyFont="1" applyFill="1" applyBorder="1" applyAlignment="1">
      <alignment horizontal="center" vertical="center" wrapText="1"/>
    </xf>
    <xf numFmtId="0" fontId="6" fillId="12" borderId="0" xfId="0" applyFont="1" applyFill="1" applyAlignment="1">
      <alignment horizontal="left" vertical="center"/>
    </xf>
    <xf numFmtId="0" fontId="0" fillId="12" borderId="0" xfId="0" applyFill="1"/>
    <xf numFmtId="0" fontId="6" fillId="31" borderId="22" xfId="0" applyFont="1" applyFill="1" applyBorder="1" applyAlignment="1">
      <alignment horizontal="center" vertical="center"/>
    </xf>
    <xf numFmtId="0" fontId="30" fillId="0" borderId="0" xfId="0" applyFont="1" applyAlignment="1">
      <alignment horizontal="left" vertical="center"/>
    </xf>
    <xf numFmtId="0" fontId="27" fillId="0" borderId="0" xfId="0" applyFont="1" applyAlignment="1">
      <alignment horizontal="left" vertical="center"/>
    </xf>
    <xf numFmtId="0" fontId="83" fillId="0" borderId="0" xfId="0" applyFont="1" applyAlignment="1">
      <alignment horizontal="left" vertical="center"/>
    </xf>
    <xf numFmtId="0" fontId="3" fillId="2" borderId="9" xfId="0" applyFont="1" applyFill="1" applyBorder="1" applyAlignment="1" applyProtection="1">
      <alignment horizontal="center"/>
      <protection locked="0"/>
    </xf>
    <xf numFmtId="0" fontId="12" fillId="2" borderId="14" xfId="0" applyFont="1" applyFill="1" applyBorder="1" applyAlignment="1" applyProtection="1">
      <alignment horizontal="center"/>
      <protection locked="0"/>
    </xf>
    <xf numFmtId="0" fontId="8" fillId="8" borderId="3" xfId="0" applyFont="1" applyFill="1" applyBorder="1" applyProtection="1">
      <protection locked="0"/>
    </xf>
    <xf numFmtId="166" fontId="8" fillId="3" borderId="11" xfId="0" applyNumberFormat="1" applyFont="1" applyFill="1" applyBorder="1" applyAlignment="1">
      <alignment wrapText="1"/>
    </xf>
    <xf numFmtId="166" fontId="8" fillId="3" borderId="12" xfId="0" applyNumberFormat="1" applyFont="1" applyFill="1" applyBorder="1" applyAlignment="1">
      <alignment wrapText="1"/>
    </xf>
    <xf numFmtId="0" fontId="8" fillId="0" borderId="0" xfId="0" applyFont="1" applyAlignment="1" applyProtection="1">
      <alignment horizontal="right"/>
      <protection locked="0"/>
    </xf>
    <xf numFmtId="0" fontId="14" fillId="2" borderId="0" xfId="0" applyFont="1" applyFill="1" applyAlignment="1" applyProtection="1">
      <alignment horizontal="center" wrapText="1"/>
      <protection locked="0"/>
    </xf>
    <xf numFmtId="0" fontId="12" fillId="2" borderId="0" xfId="0" applyFont="1" applyFill="1" applyAlignment="1" applyProtection="1">
      <alignment horizontal="center"/>
      <protection locked="0"/>
    </xf>
    <xf numFmtId="164" fontId="52" fillId="35" borderId="0" xfId="1" applyNumberFormat="1" applyFont="1" applyFill="1" applyBorder="1" applyAlignment="1" applyProtection="1">
      <alignment horizontal="center"/>
      <protection locked="0"/>
    </xf>
    <xf numFmtId="164" fontId="52" fillId="21" borderId="0" xfId="1" applyNumberFormat="1" applyFont="1" applyFill="1" applyBorder="1" applyAlignment="1" applyProtection="1">
      <alignment horizontal="center"/>
      <protection locked="0"/>
    </xf>
    <xf numFmtId="164" fontId="52" fillId="14" borderId="0" xfId="1" applyNumberFormat="1" applyFont="1" applyFill="1" applyBorder="1" applyAlignment="1" applyProtection="1">
      <alignment horizontal="center"/>
      <protection locked="0"/>
    </xf>
    <xf numFmtId="164" fontId="52" fillId="30" borderId="0" xfId="1" applyNumberFormat="1" applyFont="1" applyFill="1" applyBorder="1" applyAlignment="1" applyProtection="1">
      <alignment horizontal="center"/>
      <protection locked="0"/>
    </xf>
    <xf numFmtId="164" fontId="52" fillId="34" borderId="0" xfId="1" applyNumberFormat="1" applyFont="1" applyFill="1" applyBorder="1" applyAlignment="1" applyProtection="1">
      <alignment horizontal="center"/>
      <protection locked="0"/>
    </xf>
    <xf numFmtId="166" fontId="8" fillId="31" borderId="13" xfId="1" applyNumberFormat="1" applyFont="1" applyFill="1" applyBorder="1" applyProtection="1">
      <protection locked="0"/>
    </xf>
    <xf numFmtId="0" fontId="12" fillId="2" borderId="13" xfId="0" applyFont="1" applyFill="1" applyBorder="1" applyAlignment="1" applyProtection="1">
      <alignment horizontal="center"/>
      <protection locked="0"/>
    </xf>
    <xf numFmtId="0" fontId="14" fillId="31" borderId="12" xfId="0" applyFont="1" applyFill="1" applyBorder="1" applyAlignment="1" applyProtection="1">
      <alignment horizontal="center" vertical="center"/>
      <protection locked="0"/>
    </xf>
    <xf numFmtId="166" fontId="8" fillId="0" borderId="13" xfId="1" applyNumberFormat="1" applyFont="1" applyFill="1" applyBorder="1" applyProtection="1">
      <protection locked="0"/>
    </xf>
    <xf numFmtId="166" fontId="8" fillId="0" borderId="3" xfId="1" applyNumberFormat="1" applyFont="1" applyFill="1" applyBorder="1" applyProtection="1">
      <protection locked="0"/>
    </xf>
    <xf numFmtId="166" fontId="8" fillId="32" borderId="1" xfId="1" applyNumberFormat="1" applyFont="1" applyFill="1" applyBorder="1" applyProtection="1">
      <protection locked="0"/>
    </xf>
    <xf numFmtId="0" fontId="14" fillId="13" borderId="4" xfId="0" applyFont="1" applyFill="1" applyBorder="1" applyProtection="1">
      <protection locked="0"/>
    </xf>
    <xf numFmtId="0" fontId="14" fillId="13" borderId="5" xfId="0" applyFont="1" applyFill="1" applyBorder="1" applyProtection="1">
      <protection locked="0"/>
    </xf>
    <xf numFmtId="0" fontId="14" fillId="13" borderId="6" xfId="0" applyFont="1" applyFill="1" applyBorder="1" applyProtection="1">
      <protection locked="0"/>
    </xf>
    <xf numFmtId="0" fontId="14" fillId="13" borderId="4" xfId="0" applyFont="1" applyFill="1" applyBorder="1" applyAlignment="1" applyProtection="1">
      <alignment wrapText="1"/>
      <protection locked="0"/>
    </xf>
    <xf numFmtId="0" fontId="14" fillId="13" borderId="5" xfId="0" applyFont="1" applyFill="1" applyBorder="1" applyAlignment="1" applyProtection="1">
      <alignment wrapText="1"/>
      <protection locked="0"/>
    </xf>
    <xf numFmtId="0" fontId="14" fillId="13" borderId="6" xfId="0" applyFont="1" applyFill="1" applyBorder="1" applyAlignment="1" applyProtection="1">
      <alignment vertical="center"/>
      <protection locked="0"/>
    </xf>
    <xf numFmtId="0" fontId="14" fillId="31" borderId="5" xfId="0" applyFont="1" applyFill="1" applyBorder="1" applyAlignment="1" applyProtection="1">
      <alignment wrapText="1"/>
      <protection locked="0"/>
    </xf>
    <xf numFmtId="0" fontId="14" fillId="31" borderId="6" xfId="0" applyFont="1" applyFill="1" applyBorder="1" applyAlignment="1" applyProtection="1">
      <alignment wrapText="1"/>
      <protection locked="0"/>
    </xf>
    <xf numFmtId="0" fontId="14" fillId="2" borderId="21" xfId="0" applyFont="1" applyFill="1" applyBorder="1" applyAlignment="1" applyProtection="1">
      <alignment horizontal="left" vertical="center"/>
      <protection locked="0"/>
    </xf>
    <xf numFmtId="0" fontId="3" fillId="2" borderId="14" xfId="0" applyFont="1" applyFill="1" applyBorder="1" applyAlignment="1" applyProtection="1">
      <alignment horizontal="center"/>
      <protection locked="0"/>
    </xf>
    <xf numFmtId="0" fontId="12" fillId="2" borderId="7" xfId="0" applyFont="1" applyFill="1" applyBorder="1" applyAlignment="1" applyProtection="1">
      <alignment horizontal="center"/>
      <protection locked="0"/>
    </xf>
    <xf numFmtId="0" fontId="22" fillId="2" borderId="21" xfId="0" applyFont="1" applyFill="1" applyBorder="1" applyAlignment="1" applyProtection="1">
      <alignment horizontal="left"/>
      <protection locked="0"/>
    </xf>
    <xf numFmtId="0" fontId="3" fillId="2" borderId="21" xfId="0" applyFont="1" applyFill="1" applyBorder="1" applyAlignment="1" applyProtection="1">
      <alignment horizontal="center"/>
      <protection locked="0"/>
    </xf>
    <xf numFmtId="0" fontId="14" fillId="2" borderId="4" xfId="0" applyFont="1" applyFill="1" applyBorder="1" applyAlignment="1" applyProtection="1">
      <alignment horizontal="center" wrapText="1"/>
      <protection locked="0"/>
    </xf>
    <xf numFmtId="166" fontId="8" fillId="2" borderId="1" xfId="1" applyNumberFormat="1" applyFont="1" applyFill="1" applyBorder="1" applyAlignment="1" applyProtection="1">
      <alignment horizontal="center"/>
    </xf>
    <xf numFmtId="166" fontId="8" fillId="32" borderId="1" xfId="1" applyNumberFormat="1" applyFont="1" applyFill="1" applyBorder="1" applyAlignment="1" applyProtection="1">
      <alignment horizontal="right"/>
      <protection locked="0"/>
    </xf>
    <xf numFmtId="0" fontId="14" fillId="2" borderId="7" xfId="0" applyFont="1" applyFill="1" applyBorder="1" applyAlignment="1" applyProtection="1">
      <alignment horizontal="center" wrapText="1"/>
      <protection locked="0"/>
    </xf>
    <xf numFmtId="0" fontId="12" fillId="2" borderId="1" xfId="0" applyFont="1" applyFill="1" applyBorder="1" applyAlignment="1" applyProtection="1">
      <alignment horizontal="center"/>
      <protection locked="0"/>
    </xf>
    <xf numFmtId="166" fontId="8" fillId="0" borderId="1" xfId="1" applyNumberFormat="1" applyFont="1" applyFill="1" applyBorder="1" applyAlignment="1" applyProtection="1">
      <alignment horizontal="center"/>
      <protection locked="0"/>
    </xf>
    <xf numFmtId="0" fontId="38" fillId="8" borderId="15" xfId="0" applyFont="1" applyFill="1" applyBorder="1" applyAlignment="1" applyProtection="1">
      <alignment horizontal="center"/>
      <protection locked="0"/>
    </xf>
    <xf numFmtId="166" fontId="14" fillId="37" borderId="4" xfId="0" applyNumberFormat="1" applyFont="1" applyFill="1" applyBorder="1" applyAlignment="1" applyProtection="1">
      <alignment horizontal="right" wrapText="1"/>
      <protection locked="0"/>
    </xf>
    <xf numFmtId="166" fontId="14" fillId="37" borderId="4" xfId="0" applyNumberFormat="1" applyFont="1" applyFill="1" applyBorder="1" applyAlignment="1" applyProtection="1">
      <alignment horizontal="right" wrapText="1" indent="1"/>
      <protection locked="0"/>
    </xf>
    <xf numFmtId="164" fontId="8" fillId="2" borderId="1" xfId="1" applyNumberFormat="1" applyFont="1" applyFill="1" applyBorder="1" applyProtection="1">
      <protection locked="0"/>
    </xf>
    <xf numFmtId="166" fontId="14" fillId="3" borderId="1" xfId="0" applyNumberFormat="1" applyFont="1" applyFill="1" applyBorder="1" applyAlignment="1">
      <alignment horizontal="right"/>
    </xf>
    <xf numFmtId="0" fontId="13" fillId="8" borderId="2" xfId="0" applyFont="1" applyFill="1" applyBorder="1" applyAlignment="1" applyProtection="1">
      <alignment horizontal="center"/>
      <protection locked="0"/>
    </xf>
    <xf numFmtId="0" fontId="13" fillId="8" borderId="13" xfId="0" applyFont="1" applyFill="1" applyBorder="1" applyAlignment="1" applyProtection="1">
      <alignment horizontal="center"/>
      <protection locked="0"/>
    </xf>
    <xf numFmtId="0" fontId="13" fillId="8" borderId="0" xfId="0" applyFont="1" applyFill="1" applyAlignment="1" applyProtection="1">
      <alignment horizontal="center"/>
      <protection locked="0"/>
    </xf>
    <xf numFmtId="0" fontId="38" fillId="8" borderId="2" xfId="0" applyFont="1" applyFill="1" applyBorder="1" applyProtection="1">
      <protection locked="0"/>
    </xf>
    <xf numFmtId="0" fontId="38" fillId="8" borderId="0" xfId="0" applyFont="1" applyFill="1" applyProtection="1">
      <protection locked="0"/>
    </xf>
    <xf numFmtId="166" fontId="8" fillId="0" borderId="1" xfId="1" applyNumberFormat="1" applyFont="1" applyFill="1" applyBorder="1" applyAlignment="1" applyProtection="1">
      <protection locked="0"/>
    </xf>
    <xf numFmtId="0" fontId="38" fillId="38" borderId="1" xfId="0" applyFont="1" applyFill="1" applyBorder="1" applyAlignment="1" applyProtection="1">
      <alignment horizontal="center"/>
      <protection locked="0"/>
    </xf>
    <xf numFmtId="0" fontId="50" fillId="2" borderId="4" xfId="0" applyFont="1" applyFill="1" applyBorder="1" applyAlignment="1" applyProtection="1">
      <alignment horizontal="center"/>
      <protection locked="0"/>
    </xf>
    <xf numFmtId="0" fontId="8" fillId="38" borderId="15" xfId="0" applyFont="1" applyFill="1" applyBorder="1" applyAlignment="1" applyProtection="1">
      <alignment horizontal="right" indent="2"/>
      <protection locked="0"/>
    </xf>
    <xf numFmtId="2" fontId="50" fillId="0" borderId="4" xfId="0" applyNumberFormat="1" applyFont="1" applyBorder="1" applyAlignment="1" applyProtection="1">
      <alignment horizontal="center"/>
      <protection locked="0"/>
    </xf>
    <xf numFmtId="1" fontId="50" fillId="2" borderId="4" xfId="0" applyNumberFormat="1" applyFont="1" applyFill="1" applyBorder="1" applyAlignment="1" applyProtection="1">
      <alignment horizontal="center"/>
      <protection locked="0"/>
    </xf>
    <xf numFmtId="0" fontId="14" fillId="2" borderId="15" xfId="0" applyFont="1" applyFill="1" applyBorder="1" applyAlignment="1" applyProtection="1">
      <alignment horizontal="center" wrapText="1"/>
      <protection locked="0"/>
    </xf>
    <xf numFmtId="0" fontId="8" fillId="8" borderId="9" xfId="0" applyFont="1" applyFill="1" applyBorder="1" applyProtection="1">
      <protection locked="0"/>
    </xf>
    <xf numFmtId="0" fontId="8" fillId="8" borderId="14" xfId="0" applyFont="1" applyFill="1" applyBorder="1" applyProtection="1">
      <protection locked="0"/>
    </xf>
    <xf numFmtId="165" fontId="50" fillId="0" borderId="11" xfId="0" applyNumberFormat="1" applyFont="1" applyBorder="1" applyAlignment="1" applyProtection="1">
      <alignment horizontal="center"/>
      <protection locked="0"/>
    </xf>
    <xf numFmtId="2" fontId="50" fillId="0" borderId="11" xfId="0" applyNumberFormat="1" applyFont="1" applyBorder="1" applyAlignment="1" applyProtection="1">
      <alignment horizontal="center"/>
      <protection locked="0"/>
    </xf>
    <xf numFmtId="1" fontId="50" fillId="2" borderId="15" xfId="0" applyNumberFormat="1" applyFont="1" applyFill="1" applyBorder="1" applyAlignment="1" applyProtection="1">
      <alignment horizontal="center"/>
      <protection locked="0"/>
    </xf>
    <xf numFmtId="166" fontId="8" fillId="2" borderId="1" xfId="1" applyNumberFormat="1" applyFont="1" applyFill="1" applyBorder="1" applyAlignment="1" applyProtection="1">
      <alignment horizontal="right"/>
      <protection locked="0"/>
    </xf>
    <xf numFmtId="166" fontId="8" fillId="3" borderId="1" xfId="0" applyNumberFormat="1" applyFont="1" applyFill="1" applyBorder="1" applyAlignment="1">
      <alignment horizontal="right"/>
    </xf>
    <xf numFmtId="2" fontId="50" fillId="38" borderId="4" xfId="0" applyNumberFormat="1" applyFont="1" applyFill="1" applyBorder="1" applyAlignment="1" applyProtection="1">
      <alignment horizontal="center"/>
      <protection locked="0"/>
    </xf>
    <xf numFmtId="2" fontId="50" fillId="38" borderId="5" xfId="0" applyNumberFormat="1" applyFont="1" applyFill="1" applyBorder="1" applyAlignment="1" applyProtection="1">
      <alignment horizontal="center"/>
      <protection locked="0"/>
    </xf>
    <xf numFmtId="1" fontId="50" fillId="38" borderId="6" xfId="0" applyNumberFormat="1" applyFont="1" applyFill="1" applyBorder="1" applyAlignment="1" applyProtection="1">
      <alignment horizontal="center"/>
      <protection locked="0"/>
    </xf>
    <xf numFmtId="0" fontId="8" fillId="2" borderId="3" xfId="0" applyFont="1" applyFill="1" applyBorder="1" applyProtection="1">
      <protection locked="0"/>
    </xf>
    <xf numFmtId="1" fontId="8" fillId="32" borderId="4" xfId="0" applyNumberFormat="1" applyFont="1" applyFill="1" applyBorder="1" applyAlignment="1" applyProtection="1">
      <alignment horizontal="center"/>
      <protection locked="0"/>
    </xf>
    <xf numFmtId="166" fontId="8" fillId="3" borderId="2" xfId="1" applyNumberFormat="1" applyFont="1" applyFill="1" applyBorder="1" applyProtection="1"/>
    <xf numFmtId="166" fontId="14" fillId="2" borderId="9" xfId="1" applyNumberFormat="1" applyFont="1" applyFill="1" applyBorder="1" applyAlignment="1" applyProtection="1">
      <alignment horizontal="center"/>
    </xf>
    <xf numFmtId="1" fontId="50" fillId="2" borderId="11" xfId="0" applyNumberFormat="1" applyFont="1" applyFill="1" applyBorder="1" applyAlignment="1" applyProtection="1">
      <alignment horizontal="center"/>
      <protection locked="0"/>
    </xf>
    <xf numFmtId="1" fontId="50" fillId="2" borderId="3" xfId="0" applyNumberFormat="1" applyFont="1" applyFill="1" applyBorder="1" applyAlignment="1" applyProtection="1">
      <alignment horizontal="center"/>
      <protection locked="0"/>
    </xf>
    <xf numFmtId="1" fontId="50" fillId="2" borderId="9" xfId="0" applyNumberFormat="1"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166" fontId="8" fillId="2" borderId="11" xfId="1" applyNumberFormat="1" applyFont="1" applyFill="1" applyBorder="1" applyProtection="1">
      <protection locked="0"/>
    </xf>
    <xf numFmtId="166" fontId="8" fillId="2" borderId="3" xfId="1" applyNumberFormat="1" applyFont="1" applyFill="1" applyBorder="1" applyProtection="1">
      <protection locked="0"/>
    </xf>
    <xf numFmtId="166" fontId="8" fillId="2" borderId="9" xfId="1" applyNumberFormat="1" applyFont="1" applyFill="1" applyBorder="1" applyProtection="1">
      <protection locked="0"/>
    </xf>
    <xf numFmtId="166" fontId="8" fillId="2" borderId="12" xfId="1" applyNumberFormat="1" applyFont="1" applyFill="1" applyBorder="1" applyProtection="1">
      <protection locked="0"/>
    </xf>
    <xf numFmtId="166" fontId="8" fillId="2" borderId="9" xfId="0" applyNumberFormat="1" applyFont="1" applyFill="1" applyBorder="1" applyProtection="1">
      <protection locked="0"/>
    </xf>
    <xf numFmtId="164" fontId="8" fillId="2" borderId="0" xfId="1" applyNumberFormat="1" applyFont="1" applyFill="1" applyProtection="1">
      <protection locked="0"/>
    </xf>
    <xf numFmtId="166" fontId="8" fillId="3" borderId="4" xfId="0" applyNumberFormat="1" applyFont="1" applyFill="1" applyBorder="1" applyAlignment="1">
      <alignment horizontal="left"/>
    </xf>
    <xf numFmtId="166" fontId="8" fillId="3" borderId="6" xfId="0" applyNumberFormat="1" applyFont="1" applyFill="1" applyBorder="1" applyAlignment="1">
      <alignment horizontal="left"/>
    </xf>
    <xf numFmtId="166" fontId="8" fillId="3" borderId="9" xfId="0" applyNumberFormat="1" applyFont="1" applyFill="1" applyBorder="1" applyAlignment="1">
      <alignment horizontal="left"/>
    </xf>
    <xf numFmtId="164" fontId="8" fillId="2" borderId="11" xfId="1" applyNumberFormat="1" applyFont="1" applyFill="1" applyBorder="1" applyProtection="1">
      <protection locked="0"/>
    </xf>
    <xf numFmtId="164" fontId="8" fillId="2" borderId="3" xfId="1" applyNumberFormat="1" applyFont="1" applyFill="1" applyBorder="1" applyProtection="1">
      <protection locked="0"/>
    </xf>
    <xf numFmtId="164" fontId="8" fillId="2" borderId="9" xfId="1" applyNumberFormat="1" applyFont="1" applyFill="1" applyBorder="1" applyProtection="1">
      <protection locked="0"/>
    </xf>
    <xf numFmtId="0" fontId="8" fillId="2" borderId="0" xfId="0" applyFont="1" applyFill="1" applyProtection="1">
      <protection locked="0"/>
    </xf>
    <xf numFmtId="166" fontId="8" fillId="2" borderId="21" xfId="1" applyNumberFormat="1" applyFont="1" applyFill="1" applyBorder="1"/>
    <xf numFmtId="166" fontId="8" fillId="2" borderId="11" xfId="1" applyNumberFormat="1" applyFont="1" applyFill="1" applyBorder="1" applyAlignment="1" applyProtection="1">
      <alignment horizontal="left"/>
      <protection locked="0"/>
    </xf>
    <xf numFmtId="166" fontId="8" fillId="2" borderId="9" xfId="1" applyNumberFormat="1" applyFont="1" applyFill="1" applyBorder="1" applyAlignment="1" applyProtection="1">
      <alignment horizontal="left"/>
      <protection locked="0"/>
    </xf>
    <xf numFmtId="166" fontId="8" fillId="3" borderId="21" xfId="1" applyNumberFormat="1" applyFont="1" applyFill="1" applyBorder="1" applyAlignment="1" applyProtection="1">
      <alignment horizontal="left"/>
    </xf>
    <xf numFmtId="10" fontId="8" fillId="0" borderId="6" xfId="0" applyNumberFormat="1" applyFont="1" applyBorder="1" applyProtection="1">
      <protection locked="0"/>
    </xf>
    <xf numFmtId="10" fontId="8" fillId="0" borderId="3" xfId="0" applyNumberFormat="1" applyFont="1" applyBorder="1" applyProtection="1">
      <protection locked="0"/>
    </xf>
    <xf numFmtId="166" fontId="8" fillId="2" borderId="11" xfId="0" applyNumberFormat="1" applyFont="1" applyFill="1" applyBorder="1" applyAlignment="1" applyProtection="1">
      <alignment wrapText="1"/>
      <protection locked="0"/>
    </xf>
    <xf numFmtId="0" fontId="14" fillId="32" borderId="0" xfId="0" applyFont="1" applyFill="1" applyAlignment="1" applyProtection="1">
      <alignment horizontal="center"/>
      <protection locked="0"/>
    </xf>
    <xf numFmtId="166" fontId="8" fillId="2" borderId="21" xfId="0" applyNumberFormat="1" applyFont="1" applyFill="1" applyBorder="1" applyAlignment="1" applyProtection="1">
      <alignment wrapText="1"/>
      <protection locked="0"/>
    </xf>
    <xf numFmtId="166" fontId="8" fillId="13" borderId="4" xfId="1" applyNumberFormat="1" applyFont="1" applyFill="1" applyBorder="1" applyProtection="1">
      <protection locked="0"/>
    </xf>
    <xf numFmtId="166" fontId="8" fillId="13" borderId="5" xfId="1" applyNumberFormat="1" applyFont="1" applyFill="1" applyBorder="1" applyProtection="1">
      <protection locked="0"/>
    </xf>
    <xf numFmtId="2" fontId="4" fillId="0" borderId="21" xfId="2" applyNumberFormat="1" applyFont="1" applyBorder="1" applyAlignment="1" applyProtection="1">
      <alignment wrapText="1"/>
      <protection locked="0"/>
    </xf>
    <xf numFmtId="166" fontId="8" fillId="32" borderId="1" xfId="0" applyNumberFormat="1" applyFont="1" applyFill="1" applyBorder="1" applyAlignment="1" applyProtection="1">
      <alignment horizontal="center"/>
      <protection locked="0"/>
    </xf>
    <xf numFmtId="166" fontId="8" fillId="3" borderId="4" xfId="0" applyNumberFormat="1" applyFont="1" applyFill="1" applyBorder="1"/>
    <xf numFmtId="164" fontId="8" fillId="0" borderId="0" xfId="1" applyNumberFormat="1" applyFont="1" applyFill="1" applyAlignment="1" applyProtection="1">
      <alignment horizontal="left"/>
      <protection locked="0"/>
    </xf>
    <xf numFmtId="2" fontId="0" fillId="0" borderId="3" xfId="0" applyNumberFormat="1" applyBorder="1"/>
    <xf numFmtId="0" fontId="14" fillId="2" borderId="5" xfId="0" applyFont="1" applyFill="1" applyBorder="1" applyAlignment="1">
      <alignment horizontal="right"/>
    </xf>
    <xf numFmtId="9" fontId="4" fillId="0" borderId="32" xfId="2" applyFont="1" applyFill="1" applyBorder="1" applyAlignment="1">
      <alignment horizontal="center"/>
    </xf>
    <xf numFmtId="0" fontId="8" fillId="32" borderId="6" xfId="0" applyFont="1" applyFill="1" applyBorder="1" applyProtection="1">
      <protection locked="0"/>
    </xf>
    <xf numFmtId="166" fontId="8" fillId="32" borderId="6" xfId="0" applyNumberFormat="1" applyFont="1" applyFill="1" applyBorder="1" applyAlignment="1" applyProtection="1">
      <alignment horizontal="center"/>
      <protection locked="0"/>
    </xf>
    <xf numFmtId="0" fontId="13" fillId="0" borderId="5" xfId="0" applyFont="1" applyBorder="1" applyProtection="1">
      <protection locked="0"/>
    </xf>
    <xf numFmtId="0" fontId="8" fillId="32" borderId="0" xfId="0" applyFont="1" applyFill="1" applyProtection="1">
      <protection locked="0"/>
    </xf>
    <xf numFmtId="0" fontId="74" fillId="0" borderId="0" xfId="0" applyFont="1" applyAlignment="1">
      <alignment horizontal="center" vertical="center"/>
    </xf>
    <xf numFmtId="0" fontId="8" fillId="3" borderId="11" xfId="0" applyFont="1" applyFill="1" applyBorder="1" applyAlignment="1">
      <alignment horizontal="left" vertical="center" wrapText="1"/>
    </xf>
    <xf numFmtId="0" fontId="8" fillId="3" borderId="9" xfId="0" applyFont="1" applyFill="1" applyBorder="1" applyAlignment="1">
      <alignment horizontal="left" vertical="center" wrapText="1"/>
    </xf>
    <xf numFmtId="0" fontId="38" fillId="8" borderId="2" xfId="0" applyFont="1" applyFill="1" applyBorder="1" applyAlignment="1" applyProtection="1">
      <alignment horizontal="center"/>
      <protection locked="0"/>
    </xf>
    <xf numFmtId="0" fontId="38" fillId="8" borderId="0" xfId="0" applyFont="1" applyFill="1" applyAlignment="1" applyProtection="1">
      <alignment horizontal="center"/>
      <protection locked="0"/>
    </xf>
    <xf numFmtId="0" fontId="38" fillId="8" borderId="13" xfId="0" applyFont="1" applyFill="1" applyBorder="1" applyAlignment="1" applyProtection="1">
      <alignment horizontal="center"/>
      <protection locked="0"/>
    </xf>
    <xf numFmtId="0" fontId="14" fillId="2" borderId="4" xfId="0" applyFont="1" applyFill="1" applyBorder="1" applyAlignment="1" applyProtection="1">
      <alignment horizontal="right"/>
      <protection locked="0"/>
    </xf>
    <xf numFmtId="0" fontId="14" fillId="2" borderId="5" xfId="0" applyFont="1" applyFill="1" applyBorder="1" applyAlignment="1" applyProtection="1">
      <alignment horizontal="right"/>
      <protection locked="0"/>
    </xf>
    <xf numFmtId="0" fontId="14" fillId="2" borderId="6" xfId="0" applyFont="1" applyFill="1" applyBorder="1" applyAlignment="1" applyProtection="1">
      <alignment horizontal="right"/>
      <protection locked="0"/>
    </xf>
    <xf numFmtId="0" fontId="8" fillId="0" borderId="4" xfId="0" applyFont="1" applyBorder="1" applyAlignment="1" applyProtection="1">
      <alignment horizontal="left"/>
      <protection locked="0"/>
    </xf>
    <xf numFmtId="0" fontId="8" fillId="0" borderId="5" xfId="0" applyFont="1" applyBorder="1" applyAlignment="1" applyProtection="1">
      <alignment horizontal="left"/>
      <protection locked="0"/>
    </xf>
    <xf numFmtId="0" fontId="8" fillId="0" borderId="6" xfId="0" applyFont="1" applyBorder="1" applyAlignment="1" applyProtection="1">
      <alignment horizontal="left"/>
      <protection locked="0"/>
    </xf>
    <xf numFmtId="0" fontId="38" fillId="8" borderId="15" xfId="0" applyFont="1" applyFill="1" applyBorder="1" applyAlignment="1" applyProtection="1">
      <alignment horizontal="center"/>
      <protection locked="0"/>
    </xf>
    <xf numFmtId="0" fontId="38" fillId="8" borderId="16" xfId="0" applyFont="1" applyFill="1" applyBorder="1" applyAlignment="1" applyProtection="1">
      <alignment horizontal="center"/>
      <protection locked="0"/>
    </xf>
    <xf numFmtId="0" fontId="13" fillId="8" borderId="2" xfId="0" applyFont="1" applyFill="1" applyBorder="1" applyAlignment="1" applyProtection="1">
      <alignment horizontal="center"/>
      <protection locked="0"/>
    </xf>
    <xf numFmtId="0" fontId="13" fillId="8" borderId="0" xfId="0" applyFont="1" applyFill="1" applyAlignment="1" applyProtection="1">
      <alignment horizontal="center"/>
      <protection locked="0"/>
    </xf>
    <xf numFmtId="0" fontId="13" fillId="8" borderId="13" xfId="0" applyFont="1" applyFill="1" applyBorder="1" applyAlignment="1" applyProtection="1">
      <alignment horizontal="center"/>
      <protection locked="0"/>
    </xf>
    <xf numFmtId="0" fontId="8" fillId="0" borderId="9" xfId="0" applyFont="1" applyBorder="1" applyAlignment="1" applyProtection="1">
      <alignment horizontal="left" wrapText="1"/>
      <protection locked="0"/>
    </xf>
    <xf numFmtId="0" fontId="8" fillId="0" borderId="21" xfId="0" applyFont="1" applyBorder="1" applyAlignment="1" applyProtection="1">
      <alignment horizontal="left" wrapText="1"/>
      <protection locked="0"/>
    </xf>
    <xf numFmtId="166" fontId="8" fillId="0" borderId="6" xfId="1" applyNumberFormat="1" applyFont="1" applyFill="1" applyBorder="1" applyAlignment="1" applyProtection="1">
      <alignment horizontal="center"/>
      <protection locked="0"/>
    </xf>
    <xf numFmtId="166" fontId="8" fillId="0" borderId="1" xfId="1" applyNumberFormat="1" applyFont="1" applyFill="1" applyBorder="1" applyAlignment="1" applyProtection="1">
      <alignment horizontal="center"/>
      <protection locked="0"/>
    </xf>
    <xf numFmtId="0" fontId="8" fillId="0" borderId="4" xfId="0" applyFont="1" applyBorder="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6" xfId="0" applyFont="1" applyBorder="1" applyAlignment="1" applyProtection="1">
      <alignment horizontal="center" wrapText="1"/>
      <protection locked="0"/>
    </xf>
    <xf numFmtId="0" fontId="8" fillId="0" borderId="4" xfId="0" applyFont="1" applyBorder="1" applyAlignment="1" applyProtection="1">
      <alignment horizontal="center"/>
      <protection locked="0"/>
    </xf>
    <xf numFmtId="0" fontId="8" fillId="0" borderId="5" xfId="0" applyFont="1" applyBorder="1" applyAlignment="1" applyProtection="1">
      <alignment horizontal="center"/>
      <protection locked="0"/>
    </xf>
    <xf numFmtId="0" fontId="8" fillId="0" borderId="6" xfId="0" applyFont="1" applyBorder="1" applyAlignment="1" applyProtection="1">
      <alignment horizontal="center"/>
      <protection locked="0"/>
    </xf>
    <xf numFmtId="0" fontId="8" fillId="0" borderId="1" xfId="0" applyFont="1" applyBorder="1" applyAlignment="1" applyProtection="1">
      <alignment horizontal="left" wrapText="1"/>
      <protection locked="0"/>
    </xf>
    <xf numFmtId="0" fontId="38" fillId="0" borderId="4" xfId="0" applyFont="1" applyBorder="1" applyAlignment="1" applyProtection="1">
      <alignment horizontal="center"/>
      <protection locked="0"/>
    </xf>
    <xf numFmtId="0" fontId="38" fillId="0" borderId="5" xfId="0" applyFont="1" applyBorder="1" applyAlignment="1" applyProtection="1">
      <alignment horizontal="center"/>
      <protection locked="0"/>
    </xf>
    <xf numFmtId="0" fontId="38" fillId="0" borderId="6" xfId="0" applyFont="1" applyBorder="1" applyAlignment="1" applyProtection="1">
      <alignment horizontal="center"/>
      <protection locked="0"/>
    </xf>
    <xf numFmtId="0" fontId="8" fillId="0" borderId="11" xfId="0" applyFont="1" applyBorder="1" applyAlignment="1" applyProtection="1">
      <alignment horizontal="left" vertical="center" wrapText="1"/>
      <protection locked="0"/>
    </xf>
    <xf numFmtId="0" fontId="8" fillId="0" borderId="21" xfId="0" applyFont="1" applyBorder="1" applyAlignment="1" applyProtection="1">
      <alignment horizontal="left" vertical="center" wrapText="1"/>
      <protection locked="0"/>
    </xf>
    <xf numFmtId="0" fontId="8" fillId="0" borderId="11" xfId="0" applyFont="1" applyBorder="1" applyAlignment="1" applyProtection="1">
      <alignment vertical="center" wrapText="1"/>
      <protection locked="0"/>
    </xf>
    <xf numFmtId="0" fontId="8" fillId="0" borderId="21"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14" fillId="0" borderId="7" xfId="0" applyFont="1" applyBorder="1" applyAlignment="1" applyProtection="1">
      <alignment horizontal="center"/>
      <protection locked="0"/>
    </xf>
    <xf numFmtId="0" fontId="14" fillId="0" borderId="14" xfId="0" applyFont="1" applyBorder="1" applyAlignment="1" applyProtection="1">
      <alignment horizontal="center"/>
      <protection locked="0"/>
    </xf>
    <xf numFmtId="0" fontId="14" fillId="0" borderId="4" xfId="0" applyFont="1" applyBorder="1" applyAlignment="1" applyProtection="1">
      <alignment horizontal="center"/>
      <protection locked="0"/>
    </xf>
    <xf numFmtId="0" fontId="14" fillId="0" borderId="5" xfId="0" applyFont="1" applyBorder="1" applyAlignment="1" applyProtection="1">
      <alignment horizontal="center"/>
      <protection locked="0"/>
    </xf>
    <xf numFmtId="0" fontId="14" fillId="0" borderId="6" xfId="0" applyFont="1" applyBorder="1" applyAlignment="1" applyProtection="1">
      <alignment horizontal="center"/>
      <protection locked="0"/>
    </xf>
    <xf numFmtId="0" fontId="38" fillId="32" borderId="21" xfId="0" applyFont="1" applyFill="1" applyBorder="1" applyAlignment="1" applyProtection="1">
      <alignment horizontal="center"/>
      <protection locked="0"/>
    </xf>
    <xf numFmtId="0" fontId="38" fillId="32" borderId="7" xfId="0" applyFont="1" applyFill="1" applyBorder="1" applyAlignment="1" applyProtection="1">
      <alignment horizontal="center"/>
      <protection locked="0"/>
    </xf>
    <xf numFmtId="0" fontId="38" fillId="32" borderId="14" xfId="0" applyFont="1" applyFill="1" applyBorder="1" applyAlignment="1" applyProtection="1">
      <alignment horizontal="center"/>
      <protection locked="0"/>
    </xf>
    <xf numFmtId="0" fontId="8" fillId="0" borderId="11" xfId="0"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14" fillId="31" borderId="5" xfId="0" applyFont="1" applyFill="1" applyBorder="1" applyAlignment="1" applyProtection="1">
      <alignment horizontal="center" vertical="center"/>
      <protection locked="0"/>
    </xf>
    <xf numFmtId="0" fontId="14" fillId="31" borderId="6"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7" xfId="0" applyFont="1" applyFill="1" applyBorder="1" applyAlignment="1" applyProtection="1">
      <alignment horizontal="right"/>
      <protection locked="0"/>
    </xf>
    <xf numFmtId="0" fontId="8" fillId="0" borderId="3" xfId="0" applyFont="1" applyBorder="1" applyAlignment="1" applyProtection="1">
      <alignment horizontal="left" vertical="center"/>
      <protection locked="0"/>
    </xf>
    <xf numFmtId="0" fontId="23" fillId="0" borderId="2" xfId="0" applyFont="1" applyBorder="1" applyAlignment="1" applyProtection="1">
      <alignment horizontal="center"/>
      <protection locked="0"/>
    </xf>
    <xf numFmtId="0" fontId="23" fillId="0" borderId="0" xfId="0" applyFont="1" applyAlignment="1" applyProtection="1">
      <alignment horizontal="center"/>
      <protection locked="0"/>
    </xf>
    <xf numFmtId="0" fontId="23" fillId="0" borderId="2"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168" fontId="8" fillId="0" borderId="2" xfId="2" applyNumberFormat="1" applyFont="1" applyBorder="1" applyAlignment="1" applyProtection="1">
      <alignment horizontal="center"/>
      <protection locked="0"/>
    </xf>
    <xf numFmtId="168" fontId="8" fillId="0" borderId="0" xfId="2" applyNumberFormat="1" applyFont="1" applyBorder="1" applyAlignment="1" applyProtection="1">
      <alignment horizontal="center"/>
      <protection locked="0"/>
    </xf>
    <xf numFmtId="168" fontId="13" fillId="0" borderId="0" xfId="2" applyNumberFormat="1" applyFont="1" applyBorder="1" applyAlignment="1" applyProtection="1">
      <alignment horizontal="center"/>
      <protection locked="0"/>
    </xf>
    <xf numFmtId="0" fontId="94" fillId="0" borderId="2" xfId="0" applyFont="1" applyBorder="1" applyAlignment="1" applyProtection="1">
      <alignment horizontal="center"/>
      <protection locked="0"/>
    </xf>
    <xf numFmtId="0" fontId="94" fillId="0" borderId="0" xfId="0" applyFont="1" applyAlignment="1" applyProtection="1">
      <alignment horizontal="center"/>
      <protection locked="0"/>
    </xf>
    <xf numFmtId="0" fontId="90" fillId="0" borderId="2" xfId="0" applyFont="1" applyBorder="1" applyAlignment="1" applyProtection="1">
      <alignment horizontal="center"/>
      <protection locked="0"/>
    </xf>
    <xf numFmtId="0" fontId="90" fillId="0" borderId="0" xfId="0" applyFont="1" applyAlignment="1" applyProtection="1">
      <alignment horizontal="center"/>
      <protection locked="0"/>
    </xf>
    <xf numFmtId="0" fontId="89" fillId="0" borderId="2" xfId="0" applyFont="1" applyBorder="1" applyAlignment="1" applyProtection="1">
      <alignment horizontal="center"/>
      <protection locked="0"/>
    </xf>
    <xf numFmtId="0" fontId="89" fillId="0" borderId="0" xfId="0" applyFont="1" applyAlignment="1" applyProtection="1">
      <alignment horizontal="center"/>
      <protection locked="0"/>
    </xf>
    <xf numFmtId="0" fontId="14" fillId="31" borderId="4" xfId="0" applyFont="1" applyFill="1" applyBorder="1" applyAlignment="1" applyProtection="1">
      <alignment horizontal="center" vertical="center"/>
      <protection locked="0"/>
    </xf>
    <xf numFmtId="164" fontId="52" fillId="35" borderId="7" xfId="1" applyNumberFormat="1" applyFont="1" applyFill="1" applyBorder="1" applyAlignment="1" applyProtection="1">
      <alignment horizontal="center"/>
      <protection locked="0"/>
    </xf>
    <xf numFmtId="0" fontId="8" fillId="32" borderId="9" xfId="0" applyFont="1" applyFill="1" applyBorder="1" applyAlignment="1" applyProtection="1">
      <alignment horizontal="left" wrapText="1"/>
      <protection locked="0"/>
    </xf>
    <xf numFmtId="0" fontId="8" fillId="32" borderId="21" xfId="0" applyFont="1" applyFill="1" applyBorder="1" applyAlignment="1" applyProtection="1">
      <alignment horizontal="left" wrapText="1"/>
      <protection locked="0"/>
    </xf>
    <xf numFmtId="0" fontId="13" fillId="8" borderId="21" xfId="0" applyFont="1" applyFill="1" applyBorder="1" applyAlignment="1" applyProtection="1">
      <alignment horizontal="center"/>
      <protection locked="0"/>
    </xf>
    <xf numFmtId="0" fontId="13" fillId="8" borderId="7" xfId="0" applyFont="1" applyFill="1" applyBorder="1" applyAlignment="1" applyProtection="1">
      <alignment horizontal="center"/>
      <protection locked="0"/>
    </xf>
    <xf numFmtId="0" fontId="13" fillId="8" borderId="14" xfId="0" applyFont="1" applyFill="1" applyBorder="1" applyAlignment="1" applyProtection="1">
      <alignment horizontal="center"/>
      <protection locked="0"/>
    </xf>
    <xf numFmtId="0" fontId="13" fillId="8" borderId="15" xfId="0" applyFont="1" applyFill="1" applyBorder="1" applyAlignment="1" applyProtection="1">
      <alignment horizontal="center"/>
      <protection locked="0"/>
    </xf>
    <xf numFmtId="0" fontId="13" fillId="8" borderId="16" xfId="0" applyFont="1" applyFill="1" applyBorder="1" applyAlignment="1" applyProtection="1">
      <alignment horizontal="center"/>
      <protection locked="0"/>
    </xf>
    <xf numFmtId="0" fontId="13" fillId="8" borderId="12" xfId="0" applyFont="1" applyFill="1" applyBorder="1" applyAlignment="1" applyProtection="1">
      <alignment horizontal="center"/>
      <protection locked="0"/>
    </xf>
    <xf numFmtId="0" fontId="8" fillId="0" borderId="6" xfId="0" applyFont="1" applyBorder="1" applyAlignment="1" applyProtection="1">
      <alignment horizontal="left" wrapText="1"/>
      <protection locked="0"/>
    </xf>
    <xf numFmtId="166" fontId="14" fillId="31" borderId="4" xfId="1" applyNumberFormat="1" applyFont="1" applyFill="1" applyBorder="1" applyAlignment="1" applyProtection="1">
      <alignment horizontal="center" wrapText="1"/>
      <protection locked="0"/>
    </xf>
    <xf numFmtId="166" fontId="14" fillId="31" borderId="5" xfId="1" applyNumberFormat="1" applyFont="1" applyFill="1" applyBorder="1" applyAlignment="1" applyProtection="1">
      <alignment horizontal="center" wrapText="1"/>
      <protection locked="0"/>
    </xf>
    <xf numFmtId="166" fontId="8" fillId="3" borderId="4" xfId="0" applyNumberFormat="1" applyFont="1" applyFill="1" applyBorder="1" applyAlignment="1">
      <alignment horizontal="center"/>
    </xf>
    <xf numFmtId="166" fontId="8" fillId="3" borderId="5" xfId="0" applyNumberFormat="1" applyFont="1" applyFill="1" applyBorder="1" applyAlignment="1">
      <alignment horizontal="center"/>
    </xf>
    <xf numFmtId="0" fontId="8" fillId="8" borderId="21" xfId="0" applyFont="1" applyFill="1" applyBorder="1" applyAlignment="1" applyProtection="1">
      <alignment horizontal="center"/>
      <protection locked="0"/>
    </xf>
    <xf numFmtId="0" fontId="8" fillId="8" borderId="7" xfId="0" applyFont="1" applyFill="1" applyBorder="1" applyAlignment="1" applyProtection="1">
      <alignment horizontal="center"/>
      <protection locked="0"/>
    </xf>
    <xf numFmtId="0" fontId="8" fillId="8" borderId="14" xfId="0" applyFont="1" applyFill="1" applyBorder="1" applyAlignment="1" applyProtection="1">
      <alignment horizontal="center"/>
      <protection locked="0"/>
    </xf>
    <xf numFmtId="0" fontId="38" fillId="8" borderId="21" xfId="0" applyFont="1" applyFill="1" applyBorder="1" applyAlignment="1" applyProtection="1">
      <alignment horizontal="center"/>
      <protection locked="0"/>
    </xf>
    <xf numFmtId="0" fontId="38" fillId="8" borderId="7" xfId="0" applyFont="1" applyFill="1" applyBorder="1" applyAlignment="1" applyProtection="1">
      <alignment horizontal="center"/>
      <protection locked="0"/>
    </xf>
    <xf numFmtId="0" fontId="8" fillId="0" borderId="3" xfId="0" applyFont="1" applyBorder="1" applyAlignment="1" applyProtection="1">
      <alignment horizontal="left" wrapText="1"/>
      <protection locked="0"/>
    </xf>
    <xf numFmtId="0" fontId="8" fillId="0" borderId="2" xfId="0" applyFont="1" applyBorder="1" applyAlignment="1" applyProtection="1">
      <alignment horizontal="left" wrapText="1"/>
      <protection locked="0"/>
    </xf>
    <xf numFmtId="0" fontId="8" fillId="8" borderId="15" xfId="0" applyFont="1" applyFill="1" applyBorder="1" applyAlignment="1" applyProtection="1">
      <alignment horizontal="center"/>
      <protection locked="0"/>
    </xf>
    <xf numFmtId="0" fontId="8" fillId="8" borderId="16" xfId="0" applyFont="1" applyFill="1" applyBorder="1" applyAlignment="1" applyProtection="1">
      <alignment horizontal="center"/>
      <protection locked="0"/>
    </xf>
    <xf numFmtId="0" fontId="8" fillId="8" borderId="12" xfId="0" applyFont="1" applyFill="1" applyBorder="1" applyAlignment="1" applyProtection="1">
      <alignment horizontal="center"/>
      <protection locked="0"/>
    </xf>
    <xf numFmtId="0" fontId="8" fillId="8" borderId="2" xfId="0" applyFont="1" applyFill="1" applyBorder="1" applyAlignment="1" applyProtection="1">
      <alignment horizontal="center"/>
      <protection locked="0"/>
    </xf>
    <xf numFmtId="0" fontId="8" fillId="8" borderId="0" xfId="0" applyFont="1" applyFill="1" applyAlignment="1" applyProtection="1">
      <alignment horizontal="center"/>
      <protection locked="0"/>
    </xf>
    <xf numFmtId="0" fontId="8" fillId="8" borderId="13" xfId="0" applyFont="1" applyFill="1" applyBorder="1" applyAlignment="1" applyProtection="1">
      <alignment horizontal="center"/>
      <protection locked="0"/>
    </xf>
    <xf numFmtId="0" fontId="17" fillId="8" borderId="15" xfId="0" applyFont="1" applyFill="1" applyBorder="1" applyAlignment="1" applyProtection="1">
      <alignment horizontal="center"/>
      <protection locked="0"/>
    </xf>
    <xf numFmtId="0" fontId="17" fillId="8" borderId="16" xfId="0" applyFont="1" applyFill="1" applyBorder="1" applyAlignment="1" applyProtection="1">
      <alignment horizontal="center"/>
      <protection locked="0"/>
    </xf>
    <xf numFmtId="0" fontId="17" fillId="8" borderId="12" xfId="0" applyFont="1" applyFill="1" applyBorder="1" applyAlignment="1" applyProtection="1">
      <alignment horizontal="center"/>
      <protection locked="0"/>
    </xf>
    <xf numFmtId="0" fontId="17" fillId="8" borderId="2" xfId="0" applyFont="1" applyFill="1" applyBorder="1" applyAlignment="1" applyProtection="1">
      <alignment horizontal="center"/>
      <protection locked="0"/>
    </xf>
    <xf numFmtId="0" fontId="17" fillId="8" borderId="0" xfId="0" applyFont="1" applyFill="1" applyAlignment="1" applyProtection="1">
      <alignment horizontal="center"/>
      <protection locked="0"/>
    </xf>
    <xf numFmtId="0" fontId="17" fillId="8" borderId="13" xfId="0" applyFont="1" applyFill="1" applyBorder="1" applyAlignment="1" applyProtection="1">
      <alignment horizontal="center"/>
      <protection locked="0"/>
    </xf>
    <xf numFmtId="0" fontId="14" fillId="2" borderId="4" xfId="0" applyFont="1" applyFill="1" applyBorder="1" applyAlignment="1" applyProtection="1">
      <alignment horizontal="center"/>
      <protection locked="0"/>
    </xf>
    <xf numFmtId="0" fontId="17" fillId="8" borderId="21" xfId="0" applyFont="1" applyFill="1" applyBorder="1" applyAlignment="1" applyProtection="1">
      <alignment horizontal="center"/>
      <protection locked="0"/>
    </xf>
    <xf numFmtId="0" fontId="17" fillId="8" borderId="7" xfId="0" applyFont="1" applyFill="1" applyBorder="1" applyAlignment="1" applyProtection="1">
      <alignment horizontal="center"/>
      <protection locked="0"/>
    </xf>
    <xf numFmtId="0" fontId="17" fillId="8" borderId="14" xfId="0" applyFont="1" applyFill="1" applyBorder="1" applyAlignment="1" applyProtection="1">
      <alignment horizontal="center"/>
      <protection locked="0"/>
    </xf>
    <xf numFmtId="166" fontId="8" fillId="0" borderId="4" xfId="0" applyNumberFormat="1" applyFont="1" applyBorder="1" applyAlignment="1" applyProtection="1">
      <alignment horizontal="center"/>
      <protection locked="0"/>
    </xf>
    <xf numFmtId="166" fontId="8" fillId="0" borderId="5" xfId="0" applyNumberFormat="1" applyFont="1" applyBorder="1" applyAlignment="1" applyProtection="1">
      <alignment horizontal="center"/>
      <protection locked="0"/>
    </xf>
    <xf numFmtId="164" fontId="52" fillId="21" borderId="7" xfId="1" applyNumberFormat="1" applyFont="1" applyFill="1" applyBorder="1" applyAlignment="1" applyProtection="1">
      <alignment horizontal="center"/>
      <protection locked="0"/>
    </xf>
    <xf numFmtId="164" fontId="52" fillId="14" borderId="7" xfId="1" applyNumberFormat="1" applyFont="1" applyFill="1" applyBorder="1" applyAlignment="1" applyProtection="1">
      <alignment horizontal="center"/>
      <protection locked="0"/>
    </xf>
    <xf numFmtId="164" fontId="52" fillId="30" borderId="7" xfId="1" applyNumberFormat="1" applyFont="1" applyFill="1" applyBorder="1" applyAlignment="1" applyProtection="1">
      <alignment horizontal="center"/>
      <protection locked="0"/>
    </xf>
    <xf numFmtId="164" fontId="52" fillId="34" borderId="7" xfId="1" applyNumberFormat="1" applyFont="1" applyFill="1" applyBorder="1" applyAlignment="1" applyProtection="1">
      <alignment horizontal="center"/>
      <protection locked="0"/>
    </xf>
    <xf numFmtId="0" fontId="47" fillId="0" borderId="0" xfId="0" applyFont="1" applyAlignment="1">
      <alignment horizontal="center"/>
    </xf>
    <xf numFmtId="0" fontId="13" fillId="0" borderId="0" xfId="0" applyFont="1" applyAlignment="1">
      <alignment horizontal="center"/>
    </xf>
    <xf numFmtId="0" fontId="49" fillId="0" borderId="0" xfId="0" applyFont="1" applyAlignment="1">
      <alignment horizontal="center"/>
    </xf>
    <xf numFmtId="0" fontId="3" fillId="9" borderId="24" xfId="0" applyFont="1" applyFill="1" applyBorder="1" applyAlignment="1">
      <alignment horizontal="center" wrapText="1"/>
    </xf>
    <xf numFmtId="0" fontId="3" fillId="9" borderId="25" xfId="0" applyFont="1" applyFill="1" applyBorder="1" applyAlignment="1">
      <alignment horizontal="center" wrapText="1"/>
    </xf>
    <xf numFmtId="0" fontId="3" fillId="9" borderId="24" xfId="0" applyFont="1" applyFill="1" applyBorder="1" applyAlignment="1">
      <alignment horizontal="center" vertical="center" wrapText="1"/>
    </xf>
    <xf numFmtId="0" fontId="3" fillId="9" borderId="25" xfId="0" applyFont="1" applyFill="1" applyBorder="1" applyAlignment="1">
      <alignment horizontal="center" vertical="center" wrapText="1"/>
    </xf>
    <xf numFmtId="0" fontId="3" fillId="9" borderId="24" xfId="0" applyFont="1" applyFill="1" applyBorder="1" applyAlignment="1">
      <alignment horizontal="center" vertical="center"/>
    </xf>
    <xf numFmtId="0" fontId="3" fillId="9" borderId="25" xfId="0" applyFont="1" applyFill="1" applyBorder="1" applyAlignment="1">
      <alignment horizontal="center" vertical="center"/>
    </xf>
    <xf numFmtId="0" fontId="40" fillId="0" borderId="0" xfId="0" applyFont="1" applyAlignment="1">
      <alignment horizontal="center"/>
    </xf>
    <xf numFmtId="0" fontId="55" fillId="0" borderId="0" xfId="0" applyFont="1" applyAlignment="1">
      <alignment horizontal="center"/>
    </xf>
    <xf numFmtId="0" fontId="38" fillId="14" borderId="0" xfId="0" applyFont="1" applyFill="1" applyAlignment="1">
      <alignment horizontal="center"/>
    </xf>
    <xf numFmtId="0" fontId="3" fillId="9" borderId="26" xfId="0" applyFont="1" applyFill="1" applyBorder="1" applyAlignment="1">
      <alignment horizontal="center" vertical="center" wrapText="1"/>
    </xf>
    <xf numFmtId="0" fontId="3" fillId="9" borderId="27" xfId="0" applyFont="1" applyFill="1" applyBorder="1" applyAlignment="1">
      <alignment horizontal="center" vertical="center" wrapText="1"/>
    </xf>
    <xf numFmtId="0" fontId="5" fillId="9" borderId="28" xfId="0" applyFont="1" applyFill="1" applyBorder="1" applyAlignment="1">
      <alignment horizontal="center" wrapText="1"/>
    </xf>
    <xf numFmtId="0" fontId="5" fillId="9" borderId="29" xfId="0" applyFont="1" applyFill="1" applyBorder="1" applyAlignment="1">
      <alignment horizontal="center" wrapText="1"/>
    </xf>
    <xf numFmtId="0" fontId="5" fillId="9" borderId="26" xfId="0" applyFont="1" applyFill="1" applyBorder="1" applyAlignment="1">
      <alignment horizontal="center" vertical="center" wrapText="1"/>
    </xf>
    <xf numFmtId="0" fontId="5" fillId="9" borderId="27" xfId="0" applyFont="1" applyFill="1" applyBorder="1" applyAlignment="1">
      <alignment horizontal="center" vertical="center" wrapText="1"/>
    </xf>
    <xf numFmtId="0" fontId="5" fillId="9" borderId="26" xfId="0" applyFont="1" applyFill="1" applyBorder="1" applyAlignment="1">
      <alignment horizontal="center" vertical="center"/>
    </xf>
    <xf numFmtId="0" fontId="5" fillId="9" borderId="27" xfId="0" applyFont="1" applyFill="1" applyBorder="1" applyAlignment="1">
      <alignment horizontal="center" vertical="center"/>
    </xf>
    <xf numFmtId="0" fontId="3" fillId="9" borderId="26" xfId="0" applyFont="1" applyFill="1" applyBorder="1" applyAlignment="1">
      <alignment horizontal="center" wrapText="1"/>
    </xf>
    <xf numFmtId="0" fontId="3" fillId="9" borderId="27" xfId="0" applyFont="1" applyFill="1" applyBorder="1" applyAlignment="1">
      <alignment horizontal="center" wrapText="1"/>
    </xf>
    <xf numFmtId="0" fontId="3" fillId="9" borderId="26" xfId="0" applyFont="1" applyFill="1" applyBorder="1" applyAlignment="1">
      <alignment horizontal="center" vertical="center"/>
    </xf>
    <xf numFmtId="0" fontId="3" fillId="9" borderId="27" xfId="0" applyFont="1" applyFill="1" applyBorder="1" applyAlignment="1">
      <alignment horizontal="center" vertical="center"/>
    </xf>
    <xf numFmtId="0" fontId="8" fillId="0" borderId="0" xfId="0" applyFont="1" applyAlignment="1">
      <alignment horizontal="left" vertical="center" wrapText="1"/>
    </xf>
    <xf numFmtId="0" fontId="61" fillId="0" borderId="0" xfId="0" applyFont="1" applyAlignment="1">
      <alignment horizontal="center" vertical="center"/>
    </xf>
    <xf numFmtId="0" fontId="23" fillId="0" borderId="4" xfId="0" applyFont="1" applyBorder="1" applyAlignment="1" applyProtection="1">
      <alignment horizontal="right"/>
      <protection locked="0"/>
    </xf>
    <xf numFmtId="0" fontId="23" fillId="0" borderId="6" xfId="0" applyFont="1" applyBorder="1" applyAlignment="1" applyProtection="1">
      <alignment horizontal="right"/>
      <protection locked="0"/>
    </xf>
    <xf numFmtId="49" fontId="0" fillId="0" borderId="2" xfId="0" applyNumberFormat="1" applyBorder="1" applyAlignment="1">
      <alignment horizontal="center"/>
    </xf>
    <xf numFmtId="49" fontId="0" fillId="0" borderId="0" xfId="0" applyNumberFormat="1" applyAlignment="1">
      <alignment horizontal="center"/>
    </xf>
    <xf numFmtId="0" fontId="0" fillId="0" borderId="2" xfId="0" applyBorder="1" applyAlignment="1">
      <alignment horizontal="center"/>
    </xf>
    <xf numFmtId="0" fontId="0" fillId="0" borderId="0" xfId="0" applyAlignment="1">
      <alignment horizontal="center"/>
    </xf>
    <xf numFmtId="10" fontId="0" fillId="0" borderId="2" xfId="0" applyNumberFormat="1" applyBorder="1" applyAlignment="1">
      <alignment horizontal="center"/>
    </xf>
    <xf numFmtId="10" fontId="0" fillId="0" borderId="0" xfId="0" applyNumberFormat="1" applyAlignment="1">
      <alignment horizontal="center"/>
    </xf>
    <xf numFmtId="0" fontId="23" fillId="0" borderId="4" xfId="0" applyFont="1" applyBorder="1" applyAlignment="1">
      <alignment horizontal="right"/>
    </xf>
    <xf numFmtId="0" fontId="23" fillId="0" borderId="6" xfId="0" applyFont="1" applyBorder="1" applyAlignment="1">
      <alignment horizontal="right"/>
    </xf>
    <xf numFmtId="0" fontId="8" fillId="0" borderId="15" xfId="0" applyFont="1" applyBorder="1" applyAlignment="1" applyProtection="1">
      <alignment horizontal="center" wrapText="1"/>
      <protection locked="0"/>
    </xf>
    <xf numFmtId="0" fontId="8" fillId="0" borderId="16" xfId="0" applyFont="1" applyBorder="1" applyAlignment="1" applyProtection="1">
      <alignment horizontal="center" wrapText="1"/>
      <protection locked="0"/>
    </xf>
    <xf numFmtId="0" fontId="8" fillId="0" borderId="12" xfId="0" applyFont="1" applyBorder="1" applyAlignment="1" applyProtection="1">
      <alignment horizontal="center" wrapText="1"/>
      <protection locked="0"/>
    </xf>
    <xf numFmtId="0" fontId="8" fillId="0" borderId="21" xfId="0" applyFont="1" applyBorder="1" applyAlignment="1" applyProtection="1">
      <alignment horizontal="center" wrapText="1"/>
      <protection locked="0"/>
    </xf>
    <xf numFmtId="0" fontId="8" fillId="0" borderId="7" xfId="0" applyFont="1" applyBorder="1" applyAlignment="1" applyProtection="1">
      <alignment horizontal="center" wrapText="1"/>
      <protection locked="0"/>
    </xf>
    <xf numFmtId="0" fontId="8" fillId="0" borderId="14" xfId="0" applyFont="1" applyBorder="1" applyAlignment="1" applyProtection="1">
      <alignment horizontal="center" wrapText="1"/>
      <protection locked="0"/>
    </xf>
    <xf numFmtId="0" fontId="14" fillId="31" borderId="4" xfId="0" applyFont="1" applyFill="1" applyBorder="1" applyAlignment="1" applyProtection="1">
      <alignment horizontal="left" vertical="center"/>
      <protection locked="0"/>
    </xf>
    <xf numFmtId="0" fontId="14" fillId="31" borderId="5" xfId="0" applyFont="1" applyFill="1" applyBorder="1" applyAlignment="1" applyProtection="1">
      <alignment horizontal="left" vertical="center"/>
      <protection locked="0"/>
    </xf>
    <xf numFmtId="0" fontId="14" fillId="31" borderId="6" xfId="0" applyFont="1" applyFill="1" applyBorder="1" applyAlignment="1" applyProtection="1">
      <alignment horizontal="left" vertical="center"/>
      <protection locked="0"/>
    </xf>
    <xf numFmtId="0" fontId="8" fillId="38" borderId="2" xfId="0" applyFont="1" applyFill="1" applyBorder="1" applyAlignment="1" applyProtection="1">
      <alignment horizontal="center"/>
      <protection locked="0"/>
    </xf>
    <xf numFmtId="0" fontId="8" fillId="38" borderId="0" xfId="0" applyFont="1" applyFill="1" applyAlignment="1" applyProtection="1">
      <alignment horizontal="center"/>
      <protection locked="0"/>
    </xf>
    <xf numFmtId="166" fontId="8" fillId="31" borderId="4" xfId="1" applyNumberFormat="1" applyFont="1" applyFill="1" applyBorder="1" applyAlignment="1" applyProtection="1">
      <alignment horizontal="center"/>
      <protection locked="0"/>
    </xf>
    <xf numFmtId="166" fontId="8" fillId="31" borderId="5" xfId="1" applyNumberFormat="1" applyFont="1" applyFill="1" applyBorder="1" applyAlignment="1" applyProtection="1">
      <alignment horizontal="center"/>
      <protection locked="0"/>
    </xf>
    <xf numFmtId="166" fontId="8" fillId="31" borderId="6" xfId="1" applyNumberFormat="1" applyFont="1" applyFill="1" applyBorder="1" applyAlignment="1" applyProtection="1">
      <alignment horizontal="center"/>
      <protection locked="0"/>
    </xf>
    <xf numFmtId="166" fontId="8" fillId="0" borderId="15" xfId="1" applyNumberFormat="1" applyFont="1" applyFill="1" applyBorder="1" applyAlignment="1" applyProtection="1">
      <alignment horizontal="center" vertical="center"/>
      <protection locked="0"/>
    </xf>
    <xf numFmtId="166" fontId="8" fillId="0" borderId="16" xfId="1" applyNumberFormat="1" applyFont="1" applyFill="1" applyBorder="1" applyAlignment="1" applyProtection="1">
      <alignment horizontal="center" vertical="center"/>
      <protection locked="0"/>
    </xf>
    <xf numFmtId="166" fontId="8" fillId="0" borderId="12" xfId="1" applyNumberFormat="1" applyFont="1" applyFill="1" applyBorder="1" applyAlignment="1" applyProtection="1">
      <alignment horizontal="center" vertical="center"/>
      <protection locked="0"/>
    </xf>
    <xf numFmtId="166" fontId="8" fillId="0" borderId="21" xfId="1" applyNumberFormat="1" applyFont="1" applyFill="1" applyBorder="1" applyAlignment="1" applyProtection="1">
      <alignment horizontal="center" vertical="center"/>
      <protection locked="0"/>
    </xf>
    <xf numFmtId="166" fontId="8" fillId="0" borderId="7" xfId="1" applyNumberFormat="1" applyFont="1" applyFill="1" applyBorder="1" applyAlignment="1" applyProtection="1">
      <alignment horizontal="center" vertical="center"/>
      <protection locked="0"/>
    </xf>
    <xf numFmtId="166" fontId="8" fillId="0" borderId="14" xfId="1" applyNumberFormat="1" applyFont="1" applyFill="1" applyBorder="1" applyAlignment="1" applyProtection="1">
      <alignment horizontal="center" vertical="center"/>
      <protection locked="0"/>
    </xf>
    <xf numFmtId="0" fontId="17" fillId="2" borderId="4" xfId="0" applyFont="1" applyFill="1" applyBorder="1" applyAlignment="1" applyProtection="1">
      <alignment horizontal="center"/>
      <protection locked="0"/>
    </xf>
    <xf numFmtId="0" fontId="17" fillId="2" borderId="5" xfId="0" applyFont="1" applyFill="1" applyBorder="1" applyAlignment="1" applyProtection="1">
      <alignment horizontal="center"/>
      <protection locked="0"/>
    </xf>
    <xf numFmtId="0" fontId="17" fillId="2" borderId="6" xfId="0" applyFont="1" applyFill="1" applyBorder="1" applyAlignment="1" applyProtection="1">
      <alignment horizontal="center"/>
      <protection locked="0"/>
    </xf>
    <xf numFmtId="0" fontId="38" fillId="38" borderId="21" xfId="0" applyFont="1" applyFill="1" applyBorder="1" applyAlignment="1" applyProtection="1">
      <alignment horizontal="center"/>
      <protection locked="0"/>
    </xf>
    <xf numFmtId="0" fontId="38" fillId="38" borderId="7" xfId="0" applyFont="1" applyFill="1" applyBorder="1" applyAlignment="1" applyProtection="1">
      <alignment horizontal="center"/>
      <protection locked="0"/>
    </xf>
    <xf numFmtId="0" fontId="38" fillId="38" borderId="14" xfId="0" applyFont="1" applyFill="1" applyBorder="1" applyAlignment="1" applyProtection="1">
      <alignment horizontal="center"/>
      <protection locked="0"/>
    </xf>
    <xf numFmtId="0" fontId="38" fillId="38" borderId="4" xfId="0" applyFont="1" applyFill="1" applyBorder="1" applyAlignment="1" applyProtection="1">
      <alignment horizontal="center"/>
      <protection locked="0"/>
    </xf>
    <xf numFmtId="0" fontId="38" fillId="38" borderId="5" xfId="0" applyFont="1" applyFill="1" applyBorder="1" applyAlignment="1" applyProtection="1">
      <alignment horizontal="center"/>
      <protection locked="0"/>
    </xf>
    <xf numFmtId="0" fontId="38" fillId="38" borderId="6" xfId="0" applyFont="1" applyFill="1" applyBorder="1" applyAlignment="1" applyProtection="1">
      <alignment horizontal="center"/>
      <protection locked="0"/>
    </xf>
    <xf numFmtId="0" fontId="8" fillId="3" borderId="12" xfId="0" applyFont="1" applyFill="1" applyBorder="1" applyAlignment="1">
      <alignment horizontal="left" vertical="center"/>
    </xf>
    <xf numFmtId="0" fontId="8" fillId="3" borderId="14" xfId="0" applyFont="1" applyFill="1" applyBorder="1" applyAlignment="1">
      <alignment horizontal="left" vertical="center"/>
    </xf>
    <xf numFmtId="10" fontId="8" fillId="0" borderId="11" xfId="0" applyNumberFormat="1" applyFont="1" applyBorder="1" applyAlignment="1" applyProtection="1">
      <alignment horizontal="center" vertical="center"/>
      <protection locked="0"/>
    </xf>
    <xf numFmtId="10" fontId="8" fillId="0" borderId="9" xfId="0" applyNumberFormat="1" applyFont="1" applyBorder="1" applyAlignment="1" applyProtection="1">
      <alignment horizontal="center" vertical="center"/>
      <protection locked="0"/>
    </xf>
    <xf numFmtId="0" fontId="8" fillId="3" borderId="3" xfId="0" applyFont="1" applyFill="1" applyBorder="1" applyAlignment="1">
      <alignment horizontal="left" vertical="center" wrapText="1"/>
    </xf>
    <xf numFmtId="0" fontId="56" fillId="31" borderId="4" xfId="0" applyFont="1" applyFill="1" applyBorder="1" applyAlignment="1" applyProtection="1">
      <alignment horizontal="center"/>
      <protection locked="0"/>
    </xf>
    <xf numFmtId="0" fontId="56" fillId="31" borderId="5" xfId="0" applyFont="1" applyFill="1" applyBorder="1" applyAlignment="1" applyProtection="1">
      <alignment horizontal="center"/>
      <protection locked="0"/>
    </xf>
    <xf numFmtId="0" fontId="56" fillId="31" borderId="6" xfId="0" applyFont="1" applyFill="1" applyBorder="1" applyAlignment="1" applyProtection="1">
      <alignment horizontal="center"/>
      <protection locked="0"/>
    </xf>
    <xf numFmtId="0" fontId="8" fillId="38" borderId="13" xfId="0" applyFont="1" applyFill="1" applyBorder="1" applyAlignment="1" applyProtection="1">
      <alignment horizontal="center"/>
      <protection locked="0"/>
    </xf>
    <xf numFmtId="0" fontId="14" fillId="13" borderId="4" xfId="0" applyFont="1" applyFill="1" applyBorder="1" applyAlignment="1" applyProtection="1">
      <alignment horizontal="center" wrapText="1"/>
      <protection locked="0"/>
    </xf>
    <xf numFmtId="0" fontId="14" fillId="13" borderId="5" xfId="0" applyFont="1" applyFill="1" applyBorder="1" applyAlignment="1" applyProtection="1">
      <alignment horizontal="center" wrapText="1"/>
      <protection locked="0"/>
    </xf>
    <xf numFmtId="0" fontId="14" fillId="13" borderId="6" xfId="0" applyFont="1" applyFill="1" applyBorder="1" applyAlignment="1" applyProtection="1">
      <alignment horizontal="center" wrapText="1"/>
      <protection locked="0"/>
    </xf>
    <xf numFmtId="0" fontId="14" fillId="13" borderId="4" xfId="0" applyFont="1" applyFill="1" applyBorder="1" applyAlignment="1" applyProtection="1">
      <alignment horizontal="center" vertical="center"/>
      <protection locked="0"/>
    </xf>
    <xf numFmtId="0" fontId="14" fillId="13" borderId="5" xfId="0" applyFont="1" applyFill="1" applyBorder="1" applyAlignment="1" applyProtection="1">
      <alignment horizontal="center" vertical="center"/>
      <protection locked="0"/>
    </xf>
    <xf numFmtId="0" fontId="14" fillId="13" borderId="6" xfId="0" applyFont="1" applyFill="1" applyBorder="1" applyAlignment="1" applyProtection="1">
      <alignment horizontal="center" vertical="center"/>
      <protection locked="0"/>
    </xf>
    <xf numFmtId="0" fontId="14" fillId="31" borderId="4" xfId="0" applyFont="1" applyFill="1" applyBorder="1" applyAlignment="1" applyProtection="1">
      <alignment horizontal="center"/>
      <protection locked="0"/>
    </xf>
    <xf numFmtId="0" fontId="14" fillId="31" borderId="5" xfId="0" applyFont="1" applyFill="1" applyBorder="1" applyAlignment="1" applyProtection="1">
      <alignment horizontal="center"/>
      <protection locked="0"/>
    </xf>
    <xf numFmtId="0" fontId="14" fillId="31" borderId="6" xfId="0" applyFont="1" applyFill="1" applyBorder="1" applyAlignment="1" applyProtection="1">
      <alignment horizontal="center"/>
      <protection locked="0"/>
    </xf>
    <xf numFmtId="0" fontId="81" fillId="13" borderId="4" xfId="0" applyFont="1" applyFill="1" applyBorder="1" applyAlignment="1" applyProtection="1">
      <alignment horizontal="left" vertical="center"/>
      <protection locked="0"/>
    </xf>
    <xf numFmtId="0" fontId="81" fillId="13" borderId="5" xfId="0" applyFont="1" applyFill="1" applyBorder="1" applyAlignment="1" applyProtection="1">
      <alignment horizontal="left" vertical="center"/>
      <protection locked="0"/>
    </xf>
    <xf numFmtId="0" fontId="81" fillId="13" borderId="12" xfId="0" applyFont="1" applyFill="1" applyBorder="1" applyAlignment="1" applyProtection="1">
      <alignment horizontal="left" vertical="center"/>
      <protection locked="0"/>
    </xf>
    <xf numFmtId="0" fontId="14" fillId="13" borderId="16" xfId="0" applyFont="1" applyFill="1" applyBorder="1" applyAlignment="1" applyProtection="1">
      <alignment horizontal="center" wrapText="1"/>
      <protection locked="0"/>
    </xf>
    <xf numFmtId="0" fontId="12" fillId="2" borderId="4" xfId="0" applyFont="1" applyFill="1" applyBorder="1" applyAlignment="1" applyProtection="1">
      <alignment horizontal="center"/>
      <protection locked="0"/>
    </xf>
    <xf numFmtId="0" fontId="12" fillId="2" borderId="6" xfId="0" applyFont="1" applyFill="1" applyBorder="1" applyAlignment="1" applyProtection="1">
      <alignment horizontal="center"/>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2"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8" fillId="0" borderId="2" xfId="0" applyFont="1" applyBorder="1" applyAlignment="1" applyProtection="1">
      <alignment horizontal="center"/>
      <protection locked="0"/>
    </xf>
    <xf numFmtId="0" fontId="88" fillId="0" borderId="0" xfId="0" applyFont="1" applyAlignment="1" applyProtection="1">
      <alignment horizontal="center"/>
      <protection locked="0"/>
    </xf>
    <xf numFmtId="0" fontId="38" fillId="32" borderId="4" xfId="0" applyFont="1" applyFill="1" applyBorder="1" applyAlignment="1" applyProtection="1">
      <alignment horizontal="center"/>
      <protection locked="0"/>
    </xf>
    <xf numFmtId="0" fontId="38" fillId="32" borderId="5" xfId="0" applyFont="1" applyFill="1" applyBorder="1" applyAlignment="1" applyProtection="1">
      <alignment horizontal="center"/>
      <protection locked="0"/>
    </xf>
    <xf numFmtId="0" fontId="38" fillId="32" borderId="6" xfId="0" applyFont="1" applyFill="1" applyBorder="1" applyAlignment="1" applyProtection="1">
      <alignment horizontal="center"/>
      <protection locked="0"/>
    </xf>
    <xf numFmtId="0" fontId="14" fillId="31" borderId="15" xfId="0" applyFont="1" applyFill="1" applyBorder="1" applyAlignment="1" applyProtection="1">
      <alignment horizontal="center" vertical="center"/>
      <protection locked="0"/>
    </xf>
    <xf numFmtId="0" fontId="14" fillId="31" borderId="16" xfId="0" applyFont="1" applyFill="1" applyBorder="1" applyAlignment="1" applyProtection="1">
      <alignment horizontal="center" vertical="center"/>
      <protection locked="0"/>
    </xf>
    <xf numFmtId="0" fontId="14" fillId="31" borderId="12" xfId="0" applyFont="1" applyFill="1" applyBorder="1" applyAlignment="1" applyProtection="1">
      <alignment horizontal="center" vertical="center"/>
      <protection locked="0"/>
    </xf>
    <xf numFmtId="0" fontId="14" fillId="13" borderId="15" xfId="0" applyFont="1" applyFill="1" applyBorder="1" applyAlignment="1" applyProtection="1">
      <alignment horizontal="center" wrapText="1"/>
      <protection locked="0"/>
    </xf>
    <xf numFmtId="0" fontId="8" fillId="3" borderId="2"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38" fillId="38" borderId="2" xfId="0" applyFont="1" applyFill="1" applyBorder="1" applyAlignment="1" applyProtection="1">
      <alignment horizontal="center"/>
      <protection locked="0"/>
    </xf>
    <xf numFmtId="0" fontId="38" fillId="38" borderId="0" xfId="0" applyFont="1" applyFill="1" applyAlignment="1" applyProtection="1">
      <alignment horizontal="center"/>
      <protection locked="0"/>
    </xf>
    <xf numFmtId="0" fontId="38" fillId="38" borderId="13" xfId="0" applyFont="1" applyFill="1" applyBorder="1" applyAlignment="1" applyProtection="1">
      <alignment horizontal="center"/>
      <protection locked="0"/>
    </xf>
    <xf numFmtId="0" fontId="8" fillId="0" borderId="1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12" fillId="2" borderId="21" xfId="0" applyFont="1" applyFill="1" applyBorder="1" applyAlignment="1" applyProtection="1">
      <alignment horizontal="center"/>
      <protection locked="0"/>
    </xf>
    <xf numFmtId="0" fontId="12" fillId="2" borderId="7" xfId="0" applyFont="1" applyFill="1" applyBorder="1" applyAlignment="1" applyProtection="1">
      <alignment horizontal="center"/>
      <protection locked="0"/>
    </xf>
    <xf numFmtId="0" fontId="12" fillId="2" borderId="14" xfId="0" applyFont="1" applyFill="1" applyBorder="1" applyAlignment="1" applyProtection="1">
      <alignment horizontal="center"/>
      <protection locked="0"/>
    </xf>
    <xf numFmtId="0" fontId="3" fillId="31" borderId="4" xfId="0" applyFont="1" applyFill="1" applyBorder="1" applyAlignment="1" applyProtection="1">
      <alignment horizontal="center" wrapText="1"/>
      <protection locked="0"/>
    </xf>
    <xf numFmtId="0" fontId="3" fillId="31" borderId="5" xfId="0" applyFont="1" applyFill="1" applyBorder="1" applyAlignment="1" applyProtection="1">
      <alignment horizontal="center" wrapText="1"/>
      <protection locked="0"/>
    </xf>
    <xf numFmtId="0" fontId="3" fillId="31" borderId="6" xfId="0" applyFont="1" applyFill="1" applyBorder="1" applyAlignment="1" applyProtection="1">
      <alignment horizontal="center" wrapText="1"/>
      <protection locked="0"/>
    </xf>
    <xf numFmtId="0" fontId="3" fillId="31" borderId="4" xfId="0" applyFont="1" applyFill="1" applyBorder="1" applyAlignment="1" applyProtection="1">
      <alignment horizontal="center"/>
      <protection locked="0"/>
    </xf>
    <xf numFmtId="0" fontId="3" fillId="31" borderId="5" xfId="0" applyFont="1" applyFill="1" applyBorder="1" applyAlignment="1" applyProtection="1">
      <alignment horizontal="center"/>
      <protection locked="0"/>
    </xf>
    <xf numFmtId="0" fontId="3" fillId="31" borderId="6" xfId="0" applyFont="1" applyFill="1" applyBorder="1" applyAlignment="1" applyProtection="1">
      <alignment horizontal="center"/>
      <protection locked="0"/>
    </xf>
    <xf numFmtId="0" fontId="8" fillId="38" borderId="21" xfId="0" applyFont="1" applyFill="1" applyBorder="1" applyAlignment="1" applyProtection="1">
      <alignment horizontal="center"/>
      <protection locked="0"/>
    </xf>
    <xf numFmtId="0" fontId="8" fillId="38" borderId="14" xfId="0" applyFont="1" applyFill="1" applyBorder="1" applyAlignment="1" applyProtection="1">
      <alignment horizontal="center"/>
      <protection locked="0"/>
    </xf>
    <xf numFmtId="0" fontId="8" fillId="38" borderId="7" xfId="0" applyFont="1" applyFill="1" applyBorder="1" applyAlignment="1" applyProtection="1">
      <alignment horizontal="center"/>
      <protection locked="0"/>
    </xf>
    <xf numFmtId="0" fontId="81" fillId="13" borderId="6" xfId="0" applyFont="1" applyFill="1" applyBorder="1" applyAlignment="1" applyProtection="1">
      <alignment horizontal="left" vertical="center"/>
      <protection locked="0"/>
    </xf>
    <xf numFmtId="166" fontId="8" fillId="13" borderId="4" xfId="1" applyNumberFormat="1" applyFont="1" applyFill="1" applyBorder="1" applyAlignment="1" applyProtection="1">
      <alignment horizontal="center"/>
      <protection locked="0"/>
    </xf>
    <xf numFmtId="166" fontId="8" fillId="13" borderId="5" xfId="1" applyNumberFormat="1" applyFont="1" applyFill="1" applyBorder="1" applyAlignment="1" applyProtection="1">
      <alignment horizontal="center"/>
      <protection locked="0"/>
    </xf>
    <xf numFmtId="166" fontId="8" fillId="13" borderId="6" xfId="1" applyNumberFormat="1" applyFont="1" applyFill="1" applyBorder="1" applyAlignment="1" applyProtection="1">
      <alignment horizontal="center"/>
      <protection locked="0"/>
    </xf>
    <xf numFmtId="0" fontId="14" fillId="2" borderId="5" xfId="0" applyFont="1" applyFill="1" applyBorder="1" applyAlignment="1">
      <alignment horizontal="right"/>
    </xf>
    <xf numFmtId="0" fontId="14" fillId="2" borderId="6" xfId="0" applyFont="1" applyFill="1" applyBorder="1" applyAlignment="1">
      <alignment horizontal="right"/>
    </xf>
    <xf numFmtId="0" fontId="22" fillId="0" borderId="0" xfId="0" applyFont="1" applyAlignment="1">
      <alignment horizontal="center"/>
    </xf>
    <xf numFmtId="0" fontId="8" fillId="0" borderId="1" xfId="0" applyFont="1" applyBorder="1" applyAlignment="1" applyProtection="1">
      <alignment horizontal="center" wrapText="1"/>
      <protection locked="0"/>
    </xf>
    <xf numFmtId="166" fontId="8" fillId="0" borderId="6" xfId="0" applyNumberFormat="1" applyFont="1" applyBorder="1" applyAlignment="1" applyProtection="1">
      <alignment horizontal="center"/>
      <protection locked="0"/>
    </xf>
    <xf numFmtId="166" fontId="8" fillId="3" borderId="4" xfId="0" applyNumberFormat="1" applyFont="1" applyFill="1" applyBorder="1" applyAlignment="1" applyProtection="1">
      <alignment horizontal="center"/>
      <protection locked="0"/>
    </xf>
    <xf numFmtId="166" fontId="8" fillId="3" borderId="5" xfId="0" applyNumberFormat="1" applyFont="1" applyFill="1" applyBorder="1" applyAlignment="1" applyProtection="1">
      <alignment horizontal="center"/>
      <protection locked="0"/>
    </xf>
    <xf numFmtId="164" fontId="52" fillId="4" borderId="7" xfId="1" applyNumberFormat="1" applyFont="1" applyFill="1" applyBorder="1" applyAlignment="1" applyProtection="1">
      <alignment horizontal="center"/>
      <protection locked="0"/>
    </xf>
    <xf numFmtId="0" fontId="14" fillId="13" borderId="4" xfId="0" applyFont="1" applyFill="1" applyBorder="1" applyAlignment="1" applyProtection="1">
      <alignment horizontal="left" vertical="center"/>
      <protection locked="0"/>
    </xf>
    <xf numFmtId="0" fontId="14" fillId="13" borderId="5" xfId="0" applyFont="1" applyFill="1" applyBorder="1" applyAlignment="1" applyProtection="1">
      <alignment horizontal="left" vertical="center"/>
      <protection locked="0"/>
    </xf>
    <xf numFmtId="0" fontId="38" fillId="8" borderId="12" xfId="0" applyFont="1" applyFill="1" applyBorder="1" applyAlignment="1" applyProtection="1">
      <alignment horizontal="center"/>
      <protection locked="0"/>
    </xf>
    <xf numFmtId="0" fontId="8" fillId="0" borderId="4" xfId="0" applyFont="1" applyBorder="1" applyAlignment="1" applyProtection="1">
      <alignment horizontal="left" wrapText="1"/>
      <protection locked="0"/>
    </xf>
    <xf numFmtId="0" fontId="8" fillId="0" borderId="9" xfId="0" applyFont="1" applyBorder="1" applyAlignment="1" applyProtection="1">
      <alignment horizontal="center" wrapText="1"/>
      <protection locked="0"/>
    </xf>
    <xf numFmtId="0" fontId="13" fillId="0" borderId="0" xfId="0" applyFont="1" applyAlignment="1" applyProtection="1">
      <alignment horizontal="center"/>
      <protection locked="0"/>
    </xf>
    <xf numFmtId="0" fontId="14" fillId="2" borderId="4" xfId="0" applyFont="1" applyFill="1" applyBorder="1" applyAlignment="1">
      <alignment horizontal="right"/>
    </xf>
    <xf numFmtId="0" fontId="23" fillId="0" borderId="4" xfId="0" applyFont="1" applyBorder="1" applyAlignment="1">
      <alignment horizontal="center"/>
    </xf>
    <xf numFmtId="0" fontId="23" fillId="0" borderId="6" xfId="0" applyFont="1" applyBorder="1" applyAlignment="1">
      <alignment horizontal="center"/>
    </xf>
    <xf numFmtId="0" fontId="65" fillId="0" borderId="4" xfId="0" applyFont="1" applyBorder="1" applyAlignment="1">
      <alignment horizontal="center"/>
    </xf>
    <xf numFmtId="0" fontId="65" fillId="0" borderId="6" xfId="0" applyFont="1" applyBorder="1" applyAlignment="1">
      <alignment horizontal="center"/>
    </xf>
    <xf numFmtId="168" fontId="0" fillId="0" borderId="2" xfId="2" applyNumberFormat="1" applyFont="1" applyBorder="1" applyAlignment="1">
      <alignment horizontal="center"/>
    </xf>
    <xf numFmtId="168" fontId="0" fillId="0" borderId="0" xfId="2" applyNumberFormat="1" applyFont="1" applyAlignment="1">
      <alignment horizontal="center"/>
    </xf>
    <xf numFmtId="0" fontId="14" fillId="2" borderId="21" xfId="0" applyFont="1" applyFill="1" applyBorder="1" applyAlignment="1">
      <alignment horizontal="right"/>
    </xf>
    <xf numFmtId="0" fontId="14" fillId="2" borderId="7" xfId="0" applyFont="1" applyFill="1" applyBorder="1" applyAlignment="1">
      <alignment horizontal="right"/>
    </xf>
    <xf numFmtId="0" fontId="0" fillId="0" borderId="2" xfId="0" applyBorder="1" applyAlignment="1">
      <alignment horizontal="left"/>
    </xf>
    <xf numFmtId="0" fontId="0" fillId="0" borderId="0" xfId="0" applyAlignment="1">
      <alignment horizontal="left"/>
    </xf>
    <xf numFmtId="166" fontId="8" fillId="32" borderId="6" xfId="0" applyNumberFormat="1" applyFont="1" applyFill="1" applyBorder="1" applyProtection="1">
      <protection locked="0"/>
    </xf>
    <xf numFmtId="166" fontId="50" fillId="0" borderId="1" xfId="0" applyNumberFormat="1" applyFont="1" applyBorder="1" applyAlignment="1" applyProtection="1">
      <alignment horizontal="center"/>
      <protection locked="0"/>
    </xf>
  </cellXfs>
  <cellStyles count="5">
    <cellStyle name="Currency" xfId="1" builtinId="4"/>
    <cellStyle name="Normal" xfId="0" builtinId="0"/>
    <cellStyle name="Normal 4" xfId="4" xr:uid="{972CDA5F-C660-4FFE-A831-CF1D7512E8A6}"/>
    <cellStyle name="Normal_person_months_conversion_chart-4" xfId="3" xr:uid="{EE61FCCF-644E-4D1D-9079-F02A243B76C0}"/>
    <cellStyle name="Percent" xfId="2" builtinId="5"/>
  </cellStyles>
  <dxfs count="1805">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s>
  <tableStyles count="0" defaultTableStyle="TableStyleMedium2" defaultPivotStyle="PivotStyleLight16"/>
  <colors>
    <mruColors>
      <color rgb="FFBDF0F9"/>
      <color rgb="FFF2E2F2"/>
      <color rgb="FFFF66CC"/>
      <color rgb="FFCCECFF"/>
      <color rgb="FFE4DFEC"/>
      <color rgb="FF16CCEA"/>
      <color rgb="FFFFFF79"/>
      <color rgb="FF0066FF"/>
      <color rgb="FFFFFFC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F9419-A21D-499F-8C38-E0B021205B66}">
  <sheetPr codeName="Sheet1">
    <tabColor rgb="FFBDF0F9"/>
  </sheetPr>
  <dimension ref="A1:W85"/>
  <sheetViews>
    <sheetView workbookViewId="0"/>
  </sheetViews>
  <sheetFormatPr defaultRowHeight="14.25" x14ac:dyDescent="0.2"/>
  <cols>
    <col min="1" max="1" width="8.5" customWidth="1"/>
    <col min="2" max="2" width="8.875" bestFit="1" customWidth="1"/>
    <col min="3" max="3" width="50.75" customWidth="1"/>
    <col min="4" max="4" width="3.25" customWidth="1"/>
    <col min="5" max="5" width="23.25" style="1" bestFit="1" customWidth="1"/>
    <col min="6" max="6" width="2.375" style="1" customWidth="1"/>
    <col min="7" max="7" width="7" style="1" bestFit="1" customWidth="1"/>
    <col min="8" max="8" width="9.625" bestFit="1" customWidth="1"/>
    <col min="9" max="9" width="3.25" customWidth="1"/>
    <col min="10" max="10" width="10.5" customWidth="1"/>
    <col min="11" max="11" width="8.75" bestFit="1" customWidth="1"/>
    <col min="12" max="12" width="3.875" customWidth="1"/>
    <col min="14" max="14" width="8.625" customWidth="1"/>
    <col min="15" max="15" width="3.75" customWidth="1"/>
    <col min="16" max="16" width="9.75" customWidth="1"/>
    <col min="17" max="17" width="12" bestFit="1" customWidth="1"/>
    <col min="18" max="18" width="3.375" customWidth="1"/>
    <col min="19" max="19" width="12.625" customWidth="1"/>
    <col min="20" max="20" width="9.125" bestFit="1" customWidth="1"/>
    <col min="21" max="21" width="4" customWidth="1"/>
    <col min="23" max="23" width="9.125" bestFit="1" customWidth="1"/>
    <col min="24" max="24" width="3.125" customWidth="1"/>
  </cols>
  <sheetData>
    <row r="1" spans="1:23" ht="27" thickBot="1" x14ac:dyDescent="0.3">
      <c r="A1" s="120" t="s">
        <v>2</v>
      </c>
      <c r="B1" s="82" t="s">
        <v>176</v>
      </c>
      <c r="C1" s="83" t="s">
        <v>361</v>
      </c>
      <c r="D1" s="15"/>
      <c r="E1" s="28" t="s">
        <v>40</v>
      </c>
      <c r="F1" s="27"/>
      <c r="G1" s="779" t="s">
        <v>242</v>
      </c>
      <c r="H1" s="779"/>
      <c r="I1" s="779"/>
      <c r="J1" s="779"/>
      <c r="K1" s="779"/>
      <c r="L1" s="78"/>
      <c r="M1" s="780" t="s">
        <v>243</v>
      </c>
      <c r="N1" s="780"/>
      <c r="O1" s="780"/>
      <c r="P1" s="780"/>
      <c r="Q1" s="780"/>
      <c r="R1" s="78"/>
      <c r="S1" s="772" t="s">
        <v>244</v>
      </c>
      <c r="T1" s="772"/>
      <c r="U1" s="772"/>
      <c r="V1" s="772"/>
      <c r="W1" s="772"/>
    </row>
    <row r="2" spans="1:23" ht="15" thickBot="1" x14ac:dyDescent="0.25">
      <c r="A2" s="770" t="s">
        <v>362</v>
      </c>
      <c r="B2" s="770"/>
      <c r="C2" s="770"/>
      <c r="D2" s="15"/>
      <c r="E2" s="1" t="s">
        <v>30</v>
      </c>
      <c r="F2" s="27"/>
      <c r="G2" s="77"/>
      <c r="H2" s="40"/>
      <c r="I2" s="40"/>
      <c r="J2" s="40"/>
      <c r="K2" s="40"/>
      <c r="L2" s="78"/>
      <c r="M2" s="40"/>
      <c r="N2" s="40"/>
      <c r="O2" s="40"/>
      <c r="P2" s="40"/>
      <c r="Q2" s="40"/>
      <c r="R2" s="78"/>
      <c r="S2" s="40"/>
      <c r="T2" s="40"/>
      <c r="U2" s="40"/>
      <c r="V2" s="40"/>
      <c r="W2" s="40"/>
    </row>
    <row r="3" spans="1:23" x14ac:dyDescent="0.2">
      <c r="A3" s="26">
        <v>35.869999999999997</v>
      </c>
      <c r="B3" s="30">
        <v>35.1</v>
      </c>
      <c r="C3" s="2" t="s">
        <v>214</v>
      </c>
      <c r="D3" s="16"/>
      <c r="E3" s="1" t="s">
        <v>25</v>
      </c>
      <c r="F3" s="27"/>
      <c r="G3" s="773" t="s">
        <v>193</v>
      </c>
      <c r="H3" s="774"/>
      <c r="I3" s="40"/>
      <c r="J3" s="775" t="s">
        <v>211</v>
      </c>
      <c r="K3" s="776"/>
      <c r="L3" s="78"/>
      <c r="M3" s="777" t="s">
        <v>193</v>
      </c>
      <c r="N3" s="778"/>
      <c r="O3" s="40"/>
      <c r="P3" s="775" t="s">
        <v>212</v>
      </c>
      <c r="Q3" s="776"/>
      <c r="R3" s="78"/>
      <c r="S3" s="775" t="s">
        <v>193</v>
      </c>
      <c r="T3" s="776"/>
      <c r="U3" s="40"/>
      <c r="V3" s="775" t="s">
        <v>213</v>
      </c>
      <c r="W3" s="776"/>
    </row>
    <row r="4" spans="1:23" x14ac:dyDescent="0.2">
      <c r="A4" s="26">
        <v>36.520000000000003</v>
      </c>
      <c r="B4" s="29">
        <v>35.75</v>
      </c>
      <c r="C4" s="2" t="s">
        <v>215</v>
      </c>
      <c r="D4" s="16"/>
      <c r="E4" s="1" t="s">
        <v>26</v>
      </c>
      <c r="F4" s="27"/>
      <c r="G4" s="790" t="s">
        <v>181</v>
      </c>
      <c r="H4" s="791"/>
      <c r="I4" s="40"/>
      <c r="J4" s="782" t="s">
        <v>194</v>
      </c>
      <c r="K4" s="783"/>
      <c r="L4" s="78"/>
      <c r="M4" s="792" t="s">
        <v>182</v>
      </c>
      <c r="N4" s="793"/>
      <c r="O4" s="40"/>
      <c r="P4" s="782" t="s">
        <v>194</v>
      </c>
      <c r="Q4" s="783"/>
      <c r="R4" s="78"/>
      <c r="S4" s="782" t="s">
        <v>183</v>
      </c>
      <c r="T4" s="783"/>
      <c r="U4" s="40"/>
      <c r="V4" s="782" t="s">
        <v>194</v>
      </c>
      <c r="W4" s="783"/>
    </row>
    <row r="5" spans="1:23" ht="15" thickBot="1" x14ac:dyDescent="0.25">
      <c r="A5" s="26">
        <v>43.23</v>
      </c>
      <c r="B5" s="30">
        <v>42.05</v>
      </c>
      <c r="C5" s="2" t="s">
        <v>216</v>
      </c>
      <c r="D5" s="16"/>
      <c r="F5" s="27"/>
      <c r="G5" s="784" t="s">
        <v>184</v>
      </c>
      <c r="H5" s="785"/>
      <c r="I5" s="40"/>
      <c r="J5" s="786" t="s">
        <v>184</v>
      </c>
      <c r="K5" s="787"/>
      <c r="L5" s="78"/>
      <c r="M5" s="788" t="s">
        <v>185</v>
      </c>
      <c r="N5" s="789"/>
      <c r="O5" s="40"/>
      <c r="P5" s="786" t="s">
        <v>185</v>
      </c>
      <c r="Q5" s="787"/>
      <c r="R5" s="78"/>
      <c r="S5" s="786" t="s">
        <v>186</v>
      </c>
      <c r="T5" s="787"/>
      <c r="U5" s="40"/>
      <c r="V5" s="786" t="s">
        <v>186</v>
      </c>
      <c r="W5" s="787"/>
    </row>
    <row r="6" spans="1:23" ht="26.25" thickBot="1" x14ac:dyDescent="0.3">
      <c r="A6" s="26">
        <v>36.18</v>
      </c>
      <c r="B6" s="30">
        <v>34.630000000000003</v>
      </c>
      <c r="C6" s="2" t="s">
        <v>217</v>
      </c>
      <c r="D6" s="16"/>
      <c r="E6" s="79" t="s">
        <v>175</v>
      </c>
      <c r="F6" s="27"/>
      <c r="G6" s="41" t="s">
        <v>37</v>
      </c>
      <c r="H6" s="42" t="s">
        <v>18</v>
      </c>
      <c r="I6" s="43"/>
      <c r="J6" s="44" t="s">
        <v>18</v>
      </c>
      <c r="K6" s="45" t="s">
        <v>37</v>
      </c>
      <c r="L6" s="78"/>
      <c r="M6" s="46" t="s">
        <v>37</v>
      </c>
      <c r="N6" s="47" t="s">
        <v>20</v>
      </c>
      <c r="O6" s="40"/>
      <c r="P6" s="48" t="s">
        <v>20</v>
      </c>
      <c r="Q6" s="49" t="s">
        <v>37</v>
      </c>
      <c r="R6" s="78"/>
      <c r="S6" s="50" t="s">
        <v>37</v>
      </c>
      <c r="T6" s="51" t="s">
        <v>21</v>
      </c>
      <c r="U6" s="40"/>
      <c r="V6" s="52" t="s">
        <v>21</v>
      </c>
      <c r="W6" s="53" t="s">
        <v>37</v>
      </c>
    </row>
    <row r="7" spans="1:23" x14ac:dyDescent="0.2">
      <c r="A7" s="26">
        <v>8.36</v>
      </c>
      <c r="B7" s="29">
        <v>8.36</v>
      </c>
      <c r="C7" s="2" t="s">
        <v>218</v>
      </c>
      <c r="D7" s="16"/>
      <c r="E7" s="1" t="s">
        <v>39</v>
      </c>
      <c r="F7" s="27"/>
      <c r="G7" s="54">
        <v>1</v>
      </c>
      <c r="H7" s="55">
        <f t="shared" ref="H7:H29" si="0">+G7*J$7</f>
        <v>12</v>
      </c>
      <c r="I7" s="43"/>
      <c r="J7" s="56">
        <v>12</v>
      </c>
      <c r="K7" s="656">
        <f>+J7/J$7</f>
        <v>1</v>
      </c>
      <c r="L7" s="78"/>
      <c r="M7" s="54">
        <v>1</v>
      </c>
      <c r="N7" s="58">
        <f>+M7*P$7</f>
        <v>9</v>
      </c>
      <c r="O7" s="40"/>
      <c r="P7" s="56">
        <v>9</v>
      </c>
      <c r="Q7" s="57">
        <f>+P7/P$7</f>
        <v>1</v>
      </c>
      <c r="R7" s="78"/>
      <c r="S7" s="54">
        <v>1</v>
      </c>
      <c r="T7" s="58">
        <f>+S7*V$7</f>
        <v>3</v>
      </c>
      <c r="U7" s="40"/>
      <c r="V7" s="56">
        <v>3</v>
      </c>
      <c r="W7" s="57">
        <f>+V7/V$7</f>
        <v>1</v>
      </c>
    </row>
    <row r="8" spans="1:23" x14ac:dyDescent="0.2">
      <c r="A8" s="17"/>
      <c r="B8" s="17"/>
      <c r="C8" s="17"/>
      <c r="D8" s="16"/>
      <c r="E8" s="1" t="s">
        <v>38</v>
      </c>
      <c r="F8" s="27"/>
      <c r="G8" s="59">
        <v>0.95</v>
      </c>
      <c r="H8" s="60">
        <f t="shared" si="0"/>
        <v>11.4</v>
      </c>
      <c r="I8" s="43"/>
      <c r="J8" s="61">
        <v>11</v>
      </c>
      <c r="K8" s="62">
        <f t="shared" ref="K8:K19" si="1">+J8/J$7</f>
        <v>0.91669999999999996</v>
      </c>
      <c r="L8" s="78"/>
      <c r="M8" s="63">
        <v>0.95</v>
      </c>
      <c r="N8" s="64">
        <f t="shared" ref="N8:N28" si="2">+M8*P$7</f>
        <v>8.5500000000000007</v>
      </c>
      <c r="O8" s="40"/>
      <c r="P8" s="61">
        <v>8</v>
      </c>
      <c r="Q8" s="65">
        <f t="shared" ref="Q8:Q16" si="3">+P8/P$7</f>
        <v>0.88890000000000002</v>
      </c>
      <c r="R8" s="78"/>
      <c r="S8" s="63">
        <v>0.95</v>
      </c>
      <c r="T8" s="64">
        <f t="shared" ref="T8:T28" si="4">+S8*V$7</f>
        <v>2.85</v>
      </c>
      <c r="U8" s="40"/>
      <c r="V8" s="61">
        <v>2</v>
      </c>
      <c r="W8" s="65">
        <f>+V8/V$7</f>
        <v>0.66669999999999996</v>
      </c>
    </row>
    <row r="9" spans="1:23" x14ac:dyDescent="0.2">
      <c r="A9" s="770" t="s">
        <v>363</v>
      </c>
      <c r="B9" s="771"/>
      <c r="C9" s="771"/>
      <c r="D9" s="15"/>
      <c r="E9" s="1" t="s">
        <v>43</v>
      </c>
      <c r="F9" s="27"/>
      <c r="G9" s="63">
        <v>0.9</v>
      </c>
      <c r="H9" s="60">
        <f t="shared" si="0"/>
        <v>10.8</v>
      </c>
      <c r="I9" s="43"/>
      <c r="J9" s="61">
        <v>10</v>
      </c>
      <c r="K9" s="62">
        <f t="shared" si="1"/>
        <v>0.83330000000000004</v>
      </c>
      <c r="L9" s="78"/>
      <c r="M9" s="63">
        <v>0.9</v>
      </c>
      <c r="N9" s="64">
        <f t="shared" si="2"/>
        <v>8.1</v>
      </c>
      <c r="O9" s="40"/>
      <c r="P9" s="61">
        <v>7</v>
      </c>
      <c r="Q9" s="65">
        <f t="shared" si="3"/>
        <v>0.77780000000000005</v>
      </c>
      <c r="R9" s="78"/>
      <c r="S9" s="63">
        <v>0.9</v>
      </c>
      <c r="T9" s="64">
        <f t="shared" si="4"/>
        <v>2.7</v>
      </c>
      <c r="U9" s="40"/>
      <c r="V9" s="61">
        <v>1</v>
      </c>
      <c r="W9" s="65">
        <f>+V9/V$7</f>
        <v>0.33329999999999999</v>
      </c>
    </row>
    <row r="10" spans="1:23" ht="15" thickBot="1" x14ac:dyDescent="0.25">
      <c r="A10" s="26">
        <v>27.45</v>
      </c>
      <c r="B10" s="29">
        <v>27.08</v>
      </c>
      <c r="C10" s="2" t="s">
        <v>219</v>
      </c>
      <c r="D10" s="16"/>
      <c r="E10" s="1" t="s">
        <v>44</v>
      </c>
      <c r="F10" s="27"/>
      <c r="G10" s="63">
        <v>0.85</v>
      </c>
      <c r="H10" s="60">
        <f t="shared" si="0"/>
        <v>10.199999999999999</v>
      </c>
      <c r="I10" s="43"/>
      <c r="J10" s="61">
        <v>9</v>
      </c>
      <c r="K10" s="62">
        <f t="shared" si="1"/>
        <v>0.75</v>
      </c>
      <c r="L10" s="78"/>
      <c r="M10" s="63">
        <v>0.85</v>
      </c>
      <c r="N10" s="64">
        <f t="shared" si="2"/>
        <v>7.65</v>
      </c>
      <c r="O10" s="40"/>
      <c r="P10" s="61">
        <v>6</v>
      </c>
      <c r="Q10" s="65">
        <f t="shared" si="3"/>
        <v>0.66669999999999996</v>
      </c>
      <c r="R10" s="78"/>
      <c r="S10" s="63">
        <v>0.85</v>
      </c>
      <c r="T10" s="64">
        <f t="shared" si="4"/>
        <v>2.5499999999999998</v>
      </c>
      <c r="U10" s="40"/>
      <c r="V10" s="66">
        <v>0.5</v>
      </c>
      <c r="W10" s="67">
        <f>+V10/V$7</f>
        <v>0.16669999999999999</v>
      </c>
    </row>
    <row r="11" spans="1:23" x14ac:dyDescent="0.2">
      <c r="A11" s="654">
        <v>42.1</v>
      </c>
      <c r="B11" s="29">
        <v>41.04</v>
      </c>
      <c r="C11" s="25" t="s">
        <v>220</v>
      </c>
      <c r="D11" s="16"/>
      <c r="F11" s="27"/>
      <c r="G11" s="63">
        <v>0.8</v>
      </c>
      <c r="H11" s="60">
        <f t="shared" si="0"/>
        <v>9.6</v>
      </c>
      <c r="I11" s="43"/>
      <c r="J11" s="61">
        <v>8</v>
      </c>
      <c r="K11" s="62">
        <f t="shared" si="1"/>
        <v>0.66669999999999996</v>
      </c>
      <c r="L11" s="78"/>
      <c r="M11" s="63">
        <v>0.8</v>
      </c>
      <c r="N11" s="64">
        <f t="shared" si="2"/>
        <v>7.2</v>
      </c>
      <c r="O11" s="40"/>
      <c r="P11" s="61">
        <v>5</v>
      </c>
      <c r="Q11" s="65">
        <f t="shared" si="3"/>
        <v>0.55559999999999998</v>
      </c>
      <c r="R11" s="78"/>
      <c r="S11" s="63">
        <v>0.8</v>
      </c>
      <c r="T11" s="64">
        <f t="shared" si="4"/>
        <v>2.4</v>
      </c>
      <c r="U11" s="40"/>
      <c r="V11" s="40"/>
      <c r="W11" s="40"/>
    </row>
    <row r="12" spans="1:23" x14ac:dyDescent="0.2">
      <c r="A12" s="26">
        <v>41.11</v>
      </c>
      <c r="B12" s="30">
        <v>40.049999999999997</v>
      </c>
      <c r="C12" s="2" t="s">
        <v>221</v>
      </c>
      <c r="D12" s="16"/>
      <c r="F12" s="27"/>
      <c r="G12" s="63">
        <v>0.75</v>
      </c>
      <c r="H12" s="60">
        <f t="shared" si="0"/>
        <v>9</v>
      </c>
      <c r="I12" s="43"/>
      <c r="J12" s="61">
        <v>7</v>
      </c>
      <c r="K12" s="62">
        <f t="shared" si="1"/>
        <v>0.58330000000000004</v>
      </c>
      <c r="L12" s="78"/>
      <c r="M12" s="63">
        <v>0.75</v>
      </c>
      <c r="N12" s="64">
        <f t="shared" si="2"/>
        <v>6.75</v>
      </c>
      <c r="O12" s="40"/>
      <c r="P12" s="61">
        <v>4</v>
      </c>
      <c r="Q12" s="65">
        <f t="shared" si="3"/>
        <v>0.44440000000000002</v>
      </c>
      <c r="R12" s="78"/>
      <c r="S12" s="63">
        <v>0.75</v>
      </c>
      <c r="T12" s="64">
        <f t="shared" si="4"/>
        <v>2.25</v>
      </c>
      <c r="U12" s="40"/>
      <c r="V12" s="122" t="s">
        <v>192</v>
      </c>
      <c r="W12" s="123"/>
    </row>
    <row r="13" spans="1:23" x14ac:dyDescent="0.2">
      <c r="A13" s="26">
        <v>35.979999999999997</v>
      </c>
      <c r="B13" s="29">
        <v>34.43</v>
      </c>
      <c r="C13" s="2" t="s">
        <v>222</v>
      </c>
      <c r="D13" s="16"/>
      <c r="E13" s="380" t="s">
        <v>380</v>
      </c>
      <c r="F13" s="27"/>
      <c r="G13" s="63">
        <v>0.7</v>
      </c>
      <c r="H13" s="60">
        <f t="shared" si="0"/>
        <v>8.4</v>
      </c>
      <c r="I13" s="43"/>
      <c r="J13" s="61">
        <v>6</v>
      </c>
      <c r="K13" s="62">
        <f t="shared" si="1"/>
        <v>0.5</v>
      </c>
      <c r="L13" s="78"/>
      <c r="M13" s="63">
        <v>0.7</v>
      </c>
      <c r="N13" s="64">
        <f t="shared" si="2"/>
        <v>6.3</v>
      </c>
      <c r="O13" s="40"/>
      <c r="P13" s="61">
        <v>3</v>
      </c>
      <c r="Q13" s="65">
        <f t="shared" si="3"/>
        <v>0.33329999999999999</v>
      </c>
      <c r="R13" s="78"/>
      <c r="S13" s="63">
        <v>0.7</v>
      </c>
      <c r="T13" s="64">
        <f t="shared" si="4"/>
        <v>2.1</v>
      </c>
      <c r="U13" s="40"/>
      <c r="V13" s="88">
        <v>1</v>
      </c>
      <c r="W13" s="68">
        <f>+V13/V$7</f>
        <v>0.33329999999999999</v>
      </c>
    </row>
    <row r="14" spans="1:23" x14ac:dyDescent="0.2">
      <c r="A14" s="26">
        <v>8.36</v>
      </c>
      <c r="B14" s="29">
        <v>8.36</v>
      </c>
      <c r="C14" s="2" t="s">
        <v>223</v>
      </c>
      <c r="D14" s="16"/>
      <c r="F14" s="27"/>
      <c r="G14" s="63">
        <v>0.65</v>
      </c>
      <c r="H14" s="60">
        <f t="shared" si="0"/>
        <v>7.8</v>
      </c>
      <c r="I14" s="43"/>
      <c r="J14" s="61">
        <v>5</v>
      </c>
      <c r="K14" s="62">
        <f t="shared" si="1"/>
        <v>0.41670000000000001</v>
      </c>
      <c r="L14" s="78"/>
      <c r="M14" s="63">
        <v>0.65</v>
      </c>
      <c r="N14" s="64">
        <f t="shared" si="2"/>
        <v>5.85</v>
      </c>
      <c r="O14" s="40"/>
      <c r="P14" s="61">
        <v>2</v>
      </c>
      <c r="Q14" s="65">
        <f t="shared" si="3"/>
        <v>0.22220000000000001</v>
      </c>
      <c r="R14" s="78"/>
      <c r="S14" s="63">
        <v>0.65</v>
      </c>
      <c r="T14" s="64">
        <f t="shared" si="4"/>
        <v>1.95</v>
      </c>
      <c r="U14" s="40"/>
      <c r="V14" s="40"/>
      <c r="W14" s="40"/>
    </row>
    <row r="15" spans="1:23" ht="15" x14ac:dyDescent="0.25">
      <c r="A15" s="17"/>
      <c r="B15" s="17"/>
      <c r="C15" s="17"/>
      <c r="D15" s="16"/>
      <c r="E15" s="534" t="s">
        <v>334</v>
      </c>
      <c r="F15" s="27"/>
      <c r="G15" s="63">
        <v>0.6</v>
      </c>
      <c r="H15" s="60">
        <f t="shared" si="0"/>
        <v>7.2</v>
      </c>
      <c r="I15" s="43"/>
      <c r="J15" s="61">
        <v>4</v>
      </c>
      <c r="K15" s="62">
        <f t="shared" si="1"/>
        <v>0.33329999999999999</v>
      </c>
      <c r="L15" s="78"/>
      <c r="M15" s="63">
        <v>0.6</v>
      </c>
      <c r="N15" s="64">
        <f t="shared" si="2"/>
        <v>5.4</v>
      </c>
      <c r="O15" s="40"/>
      <c r="P15" s="61">
        <v>1</v>
      </c>
      <c r="Q15" s="65">
        <f t="shared" si="3"/>
        <v>0.1111</v>
      </c>
      <c r="R15" s="78"/>
      <c r="S15" s="63">
        <v>0.6</v>
      </c>
      <c r="T15" s="64">
        <f t="shared" si="4"/>
        <v>1.8</v>
      </c>
      <c r="U15" s="40"/>
      <c r="V15" s="40"/>
      <c r="W15" s="40"/>
    </row>
    <row r="16" spans="1:23" ht="15" thickBot="1" x14ac:dyDescent="0.25">
      <c r="A16" s="770" t="s">
        <v>364</v>
      </c>
      <c r="B16" s="771"/>
      <c r="C16" s="771"/>
      <c r="D16" s="15"/>
      <c r="E16" s="1" t="s">
        <v>345</v>
      </c>
      <c r="F16" s="27"/>
      <c r="G16" s="63">
        <v>0.55000000000000004</v>
      </c>
      <c r="H16" s="60">
        <f t="shared" si="0"/>
        <v>6.6</v>
      </c>
      <c r="I16" s="43"/>
      <c r="J16" s="61">
        <v>3</v>
      </c>
      <c r="K16" s="62">
        <f t="shared" si="1"/>
        <v>0.25</v>
      </c>
      <c r="L16" s="78"/>
      <c r="M16" s="63">
        <v>0.55000000000000004</v>
      </c>
      <c r="N16" s="64">
        <f t="shared" si="2"/>
        <v>4.95</v>
      </c>
      <c r="O16" s="40"/>
      <c r="P16" s="66">
        <v>0.5</v>
      </c>
      <c r="Q16" s="67">
        <f t="shared" si="3"/>
        <v>5.5599999999999997E-2</v>
      </c>
      <c r="R16" s="78"/>
      <c r="S16" s="63">
        <v>0.55000000000000004</v>
      </c>
      <c r="T16" s="64">
        <f t="shared" si="4"/>
        <v>1.65</v>
      </c>
      <c r="U16" s="40"/>
      <c r="V16" s="40"/>
      <c r="W16" s="40"/>
    </row>
    <row r="17" spans="1:20" x14ac:dyDescent="0.2">
      <c r="A17" s="26">
        <v>50.54</v>
      </c>
      <c r="B17" s="29">
        <v>49.16</v>
      </c>
      <c r="C17" s="2" t="s">
        <v>224</v>
      </c>
      <c r="D17" s="16"/>
      <c r="E17" s="1" t="s">
        <v>335</v>
      </c>
      <c r="F17" s="27"/>
      <c r="G17" s="63">
        <v>0.5</v>
      </c>
      <c r="H17" s="60">
        <f t="shared" si="0"/>
        <v>6</v>
      </c>
      <c r="I17" s="43"/>
      <c r="J17" s="61">
        <v>2</v>
      </c>
      <c r="K17" s="62">
        <f t="shared" si="1"/>
        <v>0.16669999999999999</v>
      </c>
      <c r="L17" s="78"/>
      <c r="M17" s="63">
        <v>0.5</v>
      </c>
      <c r="N17" s="64">
        <f t="shared" si="2"/>
        <v>4.5</v>
      </c>
      <c r="O17" s="40"/>
      <c r="P17" s="40"/>
      <c r="Q17" s="40"/>
      <c r="R17" s="78"/>
      <c r="S17" s="63">
        <v>0.5</v>
      </c>
      <c r="T17" s="64">
        <f t="shared" si="4"/>
        <v>1.5</v>
      </c>
    </row>
    <row r="18" spans="1:20" x14ac:dyDescent="0.2">
      <c r="A18" s="26">
        <v>8.36</v>
      </c>
      <c r="B18" s="29">
        <v>8.36</v>
      </c>
      <c r="C18" s="2" t="s">
        <v>225</v>
      </c>
      <c r="D18" s="16"/>
      <c r="E18" s="1" t="s">
        <v>336</v>
      </c>
      <c r="F18" s="27"/>
      <c r="G18" s="63">
        <v>0.45</v>
      </c>
      <c r="H18" s="60">
        <f t="shared" si="0"/>
        <v>5.4</v>
      </c>
      <c r="I18" s="43"/>
      <c r="J18" s="61">
        <v>1</v>
      </c>
      <c r="K18" s="62">
        <f t="shared" si="1"/>
        <v>8.3299999999999999E-2</v>
      </c>
      <c r="L18" s="78"/>
      <c r="M18" s="63">
        <v>0.45</v>
      </c>
      <c r="N18" s="64">
        <f t="shared" si="2"/>
        <v>4.05</v>
      </c>
      <c r="O18" s="40"/>
      <c r="P18" s="122" t="s">
        <v>190</v>
      </c>
      <c r="Q18" s="123"/>
      <c r="R18" s="78"/>
      <c r="S18" s="63">
        <v>0.45</v>
      </c>
      <c r="T18" s="64">
        <f t="shared" si="4"/>
        <v>1.35</v>
      </c>
    </row>
    <row r="19" spans="1:20" ht="15" thickBot="1" x14ac:dyDescent="0.25">
      <c r="A19" s="17"/>
      <c r="B19" s="17"/>
      <c r="C19" s="17"/>
      <c r="D19" s="16"/>
      <c r="E19" s="1" t="s">
        <v>337</v>
      </c>
      <c r="F19" s="27"/>
      <c r="G19" s="63">
        <v>0.4</v>
      </c>
      <c r="H19" s="60">
        <f t="shared" si="0"/>
        <v>4.8</v>
      </c>
      <c r="I19" s="43"/>
      <c r="J19" s="66">
        <v>0.5</v>
      </c>
      <c r="K19" s="69">
        <f t="shared" si="1"/>
        <v>4.1700000000000001E-2</v>
      </c>
      <c r="L19" s="78"/>
      <c r="M19" s="63">
        <v>0.4</v>
      </c>
      <c r="N19" s="64">
        <f t="shared" si="2"/>
        <v>3.6</v>
      </c>
      <c r="O19" s="40"/>
      <c r="P19" s="90">
        <v>8</v>
      </c>
      <c r="Q19" s="68">
        <f>+P19/P$7</f>
        <v>0.88890000000000002</v>
      </c>
      <c r="R19" s="78"/>
      <c r="S19" s="63">
        <v>0.4</v>
      </c>
      <c r="T19" s="64">
        <f t="shared" si="4"/>
        <v>1.2</v>
      </c>
    </row>
    <row r="20" spans="1:20" x14ac:dyDescent="0.2">
      <c r="A20" s="770" t="s">
        <v>365</v>
      </c>
      <c r="B20" s="771"/>
      <c r="C20" s="771"/>
      <c r="D20" s="16"/>
      <c r="E20" s="1" t="s">
        <v>346</v>
      </c>
      <c r="F20" s="27"/>
      <c r="G20" s="63">
        <v>0.35</v>
      </c>
      <c r="H20" s="60">
        <f t="shared" si="0"/>
        <v>4.2</v>
      </c>
      <c r="I20" s="43"/>
      <c r="J20" s="43"/>
      <c r="K20" s="43"/>
      <c r="L20" s="78"/>
      <c r="M20" s="63">
        <v>0.35</v>
      </c>
      <c r="N20" s="64">
        <f t="shared" si="2"/>
        <v>3.15</v>
      </c>
      <c r="O20" s="40"/>
      <c r="P20" s="40"/>
      <c r="Q20" s="40"/>
      <c r="R20" s="78"/>
      <c r="S20" s="63">
        <v>0.35</v>
      </c>
      <c r="T20" s="64">
        <f t="shared" si="4"/>
        <v>1.05</v>
      </c>
    </row>
    <row r="21" spans="1:20" x14ac:dyDescent="0.2">
      <c r="A21" s="29">
        <v>44.18</v>
      </c>
      <c r="B21" s="29">
        <v>43.08</v>
      </c>
      <c r="C21" t="s">
        <v>226</v>
      </c>
      <c r="D21" s="16"/>
      <c r="F21" s="27"/>
      <c r="G21" s="63">
        <v>0.3</v>
      </c>
      <c r="H21" s="60">
        <f t="shared" si="0"/>
        <v>3.6</v>
      </c>
      <c r="I21" s="43"/>
      <c r="J21" s="121" t="s">
        <v>191</v>
      </c>
      <c r="K21" s="121"/>
      <c r="L21" s="78"/>
      <c r="M21" s="63">
        <v>0.3</v>
      </c>
      <c r="N21" s="64">
        <f t="shared" si="2"/>
        <v>2.7</v>
      </c>
      <c r="O21" s="40"/>
      <c r="P21" s="40"/>
      <c r="Q21" s="40"/>
      <c r="R21" s="78"/>
      <c r="S21" s="63">
        <v>0.3</v>
      </c>
      <c r="T21" s="64">
        <f t="shared" si="4"/>
        <v>0.9</v>
      </c>
    </row>
    <row r="22" spans="1:20" ht="17.45" customHeight="1" x14ac:dyDescent="0.2">
      <c r="A22" s="29">
        <v>44.18</v>
      </c>
      <c r="B22" s="29">
        <v>43.08</v>
      </c>
      <c r="C22" t="s">
        <v>227</v>
      </c>
      <c r="D22" s="16"/>
      <c r="F22" s="27"/>
      <c r="G22" s="63">
        <v>0.25</v>
      </c>
      <c r="H22" s="60">
        <f t="shared" si="0"/>
        <v>3</v>
      </c>
      <c r="I22" s="43"/>
      <c r="J22" s="89">
        <v>1</v>
      </c>
      <c r="K22" s="68">
        <f>+J22/J$7</f>
        <v>8.3299999999999999E-2</v>
      </c>
      <c r="L22" s="78"/>
      <c r="M22" s="63">
        <v>0.25</v>
      </c>
      <c r="N22" s="64">
        <f t="shared" si="2"/>
        <v>2.25</v>
      </c>
      <c r="O22" s="40"/>
      <c r="P22" s="40"/>
      <c r="Q22" s="40"/>
      <c r="R22" s="78"/>
      <c r="S22" s="63">
        <v>0.25</v>
      </c>
      <c r="T22" s="64">
        <f t="shared" si="4"/>
        <v>0.75</v>
      </c>
    </row>
    <row r="23" spans="1:20" ht="15" x14ac:dyDescent="0.25">
      <c r="A23" s="18"/>
      <c r="B23" s="18"/>
      <c r="C23" s="19"/>
      <c r="D23" s="20"/>
      <c r="E23" s="534" t="s">
        <v>339</v>
      </c>
      <c r="F23" s="27"/>
      <c r="G23" s="63">
        <v>0.2</v>
      </c>
      <c r="H23" s="60">
        <f t="shared" si="0"/>
        <v>2.4</v>
      </c>
      <c r="I23" s="43"/>
      <c r="J23" s="40"/>
      <c r="K23" s="40"/>
      <c r="L23" s="78"/>
      <c r="M23" s="63">
        <v>0.2</v>
      </c>
      <c r="N23" s="64">
        <f t="shared" si="2"/>
        <v>1.8</v>
      </c>
      <c r="O23" s="40"/>
      <c r="P23" s="40"/>
      <c r="Q23" s="40"/>
      <c r="R23" s="78"/>
      <c r="S23" s="63">
        <v>0.2</v>
      </c>
      <c r="T23" s="64">
        <f t="shared" si="4"/>
        <v>0.6</v>
      </c>
    </row>
    <row r="24" spans="1:20" x14ac:dyDescent="0.2">
      <c r="A24" s="770" t="s">
        <v>41</v>
      </c>
      <c r="B24" s="770"/>
      <c r="C24" s="770"/>
      <c r="D24" s="20"/>
      <c r="E24" s="1" t="s">
        <v>345</v>
      </c>
      <c r="F24" s="27"/>
      <c r="G24" s="63">
        <v>0.15</v>
      </c>
      <c r="H24" s="60">
        <f t="shared" si="0"/>
        <v>1.8</v>
      </c>
      <c r="I24" s="43"/>
      <c r="J24" s="40"/>
      <c r="K24" s="40"/>
      <c r="L24" s="78"/>
      <c r="M24" s="63">
        <v>0.15</v>
      </c>
      <c r="N24" s="64">
        <f t="shared" si="2"/>
        <v>1.35</v>
      </c>
      <c r="O24" s="40"/>
      <c r="P24" s="40"/>
      <c r="Q24" s="40"/>
      <c r="R24" s="78"/>
      <c r="S24" s="63">
        <v>0.15</v>
      </c>
      <c r="T24" s="64">
        <f t="shared" si="4"/>
        <v>0.45</v>
      </c>
    </row>
    <row r="25" spans="1:20" x14ac:dyDescent="0.2">
      <c r="A25" s="26">
        <v>7.65</v>
      </c>
      <c r="B25" s="81">
        <v>7.65</v>
      </c>
      <c r="C25" s="794" t="s">
        <v>71</v>
      </c>
      <c r="D25" s="20"/>
      <c r="E25" s="535" t="s">
        <v>340</v>
      </c>
      <c r="F25" s="27"/>
      <c r="G25" s="63">
        <v>0.1</v>
      </c>
      <c r="H25" s="60">
        <f t="shared" si="0"/>
        <v>1.2</v>
      </c>
      <c r="I25" s="43"/>
      <c r="J25" s="40"/>
      <c r="K25" s="40"/>
      <c r="L25" s="78"/>
      <c r="M25" s="63">
        <v>0.1</v>
      </c>
      <c r="N25" s="64">
        <f t="shared" si="2"/>
        <v>0.9</v>
      </c>
      <c r="O25" s="40"/>
      <c r="P25" s="40"/>
      <c r="Q25" s="40"/>
      <c r="R25" s="78"/>
      <c r="S25" s="63">
        <v>0.1</v>
      </c>
      <c r="T25" s="64">
        <f t="shared" si="4"/>
        <v>0.3</v>
      </c>
    </row>
    <row r="26" spans="1:20" x14ac:dyDescent="0.2">
      <c r="C26" s="794"/>
      <c r="D26" s="20"/>
      <c r="E26" s="535" t="s">
        <v>341</v>
      </c>
      <c r="F26" s="27"/>
      <c r="G26" s="63">
        <v>0.08</v>
      </c>
      <c r="H26" s="60">
        <f t="shared" si="0"/>
        <v>0.96</v>
      </c>
      <c r="I26" s="43"/>
      <c r="J26" s="40"/>
      <c r="K26" s="40"/>
      <c r="L26" s="78"/>
      <c r="M26" s="63">
        <v>0.08</v>
      </c>
      <c r="N26" s="64">
        <f t="shared" si="2"/>
        <v>0.72</v>
      </c>
      <c r="O26" s="40"/>
      <c r="P26" s="40"/>
      <c r="Q26" s="40"/>
      <c r="R26" s="78"/>
      <c r="S26" s="63">
        <v>0.08</v>
      </c>
      <c r="T26" s="64">
        <f t="shared" si="4"/>
        <v>0.24</v>
      </c>
    </row>
    <row r="27" spans="1:20" x14ac:dyDescent="0.2">
      <c r="D27" s="20"/>
      <c r="E27" s="535" t="s">
        <v>344</v>
      </c>
      <c r="F27" s="27"/>
      <c r="G27" s="63">
        <v>0.05</v>
      </c>
      <c r="H27" s="60">
        <f t="shared" si="0"/>
        <v>0.6</v>
      </c>
      <c r="I27" s="43"/>
      <c r="J27" s="40"/>
      <c r="K27" s="40"/>
      <c r="L27" s="78"/>
      <c r="M27" s="63">
        <v>0.05</v>
      </c>
      <c r="N27" s="64">
        <f t="shared" si="2"/>
        <v>0.45</v>
      </c>
      <c r="O27" s="40"/>
      <c r="P27" s="40"/>
      <c r="Q27" s="40"/>
      <c r="R27" s="78"/>
      <c r="S27" s="63">
        <v>0.05</v>
      </c>
      <c r="T27" s="64">
        <f t="shared" si="4"/>
        <v>0.15</v>
      </c>
    </row>
    <row r="28" spans="1:20" x14ac:dyDescent="0.2">
      <c r="A28" s="38"/>
      <c r="B28" s="38"/>
      <c r="C28" s="38"/>
      <c r="D28" s="20"/>
      <c r="F28" s="27"/>
      <c r="G28" s="63">
        <v>0.03</v>
      </c>
      <c r="H28" s="60">
        <f t="shared" si="0"/>
        <v>0.36</v>
      </c>
      <c r="I28" s="43"/>
      <c r="J28" s="40"/>
      <c r="K28" s="40"/>
      <c r="L28" s="78"/>
      <c r="M28" s="63">
        <v>0.03</v>
      </c>
      <c r="N28" s="64">
        <f t="shared" si="2"/>
        <v>0.27</v>
      </c>
      <c r="O28" s="40"/>
      <c r="P28" s="40"/>
      <c r="Q28" s="40"/>
      <c r="R28" s="78"/>
      <c r="S28" s="63">
        <v>0.03</v>
      </c>
      <c r="T28" s="64">
        <f t="shared" si="4"/>
        <v>0.09</v>
      </c>
    </row>
    <row r="29" spans="1:20" ht="15" thickBot="1" x14ac:dyDescent="0.25">
      <c r="A29" s="770" t="s">
        <v>210</v>
      </c>
      <c r="B29" s="770"/>
      <c r="C29" s="770"/>
      <c r="D29" s="20"/>
      <c r="F29" s="27"/>
      <c r="G29" s="70">
        <v>0.02</v>
      </c>
      <c r="H29" s="71">
        <f t="shared" si="0"/>
        <v>0.24</v>
      </c>
      <c r="I29" s="43"/>
      <c r="J29" s="40"/>
      <c r="K29" s="40"/>
      <c r="L29" s="78"/>
      <c r="M29" s="70">
        <v>0.02</v>
      </c>
      <c r="N29" s="72">
        <f>+M29*P$7</f>
        <v>0.18</v>
      </c>
      <c r="O29" s="40"/>
      <c r="P29" s="43"/>
      <c r="Q29" s="43"/>
      <c r="R29" s="78"/>
      <c r="S29" s="70">
        <v>0.02</v>
      </c>
      <c r="T29" s="72">
        <f>+S29*V$7</f>
        <v>0.06</v>
      </c>
    </row>
    <row r="30" spans="1:20" ht="15" x14ac:dyDescent="0.2">
      <c r="A30" s="32" t="s">
        <v>319</v>
      </c>
      <c r="D30" s="20"/>
      <c r="F30" s="27"/>
      <c r="G30" s="73"/>
      <c r="H30" s="74"/>
      <c r="I30" s="43"/>
      <c r="J30" s="40"/>
      <c r="K30" s="40"/>
      <c r="L30" s="78"/>
      <c r="M30" s="73"/>
      <c r="N30" s="75"/>
      <c r="O30" s="40"/>
      <c r="P30" s="43"/>
      <c r="Q30" s="43"/>
      <c r="R30" s="78"/>
      <c r="S30" s="73"/>
      <c r="T30" s="75"/>
    </row>
    <row r="31" spans="1:20" x14ac:dyDescent="0.2">
      <c r="D31" s="20"/>
      <c r="F31" s="27"/>
      <c r="G31" s="122" t="s">
        <v>187</v>
      </c>
      <c r="H31" s="123"/>
      <c r="I31" s="40"/>
      <c r="J31" s="40"/>
      <c r="K31" s="40"/>
      <c r="L31" s="78"/>
      <c r="M31" s="122" t="s">
        <v>188</v>
      </c>
      <c r="N31" s="123"/>
      <c r="O31" s="40"/>
      <c r="P31" s="40"/>
      <c r="Q31" s="40"/>
      <c r="R31" s="78"/>
      <c r="S31" s="122" t="s">
        <v>189</v>
      </c>
      <c r="T31" s="123"/>
    </row>
    <row r="32" spans="1:20" x14ac:dyDescent="0.2">
      <c r="A32" s="550" t="s">
        <v>376</v>
      </c>
      <c r="B32" s="519"/>
      <c r="D32" s="20"/>
      <c r="F32" s="27"/>
      <c r="G32" s="86">
        <v>0.08</v>
      </c>
      <c r="H32" s="76">
        <f>+G32*J$7</f>
        <v>0.96</v>
      </c>
      <c r="I32" s="43"/>
      <c r="J32" s="40"/>
      <c r="K32" s="40"/>
      <c r="L32" s="78"/>
      <c r="M32" s="85">
        <v>0.05</v>
      </c>
      <c r="N32" s="76">
        <f>+M32*P$7</f>
        <v>0.45</v>
      </c>
      <c r="O32" s="40"/>
      <c r="P32" s="40"/>
      <c r="Q32" s="40"/>
      <c r="R32" s="78"/>
      <c r="S32" s="87">
        <v>0.1</v>
      </c>
      <c r="T32" s="76">
        <f>+S32*V$7</f>
        <v>0.3</v>
      </c>
    </row>
    <row r="33" spans="1:23" x14ac:dyDescent="0.2">
      <c r="A33" s="551" t="s">
        <v>377</v>
      </c>
      <c r="D33" s="20"/>
      <c r="F33" s="27"/>
      <c r="L33" s="4"/>
      <c r="R33" s="4"/>
    </row>
    <row r="34" spans="1:23" x14ac:dyDescent="0.2">
      <c r="A34" s="551" t="s">
        <v>378</v>
      </c>
      <c r="D34" s="20"/>
      <c r="F34" s="507"/>
      <c r="G34" s="507"/>
      <c r="H34" s="508"/>
      <c r="I34" s="508"/>
      <c r="J34" s="508"/>
      <c r="K34" s="508"/>
      <c r="L34" s="508"/>
      <c r="M34" s="508"/>
      <c r="N34" s="508"/>
      <c r="O34" s="508"/>
      <c r="P34" s="508"/>
      <c r="Q34" s="508"/>
      <c r="R34" s="508"/>
      <c r="S34" s="508"/>
      <c r="T34" s="508"/>
      <c r="U34" s="508"/>
      <c r="V34" s="508"/>
      <c r="W34" s="508"/>
    </row>
    <row r="35" spans="1:23" ht="15" x14ac:dyDescent="0.25">
      <c r="A35" s="552" t="s">
        <v>379</v>
      </c>
      <c r="D35" s="20"/>
      <c r="G35" s="22" t="s">
        <v>14</v>
      </c>
      <c r="H35" s="22"/>
      <c r="I35" s="22"/>
      <c r="J35" s="124"/>
      <c r="M35" s="127" t="s">
        <v>250</v>
      </c>
      <c r="N35" s="92"/>
      <c r="O35" s="92"/>
      <c r="P35" s="92"/>
      <c r="Q35" s="92"/>
      <c r="R35" s="92"/>
    </row>
    <row r="36" spans="1:23" x14ac:dyDescent="0.2">
      <c r="A36" s="35" t="s">
        <v>158</v>
      </c>
      <c r="D36" s="20"/>
      <c r="G36" s="80" t="s">
        <v>245</v>
      </c>
      <c r="L36" s="2"/>
      <c r="M36" s="80" t="s">
        <v>246</v>
      </c>
    </row>
    <row r="37" spans="1:23" x14ac:dyDescent="0.2">
      <c r="A37" s="34" t="s">
        <v>159</v>
      </c>
      <c r="D37" s="20"/>
      <c r="E37"/>
      <c r="F37"/>
    </row>
    <row r="38" spans="1:23" x14ac:dyDescent="0.2">
      <c r="A38" s="34" t="s">
        <v>160</v>
      </c>
      <c r="D38" s="20"/>
      <c r="G38" s="531" t="s">
        <v>332</v>
      </c>
      <c r="H38" s="532"/>
      <c r="I38" s="532"/>
      <c r="J38" s="532"/>
      <c r="K38" s="532"/>
      <c r="M38" s="531" t="s">
        <v>333</v>
      </c>
      <c r="N38" s="532"/>
      <c r="O38" s="532"/>
      <c r="P38" s="532"/>
      <c r="Q38" s="532"/>
      <c r="R38" s="532"/>
    </row>
    <row r="39" spans="1:23" x14ac:dyDescent="0.2">
      <c r="A39" s="506" t="s">
        <v>326</v>
      </c>
      <c r="D39" s="20"/>
      <c r="E39" s="521"/>
      <c r="G39" s="532" t="s">
        <v>203</v>
      </c>
      <c r="H39" s="532"/>
      <c r="I39" s="532"/>
      <c r="J39" s="532"/>
      <c r="K39" s="532"/>
      <c r="M39" s="533" t="s">
        <v>204</v>
      </c>
      <c r="N39" s="532"/>
      <c r="O39" s="532"/>
      <c r="P39" s="532"/>
      <c r="Q39" s="532"/>
      <c r="R39" s="532"/>
    </row>
    <row r="40" spans="1:23" x14ac:dyDescent="0.2">
      <c r="A40" s="35" t="s">
        <v>161</v>
      </c>
      <c r="D40" s="20"/>
    </row>
    <row r="41" spans="1:23" ht="15" x14ac:dyDescent="0.2">
      <c r="A41" s="34" t="s">
        <v>162</v>
      </c>
      <c r="D41" s="20"/>
      <c r="G41" s="14" t="s">
        <v>45</v>
      </c>
      <c r="M41" s="14" t="s">
        <v>49</v>
      </c>
    </row>
    <row r="42" spans="1:23" ht="15" x14ac:dyDescent="0.2">
      <c r="A42" s="34" t="s">
        <v>163</v>
      </c>
      <c r="D42" s="20"/>
      <c r="G42" s="13" t="s">
        <v>328</v>
      </c>
      <c r="M42" s="13" t="s">
        <v>50</v>
      </c>
    </row>
    <row r="43" spans="1:23" ht="15" x14ac:dyDescent="0.2">
      <c r="A43" s="34" t="s">
        <v>327</v>
      </c>
      <c r="D43" s="20"/>
      <c r="G43" s="522" t="s">
        <v>366</v>
      </c>
      <c r="M43" s="13" t="s">
        <v>51</v>
      </c>
    </row>
    <row r="44" spans="1:23" ht="15" x14ac:dyDescent="0.2">
      <c r="A44" s="37"/>
      <c r="B44" s="37"/>
      <c r="C44" s="37"/>
      <c r="D44" s="20"/>
      <c r="G44" s="13" t="s">
        <v>46</v>
      </c>
      <c r="M44" s="13" t="s">
        <v>52</v>
      </c>
    </row>
    <row r="45" spans="1:23" ht="15" x14ac:dyDescent="0.2">
      <c r="A45" s="32" t="s">
        <v>320</v>
      </c>
      <c r="D45" s="20"/>
      <c r="G45" s="13" t="s">
        <v>47</v>
      </c>
      <c r="M45" s="13" t="s">
        <v>53</v>
      </c>
    </row>
    <row r="46" spans="1:23" ht="15" x14ac:dyDescent="0.2">
      <c r="D46" s="20"/>
      <c r="G46" s="13" t="s">
        <v>48</v>
      </c>
    </row>
    <row r="47" spans="1:23" ht="15" x14ac:dyDescent="0.2">
      <c r="A47" s="33" t="s">
        <v>157</v>
      </c>
      <c r="D47" s="20"/>
      <c r="G47" s="13" t="s">
        <v>329</v>
      </c>
    </row>
    <row r="48" spans="1:23" ht="15" x14ac:dyDescent="0.25">
      <c r="A48" s="36" t="s">
        <v>164</v>
      </c>
      <c r="D48" s="20"/>
      <c r="G48" s="522" t="s">
        <v>330</v>
      </c>
      <c r="M48" s="5" t="s">
        <v>11</v>
      </c>
      <c r="N48" s="2"/>
      <c r="O48" s="2"/>
      <c r="R48" s="12"/>
    </row>
    <row r="49" spans="1:16" x14ac:dyDescent="0.2">
      <c r="A49" s="36" t="s">
        <v>165</v>
      </c>
      <c r="D49" s="20"/>
      <c r="M49" s="23">
        <v>0.8</v>
      </c>
      <c r="N49" s="2" t="s">
        <v>12</v>
      </c>
      <c r="O49" s="2"/>
      <c r="P49" t="s">
        <v>248</v>
      </c>
    </row>
    <row r="50" spans="1:16" ht="15" x14ac:dyDescent="0.25">
      <c r="A50" s="36" t="s">
        <v>166</v>
      </c>
      <c r="D50" s="20"/>
      <c r="G50" s="5" t="s">
        <v>11</v>
      </c>
      <c r="H50" s="2"/>
      <c r="I50" s="2"/>
      <c r="M50" s="23">
        <v>0.2</v>
      </c>
      <c r="N50" s="2" t="s">
        <v>205</v>
      </c>
      <c r="P50" t="s">
        <v>249</v>
      </c>
    </row>
    <row r="51" spans="1:16" x14ac:dyDescent="0.2">
      <c r="A51" s="33" t="s">
        <v>167</v>
      </c>
      <c r="D51" s="20"/>
      <c r="G51" s="23">
        <v>0.25</v>
      </c>
      <c r="H51" s="2" t="s">
        <v>12</v>
      </c>
      <c r="I51" s="2"/>
      <c r="J51" t="s">
        <v>195</v>
      </c>
      <c r="M51" s="23"/>
      <c r="N51" s="2"/>
      <c r="O51" s="2"/>
    </row>
    <row r="52" spans="1:16" ht="15" x14ac:dyDescent="0.25">
      <c r="A52" s="36" t="s">
        <v>168</v>
      </c>
      <c r="D52" s="20"/>
      <c r="G52" s="23">
        <v>0.25</v>
      </c>
      <c r="H52" s="2" t="s">
        <v>12</v>
      </c>
      <c r="I52" s="2"/>
      <c r="J52" t="s">
        <v>195</v>
      </c>
      <c r="M52" s="5" t="s">
        <v>13</v>
      </c>
      <c r="N52" s="2"/>
      <c r="O52" s="2"/>
    </row>
    <row r="53" spans="1:16" x14ac:dyDescent="0.2">
      <c r="A53" s="36" t="s">
        <v>169</v>
      </c>
      <c r="D53" s="20"/>
      <c r="G53" s="23">
        <v>0.25</v>
      </c>
      <c r="H53" s="2" t="s">
        <v>12</v>
      </c>
      <c r="I53" s="2"/>
      <c r="J53" t="s">
        <v>195</v>
      </c>
      <c r="M53" s="23">
        <v>0.8</v>
      </c>
      <c r="N53" s="2" t="s">
        <v>12</v>
      </c>
      <c r="O53" s="2"/>
      <c r="P53" t="s">
        <v>248</v>
      </c>
    </row>
    <row r="54" spans="1:16" x14ac:dyDescent="0.2">
      <c r="A54" s="36" t="s">
        <v>170</v>
      </c>
      <c r="D54" s="20"/>
      <c r="E54" s="21"/>
      <c r="F54" s="21"/>
      <c r="G54" s="23">
        <v>0.25</v>
      </c>
      <c r="H54" s="126" t="s">
        <v>205</v>
      </c>
      <c r="I54" s="2"/>
      <c r="J54" s="125" t="s">
        <v>195</v>
      </c>
      <c r="M54" s="23">
        <v>0.2</v>
      </c>
      <c r="N54" s="2" t="s">
        <v>205</v>
      </c>
      <c r="P54" t="s">
        <v>249</v>
      </c>
    </row>
    <row r="55" spans="1:16" x14ac:dyDescent="0.2">
      <c r="A55" s="33" t="s">
        <v>171</v>
      </c>
      <c r="D55" s="20"/>
      <c r="F55" s="2"/>
      <c r="G55" s="2"/>
      <c r="H55" s="2"/>
      <c r="I55" s="2"/>
      <c r="L55" s="2"/>
    </row>
    <row r="56" spans="1:16" ht="15" x14ac:dyDescent="0.25">
      <c r="A56" s="36" t="s">
        <v>172</v>
      </c>
      <c r="D56" s="20"/>
      <c r="F56" s="2"/>
      <c r="G56" s="5" t="s">
        <v>13</v>
      </c>
      <c r="H56" s="2"/>
      <c r="I56" s="2"/>
      <c r="L56" s="2"/>
      <c r="M56" s="5" t="s">
        <v>367</v>
      </c>
      <c r="N56" s="2"/>
      <c r="O56" s="2"/>
    </row>
    <row r="57" spans="1:16" x14ac:dyDescent="0.2">
      <c r="A57" s="36" t="s">
        <v>173</v>
      </c>
      <c r="D57" s="20"/>
      <c r="F57" s="2"/>
      <c r="G57" s="23">
        <v>0.25</v>
      </c>
      <c r="H57" s="2" t="s">
        <v>12</v>
      </c>
      <c r="I57" s="2"/>
      <c r="J57" t="s">
        <v>195</v>
      </c>
      <c r="L57" s="2"/>
      <c r="M57" s="23">
        <v>0.8</v>
      </c>
      <c r="N57" s="2" t="s">
        <v>12</v>
      </c>
      <c r="O57" s="2"/>
      <c r="P57" t="s">
        <v>248</v>
      </c>
    </row>
    <row r="58" spans="1:16" x14ac:dyDescent="0.2">
      <c r="A58" s="36" t="s">
        <v>174</v>
      </c>
      <c r="B58" s="21"/>
      <c r="C58" s="21"/>
      <c r="D58" s="20"/>
      <c r="F58" s="2"/>
      <c r="G58" s="23">
        <v>0.25</v>
      </c>
      <c r="H58" s="2" t="s">
        <v>12</v>
      </c>
      <c r="I58" s="2"/>
      <c r="J58" t="s">
        <v>195</v>
      </c>
      <c r="L58" s="2"/>
      <c r="M58" s="23">
        <v>0.2</v>
      </c>
      <c r="N58" s="2" t="s">
        <v>205</v>
      </c>
      <c r="P58" t="s">
        <v>249</v>
      </c>
    </row>
    <row r="59" spans="1:16" x14ac:dyDescent="0.2">
      <c r="D59" s="20"/>
      <c r="F59" s="2"/>
      <c r="G59" s="23">
        <v>0.25</v>
      </c>
      <c r="H59" s="2" t="s">
        <v>12</v>
      </c>
      <c r="I59" s="2"/>
      <c r="J59" t="s">
        <v>195</v>
      </c>
      <c r="L59" s="2"/>
    </row>
    <row r="60" spans="1:16" x14ac:dyDescent="0.2">
      <c r="D60" s="20"/>
      <c r="F60" s="2"/>
      <c r="G60" s="23">
        <v>0.25</v>
      </c>
      <c r="H60" s="126" t="s">
        <v>205</v>
      </c>
      <c r="I60" s="2"/>
      <c r="J60" s="125" t="s">
        <v>195</v>
      </c>
      <c r="L60" s="2"/>
    </row>
    <row r="61" spans="1:16" x14ac:dyDescent="0.2">
      <c r="D61" s="20"/>
      <c r="F61" s="2"/>
      <c r="G61" s="2"/>
      <c r="L61" s="2"/>
    </row>
    <row r="62" spans="1:16" ht="15" x14ac:dyDescent="0.25">
      <c r="G62" s="92" t="s">
        <v>206</v>
      </c>
      <c r="H62" s="92"/>
      <c r="I62" s="523" t="s">
        <v>315</v>
      </c>
      <c r="L62" s="2"/>
    </row>
    <row r="63" spans="1:16" x14ac:dyDescent="0.2">
      <c r="G63" s="91">
        <v>0.25</v>
      </c>
      <c r="H63" s="2" t="s">
        <v>12</v>
      </c>
      <c r="L63" s="2"/>
    </row>
    <row r="64" spans="1:16" x14ac:dyDescent="0.2">
      <c r="G64" s="91">
        <v>0.75</v>
      </c>
      <c r="H64" s="2" t="s">
        <v>205</v>
      </c>
      <c r="L64" s="2"/>
    </row>
    <row r="66" spans="6:18" x14ac:dyDescent="0.2">
      <c r="F66" s="520"/>
      <c r="G66" s="524"/>
      <c r="H66" s="520"/>
      <c r="I66" s="520"/>
      <c r="J66" s="520"/>
      <c r="K66" s="520"/>
      <c r="L66" s="520"/>
      <c r="M66" s="520"/>
      <c r="N66" s="520"/>
      <c r="O66" s="520"/>
      <c r="P66" s="520"/>
      <c r="Q66" s="520"/>
      <c r="R66" s="520"/>
    </row>
    <row r="68" spans="6:18" ht="15" x14ac:dyDescent="0.25">
      <c r="G68" s="781" t="s">
        <v>177</v>
      </c>
      <c r="H68" s="781"/>
      <c r="I68" s="781"/>
      <c r="J68" s="781"/>
      <c r="K68" s="781"/>
      <c r="L68" s="781"/>
      <c r="M68" s="781"/>
      <c r="N68" s="781"/>
    </row>
    <row r="69" spans="6:18" ht="15" x14ac:dyDescent="0.25">
      <c r="G69" s="39" t="s">
        <v>207</v>
      </c>
      <c r="M69" s="23"/>
      <c r="N69" s="2"/>
      <c r="O69" s="2"/>
    </row>
    <row r="70" spans="6:18" ht="15" x14ac:dyDescent="0.25">
      <c r="G70" t="s">
        <v>208</v>
      </c>
      <c r="J70" s="162" t="s">
        <v>331</v>
      </c>
    </row>
    <row r="71" spans="6:18" ht="15" x14ac:dyDescent="0.25">
      <c r="G71" t="s">
        <v>209</v>
      </c>
    </row>
    <row r="72" spans="6:18" x14ac:dyDescent="0.2">
      <c r="G72"/>
    </row>
    <row r="73" spans="6:18" x14ac:dyDescent="0.2">
      <c r="G73" s="164" t="s">
        <v>301</v>
      </c>
      <c r="H73" s="109"/>
      <c r="I73" s="109"/>
      <c r="J73" s="109"/>
      <c r="K73" s="164"/>
    </row>
    <row r="74" spans="6:18" ht="15" x14ac:dyDescent="0.25">
      <c r="G74" s="2"/>
      <c r="H74" s="165" t="s">
        <v>178</v>
      </c>
      <c r="J74" s="165" t="s">
        <v>179</v>
      </c>
      <c r="K74" s="165" t="s">
        <v>180</v>
      </c>
    </row>
    <row r="75" spans="6:18" x14ac:dyDescent="0.2">
      <c r="G75" s="2"/>
      <c r="H75" s="163">
        <v>5000</v>
      </c>
      <c r="I75" s="93" t="s">
        <v>196</v>
      </c>
      <c r="J75" s="94">
        <v>1.296</v>
      </c>
      <c r="K75" s="95">
        <f>H75/J75</f>
        <v>3858</v>
      </c>
    </row>
    <row r="76" spans="6:18" x14ac:dyDescent="0.2">
      <c r="G76" s="2"/>
      <c r="H76" s="95">
        <f>K75</f>
        <v>3858</v>
      </c>
      <c r="I76" s="93" t="s">
        <v>197</v>
      </c>
      <c r="J76" s="94">
        <v>0.29599999999999999</v>
      </c>
      <c r="K76" s="95">
        <f>H76*J76</f>
        <v>1142</v>
      </c>
    </row>
    <row r="77" spans="6:18" x14ac:dyDescent="0.2">
      <c r="G77" s="2"/>
      <c r="H77" s="95">
        <f>K75</f>
        <v>3858</v>
      </c>
      <c r="I77" s="93" t="s">
        <v>198</v>
      </c>
      <c r="J77" s="95">
        <f>K76</f>
        <v>1142</v>
      </c>
      <c r="K77" s="96">
        <f>H77+J77</f>
        <v>5000</v>
      </c>
      <c r="M77" s="162"/>
    </row>
    <row r="79" spans="6:18" x14ac:dyDescent="0.2">
      <c r="F79" s="525"/>
      <c r="G79" s="525"/>
      <c r="H79" s="20"/>
      <c r="I79" s="20"/>
      <c r="J79" s="20"/>
      <c r="K79" s="20"/>
      <c r="L79" s="20"/>
      <c r="M79" s="20"/>
      <c r="N79" s="20"/>
      <c r="O79" s="20"/>
      <c r="P79" s="20"/>
      <c r="Q79" s="20"/>
      <c r="R79" s="20"/>
    </row>
    <row r="81" spans="7:17" x14ac:dyDescent="0.2">
      <c r="G81" s="519"/>
    </row>
    <row r="82" spans="7:17" x14ac:dyDescent="0.2">
      <c r="H82" s="526"/>
    </row>
    <row r="84" spans="7:17" x14ac:dyDescent="0.2">
      <c r="G84" s="519"/>
    </row>
    <row r="85" spans="7:17" x14ac:dyDescent="0.2">
      <c r="N85" s="527"/>
      <c r="O85" s="528"/>
      <c r="P85" s="530"/>
      <c r="Q85" s="529"/>
    </row>
  </sheetData>
  <mergeCells count="29">
    <mergeCell ref="G68:N68"/>
    <mergeCell ref="A24:C24"/>
    <mergeCell ref="A29:C29"/>
    <mergeCell ref="S4:T4"/>
    <mergeCell ref="V4:W4"/>
    <mergeCell ref="G5:H5"/>
    <mergeCell ref="J5:K5"/>
    <mergeCell ref="M5:N5"/>
    <mergeCell ref="P5:Q5"/>
    <mergeCell ref="S5:T5"/>
    <mergeCell ref="V5:W5"/>
    <mergeCell ref="G4:H4"/>
    <mergeCell ref="J4:K4"/>
    <mergeCell ref="M4:N4"/>
    <mergeCell ref="P4:Q4"/>
    <mergeCell ref="C25:C26"/>
    <mergeCell ref="A2:C2"/>
    <mergeCell ref="A9:C9"/>
    <mergeCell ref="A16:C16"/>
    <mergeCell ref="A20:C20"/>
    <mergeCell ref="S1:W1"/>
    <mergeCell ref="G3:H3"/>
    <mergeCell ref="J3:K3"/>
    <mergeCell ref="M3:N3"/>
    <mergeCell ref="P3:Q3"/>
    <mergeCell ref="S3:T3"/>
    <mergeCell ref="V3:W3"/>
    <mergeCell ref="G1:K1"/>
    <mergeCell ref="M1:Q1"/>
  </mergeCells>
  <pageMargins left="0.7" right="0.7" top="0.75" bottom="0.75" header="0.3" footer="0.3"/>
  <pageSetup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43A2B-13CC-4CEA-B2A0-C10A3ED294C3}">
  <sheetPr>
    <tabColor theme="7" tint="0.59999389629810485"/>
  </sheetPr>
  <dimension ref="A1:R62"/>
  <sheetViews>
    <sheetView workbookViewId="0">
      <selection sqref="A1:B1"/>
    </sheetView>
  </sheetViews>
  <sheetFormatPr defaultRowHeight="14.25" x14ac:dyDescent="0.2"/>
  <cols>
    <col min="1" max="1" width="23.125" customWidth="1"/>
    <col min="2" max="2" width="11.25" customWidth="1"/>
    <col min="8" max="9" width="12.75" customWidth="1"/>
    <col min="10" max="10" width="2" customWidth="1"/>
    <col min="11" max="11" width="15.5" customWidth="1"/>
  </cols>
  <sheetData>
    <row r="1" spans="1:11" ht="15.75" x14ac:dyDescent="0.25">
      <c r="A1" s="911" t="s">
        <v>55</v>
      </c>
      <c r="B1" s="912"/>
      <c r="C1" s="800">
        <f>'2 Yr Budget'!B2</f>
        <v>0</v>
      </c>
      <c r="D1" s="801"/>
      <c r="E1" s="801"/>
      <c r="F1" s="801"/>
      <c r="G1" s="801"/>
      <c r="H1" s="801"/>
    </row>
    <row r="2" spans="1:11" ht="15.75" x14ac:dyDescent="0.25">
      <c r="A2" s="911" t="s">
        <v>58</v>
      </c>
      <c r="B2" s="912"/>
      <c r="C2" s="800">
        <f>'2 Yr Budget'!B3</f>
        <v>0</v>
      </c>
      <c r="D2" s="801"/>
      <c r="E2" s="801"/>
      <c r="F2" s="801"/>
      <c r="G2" s="801"/>
      <c r="H2" s="801"/>
    </row>
    <row r="3" spans="1:11" ht="15.75" x14ac:dyDescent="0.25">
      <c r="A3" s="24"/>
      <c r="B3" s="24"/>
    </row>
    <row r="4" spans="1:11" ht="15.75" x14ac:dyDescent="0.25">
      <c r="A4" s="911" t="s">
        <v>57</v>
      </c>
      <c r="B4" s="912"/>
      <c r="C4" s="919">
        <f>'2 Yr Budget'!B5</f>
        <v>0</v>
      </c>
      <c r="D4" s="920"/>
      <c r="E4" s="920"/>
      <c r="F4" s="920"/>
      <c r="G4" s="920"/>
      <c r="H4" s="920"/>
      <c r="I4" s="920"/>
    </row>
    <row r="5" spans="1:11" ht="15.75" x14ac:dyDescent="0.25">
      <c r="A5" s="911" t="s">
        <v>3</v>
      </c>
      <c r="B5" s="912"/>
      <c r="C5" s="800">
        <f>'2 Yr Budget'!B6</f>
        <v>0</v>
      </c>
      <c r="D5" s="801"/>
      <c r="E5" s="801"/>
      <c r="F5" s="801"/>
      <c r="G5" s="801"/>
      <c r="H5" s="801"/>
      <c r="I5" s="801"/>
    </row>
    <row r="6" spans="1:11" ht="15.75" x14ac:dyDescent="0.25">
      <c r="A6" s="24"/>
      <c r="B6" s="24"/>
    </row>
    <row r="7" spans="1:11" ht="15.75" x14ac:dyDescent="0.25">
      <c r="A7" s="911" t="s">
        <v>0</v>
      </c>
      <c r="B7" s="912"/>
      <c r="C7" s="802">
        <f>'2 Yr Budget'!B8</f>
        <v>0</v>
      </c>
      <c r="D7" s="803"/>
      <c r="E7" s="803"/>
      <c r="F7" s="803"/>
      <c r="G7" s="803"/>
      <c r="H7" s="803"/>
      <c r="I7" s="803"/>
    </row>
    <row r="8" spans="1:11" ht="15" x14ac:dyDescent="0.25">
      <c r="A8" s="913" t="s">
        <v>252</v>
      </c>
      <c r="B8" s="914"/>
      <c r="C8" s="800">
        <f>'2 Yr Budget'!B9</f>
        <v>0</v>
      </c>
      <c r="D8" s="801"/>
      <c r="E8" s="801"/>
      <c r="F8" s="801"/>
      <c r="G8" s="801"/>
      <c r="H8" s="801"/>
      <c r="I8" s="801"/>
    </row>
    <row r="9" spans="1:11" ht="15.75" x14ac:dyDescent="0.25">
      <c r="A9" s="911" t="s">
        <v>56</v>
      </c>
      <c r="B9" s="912"/>
      <c r="C9" s="915">
        <f>'2 Yr Budget'!B10</f>
        <v>0.26900000000000002</v>
      </c>
      <c r="D9" s="916"/>
      <c r="E9" s="801">
        <f>'2 Yr Budget'!D10</f>
        <v>0</v>
      </c>
      <c r="F9" s="801"/>
      <c r="G9" s="801"/>
      <c r="H9" s="801"/>
      <c r="I9" s="801"/>
    </row>
    <row r="11" spans="1:11" x14ac:dyDescent="0.2">
      <c r="H11" s="161" t="str">
        <f>'2 Yr Budget'!D14</f>
        <v>FYxx-zz</v>
      </c>
      <c r="I11" s="161" t="str">
        <f>'2 Yr Budget'!L14</f>
        <v>FYxx-zz</v>
      </c>
    </row>
    <row r="12" spans="1:11" ht="45" x14ac:dyDescent="0.25">
      <c r="A12" s="147" t="s">
        <v>295</v>
      </c>
      <c r="B12" s="157"/>
      <c r="C12" s="157"/>
      <c r="D12" s="148"/>
      <c r="E12" s="148"/>
      <c r="F12" s="148"/>
      <c r="G12" s="148"/>
      <c r="H12" s="158" t="s">
        <v>32</v>
      </c>
      <c r="I12" s="412" t="s">
        <v>33</v>
      </c>
      <c r="K12" s="140" t="s">
        <v>300</v>
      </c>
    </row>
    <row r="13" spans="1:11" ht="15" x14ac:dyDescent="0.25">
      <c r="A13" s="131"/>
      <c r="B13" s="131"/>
      <c r="C13" s="131"/>
      <c r="D13" s="131"/>
      <c r="E13" s="131"/>
      <c r="F13" s="131" t="s">
        <v>17</v>
      </c>
      <c r="G13" s="131"/>
      <c r="H13" s="154">
        <f>'2 Yr Budget'!H46</f>
        <v>0</v>
      </c>
      <c r="I13" s="154">
        <f>'2 Yr Budget'!P46</f>
        <v>0</v>
      </c>
      <c r="K13" s="154">
        <f>'2 Yr Budget'!S46</f>
        <v>0</v>
      </c>
    </row>
    <row r="14" spans="1:11" x14ac:dyDescent="0.2">
      <c r="I14" s="29"/>
      <c r="K14" s="26"/>
    </row>
    <row r="15" spans="1:11" ht="15" x14ac:dyDescent="0.25">
      <c r="A15" s="147" t="s">
        <v>283</v>
      </c>
      <c r="B15" s="157"/>
      <c r="C15" s="157"/>
      <c r="D15" s="148"/>
      <c r="E15" s="148"/>
      <c r="F15" s="148"/>
      <c r="G15" s="148"/>
      <c r="H15" s="143"/>
      <c r="I15" s="413"/>
      <c r="K15" s="413"/>
    </row>
    <row r="16" spans="1:11" ht="15" x14ac:dyDescent="0.25">
      <c r="A16" s="131"/>
      <c r="B16" s="131"/>
      <c r="C16" s="131"/>
      <c r="D16" s="131"/>
      <c r="E16" s="131"/>
      <c r="F16" s="131" t="s">
        <v>17</v>
      </c>
      <c r="G16" s="131"/>
      <c r="H16" s="139">
        <f>'2 Yr Budget'!H73</f>
        <v>0</v>
      </c>
      <c r="I16" s="154">
        <f>'2 Yr Budget'!P73</f>
        <v>0</v>
      </c>
      <c r="K16" s="154">
        <f>'2 Yr Budget'!S73</f>
        <v>0</v>
      </c>
    </row>
    <row r="17" spans="1:11" x14ac:dyDescent="0.2">
      <c r="A17" s="3"/>
      <c r="B17" s="3"/>
      <c r="C17" s="6"/>
      <c r="D17" s="6"/>
      <c r="E17" s="6"/>
      <c r="F17" s="6"/>
      <c r="G17" s="6"/>
      <c r="H17" s="9"/>
      <c r="I17" s="414"/>
      <c r="K17" s="417"/>
    </row>
    <row r="18" spans="1:11" ht="15" x14ac:dyDescent="0.25">
      <c r="A18" s="131" t="s">
        <v>15</v>
      </c>
      <c r="B18" s="131"/>
      <c r="C18" s="131"/>
      <c r="D18" s="131"/>
      <c r="E18" s="131"/>
      <c r="F18" s="131"/>
      <c r="G18" s="131"/>
      <c r="H18" s="139">
        <f>'2 Yr Budget'!H75</f>
        <v>0</v>
      </c>
      <c r="I18" s="154">
        <f>'2 Yr Budget'!P75</f>
        <v>0</v>
      </c>
      <c r="K18" s="154">
        <f>'2 Yr Budget'!S75</f>
        <v>0</v>
      </c>
    </row>
    <row r="19" spans="1:11" x14ac:dyDescent="0.2">
      <c r="A19" s="7"/>
      <c r="B19" s="7"/>
      <c r="C19" s="3"/>
      <c r="D19" s="3"/>
      <c r="E19" s="3"/>
      <c r="F19" s="3"/>
      <c r="G19" s="3"/>
      <c r="H19" s="9"/>
      <c r="I19" s="414"/>
      <c r="K19" s="417"/>
    </row>
    <row r="20" spans="1:11" ht="15" x14ac:dyDescent="0.25">
      <c r="A20" s="156" t="s">
        <v>296</v>
      </c>
      <c r="B20" s="141"/>
      <c r="C20" s="141"/>
      <c r="D20" s="145"/>
      <c r="E20" s="141"/>
      <c r="F20" s="141"/>
      <c r="G20" s="142"/>
      <c r="H20" s="143"/>
      <c r="I20" s="413"/>
      <c r="K20" s="413"/>
    </row>
    <row r="21" spans="1:11" ht="15" x14ac:dyDescent="0.25">
      <c r="A21" s="917" t="s">
        <v>17</v>
      </c>
      <c r="B21" s="918"/>
      <c r="C21" s="896"/>
      <c r="D21" s="896"/>
      <c r="E21" s="896"/>
      <c r="F21" s="896"/>
      <c r="G21" s="135"/>
      <c r="H21" s="139">
        <f>'2 Yr Budget'!H80</f>
        <v>0</v>
      </c>
      <c r="I21" s="154">
        <f>'2 Yr Budget'!P80</f>
        <v>0</v>
      </c>
      <c r="K21" s="154">
        <f>'2 Yr Budget'!S80</f>
        <v>0</v>
      </c>
    </row>
    <row r="22" spans="1:11" x14ac:dyDescent="0.2">
      <c r="A22" s="3"/>
      <c r="B22" s="7"/>
      <c r="C22" s="3"/>
      <c r="D22" s="3"/>
      <c r="E22" s="3"/>
      <c r="F22" s="3"/>
      <c r="G22" s="3"/>
      <c r="H22" s="9"/>
      <c r="I22" s="414"/>
      <c r="K22" s="417"/>
    </row>
    <row r="23" spans="1:11" ht="15" x14ac:dyDescent="0.25">
      <c r="A23" s="156" t="s">
        <v>298</v>
      </c>
      <c r="B23" s="141"/>
      <c r="C23" s="141"/>
      <c r="D23" s="145"/>
      <c r="E23" s="141"/>
      <c r="F23" s="141"/>
      <c r="G23" s="142"/>
      <c r="H23" s="143"/>
      <c r="I23" s="413"/>
      <c r="K23" s="413"/>
    </row>
    <row r="24" spans="1:11" ht="15" x14ac:dyDescent="0.25">
      <c r="A24" s="910" t="s">
        <v>16</v>
      </c>
      <c r="B24" s="918"/>
      <c r="C24" s="896"/>
      <c r="D24" s="896"/>
      <c r="E24" s="896"/>
      <c r="F24" s="896"/>
      <c r="G24" s="131"/>
      <c r="H24" s="139">
        <f>'2 Yr Budget'!H111</f>
        <v>0</v>
      </c>
      <c r="I24" s="154">
        <f>'2 Yr Budget'!P111</f>
        <v>0</v>
      </c>
      <c r="K24" s="154">
        <f>'2 Yr Budget'!R111</f>
        <v>0</v>
      </c>
    </row>
    <row r="25" spans="1:11" x14ac:dyDescent="0.2">
      <c r="I25" s="29"/>
      <c r="K25" s="26"/>
    </row>
    <row r="26" spans="1:11" ht="15" x14ac:dyDescent="0.25">
      <c r="A26" s="147" t="s">
        <v>285</v>
      </c>
      <c r="B26" s="148"/>
      <c r="C26" s="148"/>
      <c r="D26" s="148"/>
      <c r="E26" s="148"/>
      <c r="F26" s="148"/>
      <c r="G26" s="148"/>
      <c r="H26" s="143"/>
      <c r="I26" s="413"/>
      <c r="K26" s="413"/>
    </row>
    <row r="27" spans="1:11" ht="15" x14ac:dyDescent="0.25">
      <c r="A27" s="910" t="s">
        <v>17</v>
      </c>
      <c r="B27" s="896"/>
      <c r="C27" s="896"/>
      <c r="D27" s="896"/>
      <c r="E27" s="896"/>
      <c r="F27" s="896"/>
      <c r="G27" s="131"/>
      <c r="H27" s="139">
        <f>'2 Yr Budget'!H123</f>
        <v>0</v>
      </c>
      <c r="I27" s="154">
        <f>'2 Yr Budget'!P123</f>
        <v>0</v>
      </c>
      <c r="K27" s="154">
        <f>'2 Yr Budget'!R123</f>
        <v>0</v>
      </c>
    </row>
    <row r="28" spans="1:11" x14ac:dyDescent="0.2">
      <c r="I28" s="29"/>
      <c r="K28" s="26"/>
    </row>
    <row r="29" spans="1:11" ht="15" x14ac:dyDescent="0.25">
      <c r="A29" s="147" t="s">
        <v>297</v>
      </c>
      <c r="B29" s="147"/>
      <c r="C29" s="147"/>
      <c r="D29" s="147"/>
      <c r="E29" s="147"/>
      <c r="F29" s="147"/>
      <c r="G29" s="147"/>
      <c r="H29" s="143"/>
      <c r="I29" s="413"/>
      <c r="K29" s="413"/>
    </row>
    <row r="30" spans="1:11" ht="15" x14ac:dyDescent="0.25">
      <c r="A30" s="910" t="s">
        <v>17</v>
      </c>
      <c r="B30" s="896"/>
      <c r="C30" s="896"/>
      <c r="D30" s="896"/>
      <c r="E30" s="896"/>
      <c r="F30" s="896"/>
      <c r="G30" s="131"/>
      <c r="H30" s="139">
        <f>'2 Yr Budget'!H133</f>
        <v>0</v>
      </c>
      <c r="I30" s="154">
        <f>'2 Yr Budget'!P133</f>
        <v>0</v>
      </c>
      <c r="K30" s="154">
        <f>'2 Yr Budget'!R133</f>
        <v>0</v>
      </c>
    </row>
    <row r="31" spans="1:11" x14ac:dyDescent="0.2">
      <c r="A31" s="7"/>
      <c r="B31" s="7"/>
      <c r="C31" s="7"/>
      <c r="D31" s="7"/>
      <c r="E31" s="7"/>
      <c r="F31" s="7"/>
      <c r="G31" s="7"/>
      <c r="H31" s="9"/>
      <c r="I31" s="414"/>
      <c r="K31" s="417"/>
    </row>
    <row r="32" spans="1:11" ht="15" x14ac:dyDescent="0.25">
      <c r="A32" s="149" t="s">
        <v>286</v>
      </c>
      <c r="B32" s="147"/>
      <c r="C32" s="147"/>
      <c r="D32" s="147"/>
      <c r="E32" s="147"/>
      <c r="F32" s="147"/>
      <c r="G32" s="150"/>
      <c r="H32" s="144"/>
      <c r="I32" s="146"/>
      <c r="K32" s="413"/>
    </row>
    <row r="33" spans="1:11" ht="15" x14ac:dyDescent="0.25">
      <c r="A33" s="910" t="s">
        <v>16</v>
      </c>
      <c r="B33" s="896"/>
      <c r="C33" s="896"/>
      <c r="D33" s="896"/>
      <c r="E33" s="896"/>
      <c r="F33" s="896"/>
      <c r="G33" s="131"/>
      <c r="H33" s="139">
        <f>'2 Yr Budget'!H139</f>
        <v>0</v>
      </c>
      <c r="I33" s="154">
        <f>'2 Yr Budget'!P139</f>
        <v>0</v>
      </c>
      <c r="K33" s="154">
        <f>'2 Yr Budget'!R139</f>
        <v>0</v>
      </c>
    </row>
    <row r="34" spans="1:11" x14ac:dyDescent="0.2">
      <c r="A34" s="7"/>
      <c r="B34" s="7"/>
      <c r="C34" s="7"/>
      <c r="D34" s="7"/>
      <c r="E34" s="7"/>
      <c r="F34" s="7"/>
      <c r="G34" s="7"/>
      <c r="H34" s="9"/>
      <c r="I34" s="414"/>
      <c r="K34" s="417"/>
    </row>
    <row r="35" spans="1:11" ht="15" x14ac:dyDescent="0.25">
      <c r="A35" s="149" t="s">
        <v>287</v>
      </c>
      <c r="B35" s="147"/>
      <c r="C35" s="148"/>
      <c r="D35" s="148"/>
      <c r="E35" s="148"/>
      <c r="F35" s="148"/>
      <c r="G35" s="148"/>
      <c r="H35" s="143"/>
      <c r="I35" s="413"/>
      <c r="K35" s="413"/>
    </row>
    <row r="36" spans="1:11" ht="15" x14ac:dyDescent="0.25">
      <c r="A36" s="910" t="s">
        <v>16</v>
      </c>
      <c r="B36" s="896"/>
      <c r="C36" s="896"/>
      <c r="D36" s="896"/>
      <c r="E36" s="896"/>
      <c r="F36" s="896"/>
      <c r="G36" s="131"/>
      <c r="H36" s="139">
        <f>'2 Yr Budget'!H145</f>
        <v>0</v>
      </c>
      <c r="I36" s="154">
        <f>'2 Yr Budget'!P145</f>
        <v>0</v>
      </c>
      <c r="K36" s="154">
        <f>'2 Yr Budget'!R145</f>
        <v>0</v>
      </c>
    </row>
    <row r="37" spans="1:11" x14ac:dyDescent="0.2">
      <c r="I37" s="29"/>
      <c r="K37" s="26"/>
    </row>
    <row r="38" spans="1:11" ht="15" x14ac:dyDescent="0.25">
      <c r="A38" s="147" t="s">
        <v>299</v>
      </c>
      <c r="B38" s="151"/>
      <c r="C38" s="151"/>
      <c r="D38" s="152"/>
      <c r="E38" s="148"/>
      <c r="F38" s="148"/>
      <c r="G38" s="148"/>
      <c r="H38" s="146"/>
      <c r="I38" s="146"/>
      <c r="K38" s="413"/>
    </row>
    <row r="39" spans="1:11" ht="15" x14ac:dyDescent="0.25">
      <c r="A39" s="910" t="s">
        <v>16</v>
      </c>
      <c r="B39" s="896"/>
      <c r="C39" s="896"/>
      <c r="D39" s="896"/>
      <c r="E39" s="896"/>
      <c r="F39" s="896"/>
      <c r="G39" s="131"/>
      <c r="H39" s="139">
        <f>'2 Yr Budget'!H150</f>
        <v>0</v>
      </c>
      <c r="I39" s="154">
        <f>'2 Yr Budget'!P150</f>
        <v>0</v>
      </c>
      <c r="K39" s="154">
        <f>'2 Yr Budget'!R150</f>
        <v>0</v>
      </c>
    </row>
    <row r="40" spans="1:11" x14ac:dyDescent="0.2">
      <c r="A40" s="7"/>
      <c r="B40" s="7"/>
      <c r="C40" s="3"/>
      <c r="D40" s="3"/>
      <c r="E40" s="3"/>
      <c r="F40" s="3"/>
      <c r="G40" s="3"/>
      <c r="H40" s="9"/>
      <c r="I40" s="414"/>
      <c r="K40" s="417"/>
    </row>
    <row r="41" spans="1:11" ht="15" x14ac:dyDescent="0.25">
      <c r="A41" s="147" t="s">
        <v>288</v>
      </c>
      <c r="B41" s="147"/>
      <c r="C41" s="148"/>
      <c r="D41" s="148"/>
      <c r="E41" s="148"/>
      <c r="F41" s="148"/>
      <c r="G41" s="148"/>
      <c r="H41" s="143"/>
      <c r="I41" s="413"/>
      <c r="K41" s="413"/>
    </row>
    <row r="42" spans="1:11" ht="15" x14ac:dyDescent="0.25">
      <c r="A42" s="910" t="s">
        <v>17</v>
      </c>
      <c r="B42" s="896"/>
      <c r="C42" s="896"/>
      <c r="D42" s="896"/>
      <c r="E42" s="896"/>
      <c r="F42" s="896"/>
      <c r="G42" s="131"/>
      <c r="H42" s="139">
        <f>'2 Yr Budget'!H161</f>
        <v>0</v>
      </c>
      <c r="I42" s="154">
        <f>'2 Yr Budget'!P161</f>
        <v>0</v>
      </c>
      <c r="K42" s="154">
        <f>'2 Yr Budget'!R161</f>
        <v>0</v>
      </c>
    </row>
    <row r="43" spans="1:11" x14ac:dyDescent="0.2">
      <c r="A43" s="3"/>
      <c r="B43" s="3"/>
      <c r="C43" s="3"/>
      <c r="D43" s="3"/>
      <c r="E43" s="3"/>
      <c r="F43" s="7"/>
      <c r="G43" s="7"/>
      <c r="H43" s="10"/>
      <c r="I43" s="415"/>
      <c r="K43" s="418"/>
    </row>
    <row r="44" spans="1:11" ht="15" x14ac:dyDescent="0.25">
      <c r="A44" s="150" t="s">
        <v>289</v>
      </c>
      <c r="B44" s="147"/>
      <c r="C44" s="148"/>
      <c r="D44" s="148"/>
      <c r="E44" s="148"/>
      <c r="F44" s="148"/>
      <c r="G44" s="153"/>
      <c r="H44" s="146"/>
      <c r="I44" s="146"/>
      <c r="K44" s="413"/>
    </row>
    <row r="45" spans="1:11" ht="15" x14ac:dyDescent="0.25">
      <c r="A45" s="910" t="s">
        <v>17</v>
      </c>
      <c r="B45" s="896"/>
      <c r="C45" s="896"/>
      <c r="D45" s="896"/>
      <c r="E45" s="896"/>
      <c r="F45" s="896"/>
      <c r="G45" s="136"/>
      <c r="H45" s="11">
        <f>'2 Yr Budget'!H166</f>
        <v>0</v>
      </c>
      <c r="I45" s="416">
        <f>'2 Yr Budget'!P166</f>
        <v>0</v>
      </c>
      <c r="K45" s="154">
        <f>'2 Yr Budget'!R166</f>
        <v>0</v>
      </c>
    </row>
    <row r="46" spans="1:11" x14ac:dyDescent="0.2">
      <c r="A46" s="7"/>
      <c r="B46" s="7"/>
      <c r="C46" s="3"/>
      <c r="D46" s="3"/>
      <c r="E46" s="3"/>
      <c r="F46" s="3"/>
      <c r="G46" s="3"/>
      <c r="H46" s="9"/>
      <c r="I46" s="414"/>
      <c r="K46" s="417"/>
    </row>
    <row r="47" spans="1:11" ht="15" x14ac:dyDescent="0.25">
      <c r="A47" s="132" t="s">
        <v>290</v>
      </c>
      <c r="B47" s="131"/>
      <c r="C47" s="131"/>
      <c r="D47" s="131"/>
      <c r="E47" s="131"/>
      <c r="F47" s="131"/>
      <c r="G47" s="8"/>
      <c r="H47" s="139">
        <f>'2 Yr Budget'!H168</f>
        <v>0</v>
      </c>
      <c r="I47" s="154">
        <f>'2 Yr Budget'!P168</f>
        <v>0</v>
      </c>
      <c r="K47" s="154">
        <f>'2 Yr Budget'!R168</f>
        <v>0</v>
      </c>
    </row>
    <row r="48" spans="1:11" x14ac:dyDescent="0.2">
      <c r="A48" s="7"/>
      <c r="B48" s="7"/>
      <c r="C48" s="3"/>
      <c r="D48" s="3"/>
      <c r="E48" s="3"/>
      <c r="F48" s="3"/>
      <c r="G48" s="3"/>
      <c r="H48" s="9"/>
      <c r="I48" s="414"/>
      <c r="K48" s="417"/>
    </row>
    <row r="49" spans="1:18" ht="15" x14ac:dyDescent="0.25">
      <c r="A49" s="134" t="s">
        <v>291</v>
      </c>
      <c r="B49" s="128"/>
      <c r="C49" s="131"/>
      <c r="D49" s="131"/>
      <c r="E49" s="131"/>
      <c r="F49" s="131"/>
      <c r="G49" s="131"/>
      <c r="H49" s="139">
        <f>'2 Yr Budget'!H170</f>
        <v>0</v>
      </c>
      <c r="I49" s="154">
        <f>'2 Yr Budget'!P170</f>
        <v>0</v>
      </c>
      <c r="K49" s="154">
        <f>'2 Yr Budget'!R170</f>
        <v>0</v>
      </c>
    </row>
    <row r="50" spans="1:18" ht="15" x14ac:dyDescent="0.25">
      <c r="A50" s="160" t="s">
        <v>261</v>
      </c>
      <c r="B50" s="130"/>
      <c r="C50" s="129"/>
      <c r="D50" s="129"/>
      <c r="E50" s="129"/>
      <c r="F50" s="129"/>
      <c r="G50" s="129"/>
      <c r="H50" s="139">
        <f>'2 Yr Budget'!H171</f>
        <v>0</v>
      </c>
      <c r="I50" s="154">
        <f>'2 Yr Budget'!P171</f>
        <v>0</v>
      </c>
      <c r="K50" s="154">
        <f>'2 Yr Budget'!R171</f>
        <v>0</v>
      </c>
    </row>
    <row r="51" spans="1:18" ht="15" x14ac:dyDescent="0.25">
      <c r="A51" s="159" t="s">
        <v>262</v>
      </c>
      <c r="B51" s="129"/>
      <c r="C51" s="129"/>
      <c r="D51" s="129"/>
      <c r="E51" s="129"/>
      <c r="F51" s="129"/>
      <c r="G51" s="129"/>
      <c r="H51" s="139">
        <f>'2 Yr Budget'!H172</f>
        <v>0</v>
      </c>
      <c r="I51" s="154">
        <f>'2 Yr Budget'!P172</f>
        <v>0</v>
      </c>
      <c r="K51" s="154">
        <f>'2 Yr Budget'!R172</f>
        <v>0</v>
      </c>
    </row>
    <row r="52" spans="1:18" ht="15" x14ac:dyDescent="0.25">
      <c r="A52" s="159" t="s">
        <v>263</v>
      </c>
      <c r="B52" s="129"/>
      <c r="C52" s="129"/>
      <c r="D52" s="129"/>
      <c r="E52" s="129"/>
      <c r="F52" s="129"/>
      <c r="G52" s="129"/>
      <c r="H52" s="139">
        <f>'2 Yr Budget'!H173</f>
        <v>0</v>
      </c>
      <c r="I52" s="154">
        <f>'2 Yr Budget'!P173</f>
        <v>0</v>
      </c>
      <c r="K52" s="154">
        <f>'2 Yr Budget'!R173</f>
        <v>0</v>
      </c>
    </row>
    <row r="53" spans="1:18" ht="15" x14ac:dyDescent="0.25">
      <c r="A53" s="159" t="s">
        <v>264</v>
      </c>
      <c r="B53" s="129"/>
      <c r="C53" s="129"/>
      <c r="D53" s="129"/>
      <c r="E53" s="129"/>
      <c r="F53" s="129"/>
      <c r="G53" s="129"/>
      <c r="H53" s="139">
        <f>'2 Yr Budget'!H174</f>
        <v>0</v>
      </c>
      <c r="I53" s="154">
        <f>'2 Yr Budget'!P174</f>
        <v>0</v>
      </c>
      <c r="K53" s="154">
        <f>'2 Yr Budget'!R174</f>
        <v>0</v>
      </c>
    </row>
    <row r="54" spans="1:18" x14ac:dyDescent="0.2">
      <c r="A54" s="7"/>
      <c r="B54" s="7"/>
      <c r="C54" s="3"/>
      <c r="D54" s="3"/>
      <c r="E54" s="3"/>
      <c r="F54" s="3"/>
      <c r="G54" s="3"/>
      <c r="H54" s="9"/>
      <c r="I54" s="414"/>
      <c r="K54" s="417"/>
    </row>
    <row r="55" spans="1:18" ht="15" x14ac:dyDescent="0.25">
      <c r="A55" s="132" t="s">
        <v>292</v>
      </c>
      <c r="B55" s="131"/>
      <c r="C55" s="131"/>
      <c r="D55" s="131"/>
      <c r="E55" s="131"/>
      <c r="F55" s="131"/>
      <c r="G55" s="8"/>
      <c r="H55" s="154">
        <f>'2 Yr Budget'!H176</f>
        <v>0</v>
      </c>
      <c r="I55" s="416">
        <f>'2 Yr Budget'!P176</f>
        <v>0</v>
      </c>
      <c r="K55" s="154">
        <f>'2 Yr Budget'!R176</f>
        <v>0</v>
      </c>
    </row>
    <row r="56" spans="1:18" x14ac:dyDescent="0.2">
      <c r="A56" s="2"/>
      <c r="B56" s="2"/>
      <c r="C56" s="2"/>
      <c r="D56" s="2"/>
      <c r="E56" s="2"/>
      <c r="F56" s="2"/>
      <c r="G56" s="2"/>
      <c r="H56" s="10"/>
      <c r="I56" s="415"/>
      <c r="K56" s="418"/>
    </row>
    <row r="57" spans="1:18" ht="15" x14ac:dyDescent="0.25">
      <c r="A57" s="137" t="s">
        <v>293</v>
      </c>
      <c r="B57" s="132"/>
      <c r="C57" s="131"/>
      <c r="D57" s="131"/>
      <c r="E57" s="131"/>
      <c r="F57" s="131"/>
      <c r="G57" s="131"/>
      <c r="H57" s="155">
        <f>'2 Yr Budget'!H178</f>
        <v>0</v>
      </c>
      <c r="I57" s="154">
        <f>'2 Yr Budget'!P178</f>
        <v>0</v>
      </c>
      <c r="K57" s="154">
        <f>'2 Yr Budget'!R178</f>
        <v>0</v>
      </c>
    </row>
    <row r="58" spans="1:18" x14ac:dyDescent="0.2">
      <c r="A58" s="2"/>
      <c r="B58" s="2"/>
      <c r="C58" s="2"/>
      <c r="D58" s="2"/>
      <c r="E58" s="2"/>
      <c r="F58" s="2"/>
      <c r="G58" s="2"/>
      <c r="H58" s="138"/>
      <c r="I58" s="138"/>
    </row>
    <row r="59" spans="1:18" ht="15" x14ac:dyDescent="0.25">
      <c r="A59" s="2"/>
      <c r="B59" s="2"/>
      <c r="C59" s="2"/>
      <c r="D59" s="2"/>
      <c r="E59" s="2"/>
      <c r="F59" s="2"/>
      <c r="G59" s="2"/>
      <c r="H59" s="133" t="str">
        <f>H11</f>
        <v>FYxx-zz</v>
      </c>
      <c r="I59" s="133" t="str">
        <f>I11</f>
        <v>FYxx-zz</v>
      </c>
    </row>
    <row r="62" spans="1:18" ht="15" x14ac:dyDescent="0.25">
      <c r="R62" s="39"/>
    </row>
  </sheetData>
  <mergeCells count="25">
    <mergeCell ref="A1:B1"/>
    <mergeCell ref="C1:H1"/>
    <mergeCell ref="A2:B2"/>
    <mergeCell ref="C2:H2"/>
    <mergeCell ref="A4:B4"/>
    <mergeCell ref="C4:I4"/>
    <mergeCell ref="A30:F30"/>
    <mergeCell ref="A5:B5"/>
    <mergeCell ref="A7:B7"/>
    <mergeCell ref="A8:B8"/>
    <mergeCell ref="C8:E8"/>
    <mergeCell ref="A9:B9"/>
    <mergeCell ref="C9:D9"/>
    <mergeCell ref="A21:F21"/>
    <mergeCell ref="A24:F24"/>
    <mergeCell ref="A27:F27"/>
    <mergeCell ref="C5:I5"/>
    <mergeCell ref="C7:I7"/>
    <mergeCell ref="F8:I8"/>
    <mergeCell ref="E9:I9"/>
    <mergeCell ref="A33:F33"/>
    <mergeCell ref="A36:F36"/>
    <mergeCell ref="A39:F39"/>
    <mergeCell ref="A42:F42"/>
    <mergeCell ref="A45:F4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EB8BE-26E2-472D-8DC2-F8572B044559}">
  <sheetPr>
    <tabColor rgb="FFBDF0F9"/>
  </sheetPr>
  <dimension ref="A1:S117"/>
  <sheetViews>
    <sheetView workbookViewId="0">
      <selection sqref="A1:C1"/>
    </sheetView>
  </sheetViews>
  <sheetFormatPr defaultRowHeight="14.25" x14ac:dyDescent="0.2"/>
  <cols>
    <col min="1" max="1" width="39.75" customWidth="1"/>
    <col min="2" max="2" width="6.375" customWidth="1"/>
    <col min="3" max="3" width="7.75" customWidth="1"/>
    <col min="4" max="4" width="3.5" customWidth="1"/>
    <col min="5" max="5" width="29.5" customWidth="1"/>
    <col min="6" max="6" width="6.25" bestFit="1" customWidth="1"/>
    <col min="7" max="7" width="8.125" customWidth="1"/>
    <col min="8" max="8" width="4.75" customWidth="1"/>
    <col min="9" max="9" width="32.75" customWidth="1"/>
    <col min="10" max="10" width="6.125" bestFit="1" customWidth="1"/>
    <col min="11" max="11" width="7.75" customWidth="1"/>
    <col min="12" max="12" width="3.5" customWidth="1"/>
    <col min="13" max="13" width="23" customWidth="1"/>
    <col min="14" max="14" width="6.125" bestFit="1" customWidth="1"/>
    <col min="15" max="15" width="7.375" customWidth="1"/>
    <col min="16" max="16" width="3.375" customWidth="1"/>
    <col min="17" max="17" width="19.125" bestFit="1" customWidth="1"/>
    <col min="19" max="19" width="7.125" customWidth="1"/>
  </cols>
  <sheetData>
    <row r="1" spans="1:19" ht="18.75" x14ac:dyDescent="0.2">
      <c r="A1" s="795" t="s">
        <v>373</v>
      </c>
      <c r="B1" s="795"/>
      <c r="C1" s="795"/>
      <c r="E1" s="795" t="s">
        <v>375</v>
      </c>
      <c r="F1" s="795"/>
      <c r="G1" s="795"/>
      <c r="I1" s="795" t="s">
        <v>374</v>
      </c>
      <c r="J1" s="795"/>
      <c r="K1" s="795"/>
    </row>
    <row r="2" spans="1:19" x14ac:dyDescent="0.2">
      <c r="A2" s="99"/>
      <c r="E2" s="104"/>
      <c r="F2" s="104"/>
      <c r="G2" s="104"/>
    </row>
    <row r="3" spans="1:19" ht="36.75" thickBot="1" x14ac:dyDescent="0.25">
      <c r="A3" s="100" t="s">
        <v>7</v>
      </c>
      <c r="B3" s="100" t="s">
        <v>72</v>
      </c>
      <c r="C3" s="98" t="s">
        <v>237</v>
      </c>
      <c r="E3" s="117" t="s">
        <v>73</v>
      </c>
      <c r="F3" s="117" t="s">
        <v>72</v>
      </c>
      <c r="G3" s="31" t="s">
        <v>237</v>
      </c>
      <c r="I3" s="118" t="s">
        <v>4</v>
      </c>
      <c r="J3" s="118" t="s">
        <v>72</v>
      </c>
      <c r="K3" s="119" t="s">
        <v>237</v>
      </c>
      <c r="M3" s="547" t="s">
        <v>236</v>
      </c>
      <c r="N3" s="108" t="s">
        <v>72</v>
      </c>
      <c r="O3" s="115" t="s">
        <v>237</v>
      </c>
      <c r="Q3" s="545" t="s">
        <v>5</v>
      </c>
      <c r="R3" s="549" t="s">
        <v>72</v>
      </c>
      <c r="S3" s="546" t="s">
        <v>237</v>
      </c>
    </row>
    <row r="4" spans="1:19" ht="15" thickBot="1" x14ac:dyDescent="0.25">
      <c r="A4" s="101" t="s">
        <v>141</v>
      </c>
      <c r="B4" s="102" t="s">
        <v>238</v>
      </c>
      <c r="C4" s="110">
        <v>940</v>
      </c>
      <c r="E4" s="101" t="s">
        <v>76</v>
      </c>
      <c r="F4" s="101" t="s">
        <v>75</v>
      </c>
      <c r="G4" s="110">
        <v>859</v>
      </c>
      <c r="I4" s="102" t="s">
        <v>233</v>
      </c>
      <c r="J4" s="102" t="s">
        <v>75</v>
      </c>
      <c r="K4" s="113">
        <v>859</v>
      </c>
      <c r="M4" s="102" t="s">
        <v>155</v>
      </c>
      <c r="N4" s="102" t="s">
        <v>104</v>
      </c>
      <c r="O4" s="107">
        <v>1052</v>
      </c>
      <c r="Q4" s="102" t="s">
        <v>6</v>
      </c>
      <c r="R4" s="112" t="s">
        <v>24</v>
      </c>
      <c r="S4" s="113">
        <v>894</v>
      </c>
    </row>
    <row r="5" spans="1:19" ht="15" thickBot="1" x14ac:dyDescent="0.25">
      <c r="A5" s="101" t="s">
        <v>228</v>
      </c>
      <c r="B5" s="101" t="s">
        <v>238</v>
      </c>
      <c r="C5" s="110">
        <v>940</v>
      </c>
      <c r="E5" s="109"/>
      <c r="F5" s="109"/>
      <c r="G5" s="111"/>
      <c r="I5" s="102" t="s">
        <v>140</v>
      </c>
      <c r="J5" s="102" t="s">
        <v>75</v>
      </c>
      <c r="K5" s="113">
        <v>859</v>
      </c>
      <c r="M5" s="102" t="s">
        <v>156</v>
      </c>
      <c r="N5" s="102" t="s">
        <v>104</v>
      </c>
      <c r="O5" s="107">
        <v>1086</v>
      </c>
    </row>
    <row r="6" spans="1:19" ht="15.75" thickBot="1" x14ac:dyDescent="0.25">
      <c r="A6" s="101" t="s">
        <v>143</v>
      </c>
      <c r="B6" s="102" t="s">
        <v>238</v>
      </c>
      <c r="C6" s="110">
        <v>940</v>
      </c>
      <c r="E6" s="102" t="s">
        <v>235</v>
      </c>
      <c r="F6" s="102" t="s">
        <v>104</v>
      </c>
      <c r="G6" s="112" t="s">
        <v>369</v>
      </c>
      <c r="I6" s="101" t="s">
        <v>142</v>
      </c>
      <c r="J6" s="102" t="s">
        <v>75</v>
      </c>
      <c r="K6" s="110">
        <v>894</v>
      </c>
      <c r="M6" s="102" t="s">
        <v>371</v>
      </c>
      <c r="N6" s="102" t="s">
        <v>104</v>
      </c>
      <c r="O6" s="107">
        <v>1086</v>
      </c>
    </row>
    <row r="7" spans="1:19" ht="15" thickBot="1" x14ac:dyDescent="0.25">
      <c r="A7" s="102" t="s">
        <v>145</v>
      </c>
      <c r="B7" s="102" t="s">
        <v>238</v>
      </c>
      <c r="C7" s="113">
        <v>900</v>
      </c>
      <c r="E7" s="109"/>
      <c r="F7" s="109"/>
      <c r="G7" s="111"/>
      <c r="I7" s="37"/>
      <c r="J7" s="37"/>
      <c r="K7" s="114"/>
      <c r="M7" s="548"/>
      <c r="N7" s="548"/>
      <c r="O7" s="548"/>
    </row>
    <row r="8" spans="1:19" ht="15" thickBot="1" x14ac:dyDescent="0.25">
      <c r="A8" s="102" t="s">
        <v>133</v>
      </c>
      <c r="B8" s="102" t="s">
        <v>238</v>
      </c>
      <c r="C8" s="113">
        <v>900</v>
      </c>
      <c r="E8" s="101" t="s">
        <v>78</v>
      </c>
      <c r="F8" s="101" t="s">
        <v>238</v>
      </c>
      <c r="G8" s="110">
        <v>859</v>
      </c>
      <c r="I8" s="101" t="s">
        <v>146</v>
      </c>
      <c r="J8" s="101" t="s">
        <v>122</v>
      </c>
      <c r="K8" s="110">
        <v>900</v>
      </c>
      <c r="M8" s="543" t="s">
        <v>372</v>
      </c>
      <c r="N8" s="543" t="s">
        <v>118</v>
      </c>
      <c r="O8" s="107">
        <v>1052</v>
      </c>
    </row>
    <row r="9" spans="1:19" ht="15" thickBot="1" x14ac:dyDescent="0.25">
      <c r="A9" s="101" t="s">
        <v>370</v>
      </c>
      <c r="B9" s="543" t="s">
        <v>238</v>
      </c>
      <c r="C9" s="544">
        <v>940</v>
      </c>
      <c r="E9" s="101" t="s">
        <v>80</v>
      </c>
      <c r="F9" s="101" t="s">
        <v>238</v>
      </c>
      <c r="G9" s="110">
        <v>859</v>
      </c>
      <c r="I9" s="102" t="s">
        <v>144</v>
      </c>
      <c r="J9" s="102" t="s">
        <v>122</v>
      </c>
      <c r="K9" s="113">
        <v>894</v>
      </c>
      <c r="M9" s="548"/>
      <c r="N9" s="548"/>
      <c r="O9" s="548"/>
    </row>
    <row r="10" spans="1:19" ht="15" thickBot="1" x14ac:dyDescent="0.25">
      <c r="A10" s="102" t="s">
        <v>232</v>
      </c>
      <c r="B10" s="102" t="s">
        <v>238</v>
      </c>
      <c r="C10" s="113">
        <v>940</v>
      </c>
      <c r="E10" s="102" t="s">
        <v>82</v>
      </c>
      <c r="F10" s="101" t="s">
        <v>238</v>
      </c>
      <c r="G10" s="113">
        <v>859</v>
      </c>
      <c r="I10" s="37"/>
      <c r="J10" s="37"/>
      <c r="K10" s="114"/>
    </row>
    <row r="11" spans="1:19" ht="15" thickBot="1" x14ac:dyDescent="0.25">
      <c r="A11" s="103"/>
      <c r="B11" s="103"/>
      <c r="C11" s="116"/>
      <c r="E11" s="101" t="s">
        <v>84</v>
      </c>
      <c r="F11" s="101" t="s">
        <v>238</v>
      </c>
      <c r="G11" s="110">
        <v>859</v>
      </c>
      <c r="I11" s="101" t="s">
        <v>368</v>
      </c>
      <c r="J11" s="101" t="s">
        <v>118</v>
      </c>
      <c r="K11" s="110">
        <v>859</v>
      </c>
    </row>
    <row r="12" spans="1:19" ht="15" thickBot="1" x14ac:dyDescent="0.25">
      <c r="A12" s="102" t="s">
        <v>74</v>
      </c>
      <c r="B12" s="102" t="s">
        <v>75</v>
      </c>
      <c r="C12" s="113">
        <v>859</v>
      </c>
      <c r="E12" s="102" t="s">
        <v>86</v>
      </c>
      <c r="F12" s="101" t="s">
        <v>238</v>
      </c>
      <c r="G12" s="113">
        <v>859</v>
      </c>
      <c r="I12" s="101" t="s">
        <v>148</v>
      </c>
      <c r="J12" s="101" t="s">
        <v>118</v>
      </c>
      <c r="K12" s="110">
        <v>859</v>
      </c>
    </row>
    <row r="13" spans="1:19" ht="15" thickBot="1" x14ac:dyDescent="0.25">
      <c r="A13" s="101" t="s">
        <v>77</v>
      </c>
      <c r="B13" s="102" t="s">
        <v>75</v>
      </c>
      <c r="C13" s="110">
        <v>859</v>
      </c>
      <c r="E13" s="101" t="s">
        <v>88</v>
      </c>
      <c r="F13" s="101" t="s">
        <v>238</v>
      </c>
      <c r="G13" s="110">
        <v>859</v>
      </c>
      <c r="I13" s="102" t="s">
        <v>150</v>
      </c>
      <c r="J13" s="102" t="s">
        <v>118</v>
      </c>
      <c r="K13" s="113">
        <v>859</v>
      </c>
    </row>
    <row r="14" spans="1:19" ht="15" thickBot="1" x14ac:dyDescent="0.25">
      <c r="A14" s="102" t="s">
        <v>79</v>
      </c>
      <c r="B14" s="102" t="s">
        <v>75</v>
      </c>
      <c r="C14" s="113">
        <v>859</v>
      </c>
      <c r="E14" s="102" t="s">
        <v>90</v>
      </c>
      <c r="F14" s="101" t="s">
        <v>238</v>
      </c>
      <c r="G14" s="113">
        <v>859</v>
      </c>
      <c r="I14" s="101" t="s">
        <v>152</v>
      </c>
      <c r="J14" s="101" t="s">
        <v>118</v>
      </c>
      <c r="K14" s="110">
        <v>859</v>
      </c>
    </row>
    <row r="15" spans="1:19" ht="15" thickBot="1" x14ac:dyDescent="0.25">
      <c r="A15" s="101" t="s">
        <v>81</v>
      </c>
      <c r="B15" s="102" t="s">
        <v>75</v>
      </c>
      <c r="C15" s="110">
        <v>859</v>
      </c>
      <c r="E15" s="101" t="s">
        <v>92</v>
      </c>
      <c r="F15" s="101" t="s">
        <v>238</v>
      </c>
      <c r="G15" s="110">
        <v>859</v>
      </c>
      <c r="I15" s="37"/>
      <c r="J15" s="37"/>
      <c r="K15" s="37"/>
    </row>
    <row r="16" spans="1:19" ht="15" thickBot="1" x14ac:dyDescent="0.25">
      <c r="A16" s="102" t="s">
        <v>83</v>
      </c>
      <c r="B16" s="102" t="s">
        <v>75</v>
      </c>
      <c r="C16" s="113">
        <v>859</v>
      </c>
      <c r="E16" s="102" t="s">
        <v>94</v>
      </c>
      <c r="F16" s="101" t="s">
        <v>238</v>
      </c>
      <c r="G16" s="113">
        <v>859</v>
      </c>
    </row>
    <row r="17" spans="1:9" ht="15" thickBot="1" x14ac:dyDescent="0.25">
      <c r="A17" s="101" t="s">
        <v>85</v>
      </c>
      <c r="B17" s="102" t="s">
        <v>75</v>
      </c>
      <c r="C17" s="110">
        <v>859</v>
      </c>
      <c r="E17" s="101" t="s">
        <v>96</v>
      </c>
      <c r="F17" s="101" t="s">
        <v>238</v>
      </c>
      <c r="G17" s="110">
        <v>859</v>
      </c>
    </row>
    <row r="18" spans="1:9" ht="15" thickBot="1" x14ac:dyDescent="0.25">
      <c r="A18" s="102" t="s">
        <v>87</v>
      </c>
      <c r="B18" s="102" t="s">
        <v>75</v>
      </c>
      <c r="C18" s="113">
        <v>859</v>
      </c>
      <c r="E18" s="101" t="s">
        <v>100</v>
      </c>
      <c r="F18" s="101" t="s">
        <v>238</v>
      </c>
      <c r="G18" s="110">
        <v>859</v>
      </c>
    </row>
    <row r="19" spans="1:9" ht="15" thickBot="1" x14ac:dyDescent="0.25">
      <c r="A19" s="101" t="s">
        <v>89</v>
      </c>
      <c r="B19" s="102" t="s">
        <v>75</v>
      </c>
      <c r="C19" s="110">
        <v>859</v>
      </c>
      <c r="E19" s="102" t="s">
        <v>98</v>
      </c>
      <c r="F19" s="101" t="s">
        <v>238</v>
      </c>
      <c r="G19" s="113">
        <v>859</v>
      </c>
    </row>
    <row r="20" spans="1:9" ht="15" thickBot="1" x14ac:dyDescent="0.25">
      <c r="A20" s="102" t="s">
        <v>91</v>
      </c>
      <c r="B20" s="102" t="s">
        <v>75</v>
      </c>
      <c r="C20" s="113">
        <v>859</v>
      </c>
      <c r="E20" s="101" t="s">
        <v>102</v>
      </c>
      <c r="F20" s="101" t="s">
        <v>238</v>
      </c>
      <c r="G20" s="110">
        <v>859</v>
      </c>
    </row>
    <row r="21" spans="1:9" ht="15" customHeight="1" thickBot="1" x14ac:dyDescent="0.5">
      <c r="A21" s="101" t="s">
        <v>93</v>
      </c>
      <c r="B21" s="102" t="s">
        <v>75</v>
      </c>
      <c r="C21" s="110">
        <v>859</v>
      </c>
      <c r="E21" s="102" t="s">
        <v>105</v>
      </c>
      <c r="F21" s="101" t="s">
        <v>238</v>
      </c>
      <c r="G21" s="113">
        <v>859</v>
      </c>
      <c r="I21" s="542"/>
    </row>
    <row r="22" spans="1:9" ht="15" thickBot="1" x14ac:dyDescent="0.25">
      <c r="A22" s="102" t="s">
        <v>95</v>
      </c>
      <c r="B22" s="102" t="s">
        <v>75</v>
      </c>
      <c r="C22" s="113">
        <v>859</v>
      </c>
      <c r="E22" s="101" t="s">
        <v>107</v>
      </c>
      <c r="F22" s="101" t="s">
        <v>238</v>
      </c>
      <c r="G22" s="110">
        <v>859</v>
      </c>
    </row>
    <row r="23" spans="1:9" ht="15" thickBot="1" x14ac:dyDescent="0.25">
      <c r="A23" s="102" t="s">
        <v>97</v>
      </c>
      <c r="B23" s="102" t="s">
        <v>75</v>
      </c>
      <c r="C23" s="113">
        <v>859</v>
      </c>
      <c r="E23" s="102" t="s">
        <v>109</v>
      </c>
      <c r="F23" s="101" t="s">
        <v>238</v>
      </c>
      <c r="G23" s="113">
        <v>859</v>
      </c>
    </row>
    <row r="24" spans="1:9" ht="15" thickBot="1" x14ac:dyDescent="0.25">
      <c r="A24" s="102" t="s">
        <v>99</v>
      </c>
      <c r="B24" s="102" t="s">
        <v>75</v>
      </c>
      <c r="C24" s="113">
        <v>859</v>
      </c>
      <c r="E24" s="101" t="s">
        <v>111</v>
      </c>
      <c r="F24" s="101" t="s">
        <v>238</v>
      </c>
      <c r="G24" s="110">
        <v>859</v>
      </c>
    </row>
    <row r="25" spans="1:9" ht="15" thickBot="1" x14ac:dyDescent="0.25">
      <c r="A25" s="101" t="s">
        <v>101</v>
      </c>
      <c r="B25" s="102" t="s">
        <v>75</v>
      </c>
      <c r="C25" s="110">
        <v>859</v>
      </c>
      <c r="E25" s="101" t="s">
        <v>115</v>
      </c>
      <c r="F25" s="101" t="s">
        <v>238</v>
      </c>
      <c r="G25" s="110">
        <v>859</v>
      </c>
    </row>
    <row r="26" spans="1:9" ht="15" thickBot="1" x14ac:dyDescent="0.25">
      <c r="A26" s="103"/>
      <c r="B26" s="103"/>
      <c r="C26" s="116"/>
      <c r="E26" s="102" t="s">
        <v>113</v>
      </c>
      <c r="F26" s="101" t="s">
        <v>238</v>
      </c>
      <c r="G26" s="113">
        <v>859</v>
      </c>
    </row>
    <row r="27" spans="1:9" ht="15" thickBot="1" x14ac:dyDescent="0.25">
      <c r="A27" s="102" t="s">
        <v>103</v>
      </c>
      <c r="B27" s="102" t="s">
        <v>104</v>
      </c>
      <c r="C27" s="113">
        <v>900</v>
      </c>
      <c r="E27" s="109"/>
      <c r="F27" s="109"/>
      <c r="G27" s="111"/>
    </row>
    <row r="28" spans="1:9" ht="15" thickBot="1" x14ac:dyDescent="0.25">
      <c r="A28" s="102" t="s">
        <v>106</v>
      </c>
      <c r="B28" s="102" t="s">
        <v>104</v>
      </c>
      <c r="C28" s="113">
        <v>940</v>
      </c>
      <c r="E28" s="102" t="s">
        <v>117</v>
      </c>
      <c r="F28" s="102" t="s">
        <v>118</v>
      </c>
      <c r="G28" s="113">
        <v>859</v>
      </c>
    </row>
    <row r="29" spans="1:9" ht="15" thickBot="1" x14ac:dyDescent="0.25">
      <c r="A29" s="102" t="s">
        <v>108</v>
      </c>
      <c r="B29" s="102" t="s">
        <v>104</v>
      </c>
      <c r="C29" s="113">
        <v>940</v>
      </c>
      <c r="E29" s="101" t="s">
        <v>120</v>
      </c>
      <c r="F29" s="101" t="s">
        <v>118</v>
      </c>
      <c r="G29" s="110">
        <v>859</v>
      </c>
    </row>
    <row r="30" spans="1:9" ht="15" thickBot="1" x14ac:dyDescent="0.25">
      <c r="A30" s="101" t="s">
        <v>110</v>
      </c>
      <c r="B30" s="102" t="s">
        <v>104</v>
      </c>
      <c r="C30" s="110">
        <v>900</v>
      </c>
      <c r="E30" s="102" t="s">
        <v>123</v>
      </c>
      <c r="F30" s="102" t="s">
        <v>118</v>
      </c>
      <c r="G30" s="113">
        <v>859</v>
      </c>
    </row>
    <row r="31" spans="1:9" ht="15" thickBot="1" x14ac:dyDescent="0.25">
      <c r="A31" s="101" t="s">
        <v>112</v>
      </c>
      <c r="B31" s="102" t="s">
        <v>104</v>
      </c>
      <c r="C31" s="110">
        <v>940</v>
      </c>
      <c r="E31" s="109"/>
      <c r="F31" s="109"/>
      <c r="G31" s="111"/>
    </row>
    <row r="32" spans="1:9" ht="15" thickBot="1" x14ac:dyDescent="0.25">
      <c r="A32" s="101" t="s">
        <v>114</v>
      </c>
      <c r="B32" s="102" t="s">
        <v>104</v>
      </c>
      <c r="C32" s="110">
        <v>940</v>
      </c>
      <c r="E32" s="102" t="s">
        <v>134</v>
      </c>
      <c r="F32" s="102" t="s">
        <v>241</v>
      </c>
      <c r="G32" s="113">
        <v>859</v>
      </c>
    </row>
    <row r="33" spans="1:7" ht="15" thickBot="1" x14ac:dyDescent="0.25">
      <c r="A33" s="101" t="s">
        <v>116</v>
      </c>
      <c r="B33" s="102" t="s">
        <v>104</v>
      </c>
      <c r="C33" s="110">
        <v>940</v>
      </c>
      <c r="E33" s="101" t="s">
        <v>136</v>
      </c>
      <c r="F33" s="101" t="s">
        <v>241</v>
      </c>
      <c r="G33" s="110">
        <v>859</v>
      </c>
    </row>
    <row r="34" spans="1:7" ht="15" thickBot="1" x14ac:dyDescent="0.25">
      <c r="A34" s="101" t="s">
        <v>119</v>
      </c>
      <c r="B34" s="102" t="s">
        <v>104</v>
      </c>
      <c r="C34" s="110">
        <v>940</v>
      </c>
      <c r="E34" s="109"/>
      <c r="F34" s="109"/>
      <c r="G34" s="111"/>
    </row>
    <row r="35" spans="1:7" ht="15" thickBot="1" x14ac:dyDescent="0.25">
      <c r="A35" s="103"/>
      <c r="B35" s="103"/>
      <c r="C35" s="116"/>
      <c r="E35" s="102" t="s">
        <v>125</v>
      </c>
      <c r="F35" s="102" t="s">
        <v>126</v>
      </c>
      <c r="G35" s="113">
        <v>859</v>
      </c>
    </row>
    <row r="36" spans="1:7" ht="15" thickBot="1" x14ac:dyDescent="0.25">
      <c r="A36" s="102" t="s">
        <v>121</v>
      </c>
      <c r="B36" s="102" t="s">
        <v>122</v>
      </c>
      <c r="C36" s="113">
        <v>900</v>
      </c>
      <c r="E36" s="102" t="s">
        <v>128</v>
      </c>
      <c r="F36" s="102" t="s">
        <v>126</v>
      </c>
      <c r="G36" s="113">
        <v>859</v>
      </c>
    </row>
    <row r="37" spans="1:7" ht="15" thickBot="1" x14ac:dyDescent="0.25">
      <c r="A37" s="101" t="s">
        <v>124</v>
      </c>
      <c r="B37" s="102" t="s">
        <v>122</v>
      </c>
      <c r="C37" s="110">
        <v>900</v>
      </c>
      <c r="E37" s="102" t="s">
        <v>234</v>
      </c>
      <c r="F37" s="102" t="s">
        <v>126</v>
      </c>
      <c r="G37" s="113">
        <v>859</v>
      </c>
    </row>
    <row r="38" spans="1:7" ht="15" thickBot="1" x14ac:dyDescent="0.25">
      <c r="A38" s="102" t="s">
        <v>127</v>
      </c>
      <c r="B38" s="102" t="s">
        <v>122</v>
      </c>
      <c r="C38" s="113">
        <v>900</v>
      </c>
      <c r="E38" s="101" t="s">
        <v>130</v>
      </c>
      <c r="F38" s="102" t="s">
        <v>126</v>
      </c>
      <c r="G38" s="110">
        <v>859</v>
      </c>
    </row>
    <row r="39" spans="1:7" ht="15" thickBot="1" x14ac:dyDescent="0.25">
      <c r="A39" s="101" t="s">
        <v>129</v>
      </c>
      <c r="B39" s="102" t="s">
        <v>122</v>
      </c>
      <c r="C39" s="110">
        <v>900</v>
      </c>
      <c r="E39" s="102" t="s">
        <v>132</v>
      </c>
      <c r="F39" s="102" t="s">
        <v>126</v>
      </c>
      <c r="G39" s="113">
        <v>859</v>
      </c>
    </row>
    <row r="40" spans="1:7" ht="15" thickBot="1" x14ac:dyDescent="0.25">
      <c r="A40" s="101" t="s">
        <v>131</v>
      </c>
      <c r="B40" s="102" t="s">
        <v>122</v>
      </c>
      <c r="C40" s="110">
        <v>900</v>
      </c>
      <c r="E40" s="109"/>
      <c r="F40" s="109"/>
      <c r="G40" s="109"/>
    </row>
    <row r="41" spans="1:7" ht="15" thickBot="1" x14ac:dyDescent="0.25">
      <c r="A41" s="101" t="s">
        <v>135</v>
      </c>
      <c r="B41" s="102" t="s">
        <v>122</v>
      </c>
      <c r="C41" s="110">
        <v>900</v>
      </c>
    </row>
    <row r="42" spans="1:7" ht="15" thickBot="1" x14ac:dyDescent="0.25">
      <c r="A42" s="101" t="s">
        <v>137</v>
      </c>
      <c r="B42" s="102" t="s">
        <v>122</v>
      </c>
      <c r="C42" s="110">
        <v>859</v>
      </c>
    </row>
    <row r="43" spans="1:7" ht="15" thickBot="1" x14ac:dyDescent="0.25">
      <c r="A43" s="102" t="s">
        <v>138</v>
      </c>
      <c r="B43" s="102" t="s">
        <v>122</v>
      </c>
      <c r="C43" s="113">
        <v>859</v>
      </c>
    </row>
    <row r="44" spans="1:7" ht="15" thickBot="1" x14ac:dyDescent="0.25">
      <c r="A44" s="101" t="s">
        <v>139</v>
      </c>
      <c r="B44" s="102" t="s">
        <v>122</v>
      </c>
      <c r="C44" s="110">
        <v>859</v>
      </c>
    </row>
    <row r="45" spans="1:7" ht="15" thickBot="1" x14ac:dyDescent="0.25">
      <c r="A45" s="103"/>
      <c r="B45" s="103"/>
      <c r="C45" s="116"/>
    </row>
    <row r="46" spans="1:7" ht="15" thickBot="1" x14ac:dyDescent="0.25">
      <c r="A46" s="102" t="s">
        <v>147</v>
      </c>
      <c r="B46" s="102" t="s">
        <v>118</v>
      </c>
      <c r="C46" s="113">
        <v>940</v>
      </c>
    </row>
    <row r="47" spans="1:7" ht="15" thickBot="1" x14ac:dyDescent="0.25">
      <c r="A47" s="103"/>
      <c r="B47" s="103"/>
      <c r="C47" s="116"/>
    </row>
    <row r="48" spans="1:7" ht="15" thickBot="1" x14ac:dyDescent="0.25">
      <c r="A48" s="101" t="s">
        <v>149</v>
      </c>
      <c r="B48" s="101" t="s">
        <v>241</v>
      </c>
      <c r="C48" s="110">
        <v>940</v>
      </c>
    </row>
    <row r="49" spans="1:3" ht="15" thickBot="1" x14ac:dyDescent="0.25">
      <c r="A49" s="103"/>
      <c r="B49" s="103"/>
      <c r="C49" s="116"/>
    </row>
    <row r="50" spans="1:3" ht="15" thickBot="1" x14ac:dyDescent="0.25">
      <c r="A50" s="102" t="s">
        <v>151</v>
      </c>
      <c r="B50" s="102" t="s">
        <v>126</v>
      </c>
      <c r="C50" s="113">
        <v>940</v>
      </c>
    </row>
    <row r="51" spans="1:3" ht="15" thickBot="1" x14ac:dyDescent="0.25">
      <c r="A51" s="102" t="s">
        <v>153</v>
      </c>
      <c r="B51" s="102" t="s">
        <v>126</v>
      </c>
      <c r="C51" s="113">
        <v>940</v>
      </c>
    </row>
    <row r="52" spans="1:3" x14ac:dyDescent="0.2">
      <c r="A52" s="102" t="s">
        <v>154</v>
      </c>
      <c r="B52" s="102" t="s">
        <v>126</v>
      </c>
      <c r="C52" s="113">
        <v>940</v>
      </c>
    </row>
    <row r="112" spans="1:1" ht="34.5" x14ac:dyDescent="0.2">
      <c r="A112" s="97" t="s">
        <v>236</v>
      </c>
    </row>
    <row r="113" spans="1:3" ht="36.6" customHeight="1" thickBot="1" x14ac:dyDescent="0.25">
      <c r="A113" s="105" t="s">
        <v>8</v>
      </c>
      <c r="B113" s="105" t="s">
        <v>72</v>
      </c>
      <c r="C113" s="105" t="s">
        <v>237</v>
      </c>
    </row>
    <row r="114" spans="1:3" ht="15" thickBot="1" x14ac:dyDescent="0.25">
      <c r="A114" s="102" t="s">
        <v>155</v>
      </c>
      <c r="B114" s="102" t="s">
        <v>229</v>
      </c>
      <c r="C114" s="107">
        <v>1012</v>
      </c>
    </row>
    <row r="115" spans="1:3" ht="15" thickBot="1" x14ac:dyDescent="0.25">
      <c r="A115" s="101" t="s">
        <v>239</v>
      </c>
      <c r="B115" s="101" t="s">
        <v>231</v>
      </c>
      <c r="C115" s="106">
        <v>1012</v>
      </c>
    </row>
    <row r="116" spans="1:3" ht="15" thickBot="1" x14ac:dyDescent="0.25">
      <c r="A116" s="102" t="s">
        <v>156</v>
      </c>
      <c r="B116" s="102" t="s">
        <v>229</v>
      </c>
      <c r="C116" s="107">
        <v>1044</v>
      </c>
    </row>
    <row r="117" spans="1:3" x14ac:dyDescent="0.2">
      <c r="A117" s="101" t="s">
        <v>240</v>
      </c>
      <c r="B117" s="101" t="s">
        <v>230</v>
      </c>
      <c r="C117" s="106">
        <v>1044</v>
      </c>
    </row>
  </sheetData>
  <sortState xmlns:xlrd2="http://schemas.microsoft.com/office/spreadsheetml/2017/richdata2" ref="I4:K15">
    <sortCondition ref="J8:J15"/>
    <sortCondition ref="I8:I15"/>
  </sortState>
  <mergeCells count="3">
    <mergeCell ref="A1:C1"/>
    <mergeCell ref="E1:G1"/>
    <mergeCell ref="I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DDE69-48F0-4D39-A4C1-8952A43336D8}">
  <sheetPr codeName="Sheet2">
    <tabColor rgb="FF00B050"/>
  </sheetPr>
  <dimension ref="A1:AR252"/>
  <sheetViews>
    <sheetView tabSelected="1" zoomScale="90" zoomScaleNormal="90" workbookViewId="0">
      <selection activeCell="AH163" sqref="AH163:AH170"/>
    </sheetView>
  </sheetViews>
  <sheetFormatPr defaultColWidth="8.75" defaultRowHeight="14.25" outlineLevelCol="2" x14ac:dyDescent="0.2"/>
  <cols>
    <col min="1" max="1" width="43.125" style="168" customWidth="1"/>
    <col min="2" max="2" width="11.875" style="168" bestFit="1" customWidth="1"/>
    <col min="3" max="3" width="9.25" style="168" customWidth="1"/>
    <col min="4" max="4" width="8.625" style="168" customWidth="1"/>
    <col min="5" max="5" width="10.75" style="168" bestFit="1" customWidth="1"/>
    <col min="6" max="6" width="11.875" style="168" bestFit="1" customWidth="1"/>
    <col min="7" max="7" width="8.75" style="168"/>
    <col min="8" max="8" width="11.5" style="169" bestFit="1" customWidth="1"/>
    <col min="9" max="9" width="1.875" style="167" customWidth="1"/>
    <col min="10" max="10" width="11.875" style="173" customWidth="1" outlineLevel="1"/>
    <col min="11" max="11" width="10.25" style="173" customWidth="1" outlineLevel="1"/>
    <col min="12" max="12" width="7.75" style="168" customWidth="1" outlineLevel="1"/>
    <col min="13" max="13" width="10" style="168" customWidth="1" outlineLevel="1"/>
    <col min="14" max="14" width="9.875" style="168" customWidth="1" outlineLevel="1"/>
    <col min="15" max="15" width="8.5" style="168" customWidth="1" outlineLevel="1"/>
    <col min="16" max="16" width="9.875" style="169" customWidth="1" outlineLevel="1"/>
    <col min="17" max="17" width="1.875" style="167" customWidth="1"/>
    <col min="18" max="18" width="11.875" style="169" customWidth="1" outlineLevel="1"/>
    <col min="19" max="19" width="9.5" style="169" customWidth="1" outlineLevel="1"/>
    <col min="20" max="20" width="9" style="168" customWidth="1" outlineLevel="1"/>
    <col min="21" max="21" width="10.75" style="168" customWidth="1" outlineLevel="1"/>
    <col min="22" max="22" width="8.875" style="168" customWidth="1" outlineLevel="1"/>
    <col min="23" max="23" width="8.5" style="168" customWidth="1" outlineLevel="1"/>
    <col min="24" max="24" width="11.5" style="169" bestFit="1" customWidth="1" outlineLevel="1"/>
    <col min="25" max="25" width="1.875" style="167" customWidth="1"/>
    <col min="26" max="26" width="11.875" style="169" customWidth="1" outlineLevel="2"/>
    <col min="27" max="27" width="9.5" style="169" customWidth="1" outlineLevel="2"/>
    <col min="28" max="28" width="8" style="168" customWidth="1" outlineLevel="2"/>
    <col min="29" max="29" width="10.375" style="168" customWidth="1" outlineLevel="2"/>
    <col min="30" max="30" width="8.875" style="168" customWidth="1" outlineLevel="2"/>
    <col min="31" max="31" width="8.5" style="168" customWidth="1" outlineLevel="2"/>
    <col min="32" max="32" width="11.5" style="169" bestFit="1" customWidth="1" outlineLevel="2"/>
    <col min="33" max="33" width="1.875" style="167" customWidth="1"/>
    <col min="34" max="34" width="10.375" style="169" customWidth="1" outlineLevel="1"/>
    <col min="35" max="35" width="9.5" style="169" customWidth="1" outlineLevel="1"/>
    <col min="36" max="36" width="7.625" style="168" customWidth="1" outlineLevel="1"/>
    <col min="37" max="37" width="9.75" style="168" customWidth="1" outlineLevel="1"/>
    <col min="38" max="38" width="8.875" style="168" customWidth="1" outlineLevel="1"/>
    <col min="39" max="39" width="8.5" style="168" customWidth="1" outlineLevel="1"/>
    <col min="40" max="40" width="11.5" style="169" bestFit="1" customWidth="1" outlineLevel="1"/>
    <col min="41" max="41" width="1.875" style="167" customWidth="1"/>
    <col min="42" max="42" width="15.25" style="168" customWidth="1"/>
    <col min="43" max="43" width="4.625" style="170" customWidth="1"/>
    <col min="44" max="44" width="30.125" style="168" bestFit="1" customWidth="1"/>
    <col min="45" max="16384" width="8.75" style="168"/>
  </cols>
  <sheetData>
    <row r="1" spans="1:41" x14ac:dyDescent="0.2">
      <c r="I1" s="168"/>
      <c r="Q1" s="168"/>
      <c r="Y1" s="168"/>
      <c r="AG1" s="168"/>
      <c r="AO1" s="168"/>
    </row>
    <row r="2" spans="1:41" ht="15.75" x14ac:dyDescent="0.25">
      <c r="A2" s="509" t="s">
        <v>55</v>
      </c>
      <c r="B2" s="713"/>
      <c r="C2" s="714"/>
      <c r="D2" s="714"/>
      <c r="E2" s="714"/>
      <c r="F2" s="714"/>
      <c r="G2" s="714"/>
      <c r="H2" s="714"/>
      <c r="I2" s="168"/>
      <c r="J2" s="168"/>
      <c r="K2" s="168"/>
      <c r="Q2" s="168"/>
      <c r="Y2" s="168"/>
      <c r="AG2" s="168"/>
      <c r="AO2" s="168"/>
    </row>
    <row r="3" spans="1:41" ht="15.75" x14ac:dyDescent="0.25">
      <c r="A3" s="509" t="s">
        <v>58</v>
      </c>
      <c r="B3" s="713"/>
      <c r="C3" s="714"/>
      <c r="D3" s="714"/>
      <c r="E3" s="714"/>
      <c r="F3" s="714"/>
      <c r="G3" s="714"/>
      <c r="H3" s="714"/>
      <c r="I3" s="168"/>
      <c r="J3" s="168"/>
      <c r="K3" s="168"/>
      <c r="Q3" s="168"/>
      <c r="Y3" s="168"/>
      <c r="AG3" s="168"/>
      <c r="AO3" s="168"/>
    </row>
    <row r="4" spans="1:41" ht="15.75" x14ac:dyDescent="0.25">
      <c r="A4" s="411"/>
      <c r="B4" s="411"/>
      <c r="C4" s="172"/>
      <c r="D4" s="172"/>
      <c r="E4" s="172"/>
      <c r="F4" s="172"/>
      <c r="G4" s="172"/>
      <c r="H4" s="172"/>
      <c r="I4" s="168"/>
      <c r="J4" s="168"/>
      <c r="K4" s="168"/>
      <c r="P4" s="173"/>
      <c r="Q4" s="168"/>
      <c r="R4" s="173"/>
      <c r="S4" s="173"/>
      <c r="X4" s="173"/>
      <c r="Y4" s="168"/>
      <c r="Z4" s="173"/>
      <c r="AA4" s="173"/>
      <c r="AF4" s="173"/>
      <c r="AG4" s="168"/>
      <c r="AH4" s="173"/>
      <c r="AI4" s="173"/>
      <c r="AN4" s="173"/>
      <c r="AO4" s="168"/>
    </row>
    <row r="5" spans="1:41" ht="15.75" customHeight="1" x14ac:dyDescent="0.25">
      <c r="A5" s="509" t="s">
        <v>57</v>
      </c>
      <c r="B5" s="715"/>
      <c r="C5" s="716"/>
      <c r="D5" s="716"/>
      <c r="E5" s="716"/>
      <c r="F5" s="716"/>
      <c r="G5" s="716"/>
      <c r="H5" s="716"/>
      <c r="I5" s="168"/>
      <c r="J5" s="174"/>
      <c r="K5" s="174"/>
      <c r="L5" s="174"/>
      <c r="M5" s="174"/>
      <c r="N5" s="174"/>
      <c r="O5" s="174"/>
      <c r="P5" s="173"/>
      <c r="Q5" s="168"/>
      <c r="R5" s="173"/>
      <c r="S5" s="173"/>
      <c r="T5" s="174"/>
      <c r="U5" s="174"/>
      <c r="V5" s="174"/>
      <c r="W5" s="174"/>
      <c r="X5" s="173"/>
      <c r="Y5" s="168"/>
      <c r="Z5" s="173"/>
      <c r="AA5" s="173"/>
      <c r="AB5" s="174"/>
      <c r="AC5" s="174"/>
      <c r="AD5" s="174"/>
      <c r="AE5" s="174"/>
      <c r="AF5" s="173"/>
      <c r="AG5" s="168"/>
      <c r="AH5" s="173"/>
      <c r="AI5" s="173"/>
      <c r="AJ5" s="174"/>
      <c r="AK5" s="174"/>
      <c r="AL5" s="174"/>
      <c r="AM5" s="174"/>
      <c r="AN5" s="173"/>
      <c r="AO5" s="168"/>
    </row>
    <row r="6" spans="1:41" ht="15.75" x14ac:dyDescent="0.25">
      <c r="A6" s="509" t="s">
        <v>3</v>
      </c>
      <c r="B6" s="713"/>
      <c r="C6" s="714"/>
      <c r="D6" s="714"/>
      <c r="E6" s="714"/>
      <c r="F6" s="714"/>
      <c r="G6" s="714"/>
      <c r="H6" s="714"/>
      <c r="I6" s="168"/>
      <c r="J6" s="168"/>
      <c r="P6" s="173"/>
      <c r="Q6" s="168"/>
      <c r="R6" s="173"/>
      <c r="S6" s="173"/>
      <c r="X6" s="173"/>
      <c r="Y6" s="168"/>
      <c r="Z6" s="173"/>
      <c r="AA6" s="173"/>
      <c r="AF6" s="173"/>
      <c r="AG6" s="168"/>
      <c r="AH6" s="173"/>
      <c r="AI6" s="173"/>
      <c r="AN6" s="173"/>
      <c r="AO6" s="168"/>
    </row>
    <row r="7" spans="1:41" ht="15.75" x14ac:dyDescent="0.25">
      <c r="A7" s="411"/>
      <c r="B7" s="411"/>
      <c r="C7" s="172"/>
      <c r="D7" s="172"/>
      <c r="E7" s="172"/>
      <c r="F7" s="172"/>
      <c r="G7" s="172"/>
      <c r="H7" s="172"/>
      <c r="I7" s="168"/>
      <c r="J7" s="168"/>
      <c r="K7" s="168"/>
      <c r="P7" s="173"/>
      <c r="Q7" s="168"/>
      <c r="R7" s="173"/>
      <c r="S7" s="173"/>
      <c r="X7" s="173"/>
      <c r="Y7" s="168"/>
      <c r="Z7" s="173"/>
      <c r="AA7" s="173"/>
      <c r="AF7" s="173"/>
      <c r="AG7" s="168"/>
      <c r="AH7" s="173"/>
      <c r="AI7" s="173"/>
      <c r="AN7" s="173"/>
      <c r="AO7" s="168"/>
    </row>
    <row r="8" spans="1:41" ht="15.75" x14ac:dyDescent="0.25">
      <c r="A8" s="509" t="s">
        <v>342</v>
      </c>
      <c r="B8" s="720" t="s">
        <v>359</v>
      </c>
      <c r="C8" s="721"/>
      <c r="D8" s="721"/>
      <c r="E8" s="721"/>
      <c r="F8" s="718"/>
      <c r="G8" s="718"/>
      <c r="H8" s="718"/>
      <c r="I8" s="168"/>
      <c r="J8" s="168"/>
      <c r="K8" s="168"/>
      <c r="P8" s="173"/>
      <c r="Q8" s="168"/>
      <c r="R8" s="173"/>
      <c r="S8" s="173"/>
      <c r="X8" s="173"/>
      <c r="Y8" s="168"/>
      <c r="Z8" s="173"/>
      <c r="AA8" s="173"/>
      <c r="AF8" s="173"/>
      <c r="AG8" s="168"/>
      <c r="AH8" s="173"/>
      <c r="AI8" s="173"/>
      <c r="AN8" s="173"/>
      <c r="AO8" s="168"/>
    </row>
    <row r="9" spans="1:41" ht="15.75" x14ac:dyDescent="0.25">
      <c r="A9" s="509" t="s">
        <v>348</v>
      </c>
      <c r="B9" s="713"/>
      <c r="C9" s="714"/>
      <c r="D9" s="714"/>
      <c r="E9" s="714"/>
      <c r="F9" s="714"/>
      <c r="G9" s="714"/>
      <c r="H9" s="714"/>
      <c r="I9" s="168"/>
      <c r="J9" s="175"/>
      <c r="K9" s="175"/>
      <c r="L9" s="175"/>
      <c r="M9" s="175"/>
      <c r="N9" s="175"/>
      <c r="O9" s="175"/>
      <c r="P9" s="173"/>
      <c r="Q9" s="168"/>
      <c r="R9" s="173"/>
      <c r="S9" s="173"/>
      <c r="T9" s="175"/>
      <c r="U9" s="175"/>
      <c r="V9" s="175"/>
      <c r="W9" s="175"/>
      <c r="X9" s="173"/>
      <c r="Y9" s="168"/>
      <c r="Z9" s="173"/>
      <c r="AA9" s="173"/>
      <c r="AB9" s="175"/>
      <c r="AC9" s="175"/>
      <c r="AD9" s="175"/>
      <c r="AE9" s="175"/>
      <c r="AF9" s="173"/>
      <c r="AG9" s="168"/>
      <c r="AH9" s="173"/>
      <c r="AI9" s="173"/>
      <c r="AJ9" s="175"/>
      <c r="AK9" s="175"/>
      <c r="AL9" s="175"/>
      <c r="AM9" s="175"/>
      <c r="AN9" s="173"/>
      <c r="AO9" s="168"/>
    </row>
    <row r="10" spans="1:41" ht="15.75" x14ac:dyDescent="0.25">
      <c r="A10" s="509" t="s">
        <v>349</v>
      </c>
      <c r="B10" s="713"/>
      <c r="C10" s="714"/>
      <c r="D10" s="714"/>
      <c r="E10" s="714"/>
      <c r="F10" s="714"/>
      <c r="G10" s="714"/>
      <c r="H10" s="714"/>
      <c r="I10" s="168"/>
      <c r="J10" s="175"/>
      <c r="K10" s="175"/>
      <c r="L10" s="175"/>
      <c r="M10" s="175"/>
      <c r="N10" s="175"/>
      <c r="O10" s="175"/>
      <c r="P10" s="173"/>
      <c r="Q10" s="168"/>
      <c r="R10" s="173"/>
      <c r="S10" s="173"/>
      <c r="T10" s="175"/>
      <c r="U10" s="175"/>
      <c r="V10" s="175"/>
      <c r="W10" s="175"/>
      <c r="X10" s="173"/>
      <c r="Y10" s="168"/>
      <c r="Z10" s="173"/>
      <c r="AA10" s="173"/>
      <c r="AB10" s="175"/>
      <c r="AC10" s="175"/>
      <c r="AD10" s="175"/>
      <c r="AE10" s="175"/>
      <c r="AF10" s="173"/>
      <c r="AG10" s="168"/>
      <c r="AH10" s="173"/>
      <c r="AI10" s="173"/>
      <c r="AJ10" s="175"/>
      <c r="AK10" s="175"/>
      <c r="AL10" s="175"/>
      <c r="AM10" s="175"/>
      <c r="AN10" s="173"/>
      <c r="AO10" s="168"/>
    </row>
    <row r="11" spans="1:41" ht="15.75" x14ac:dyDescent="0.25">
      <c r="A11" s="509" t="s">
        <v>343</v>
      </c>
      <c r="B11" s="722" t="s">
        <v>359</v>
      </c>
      <c r="C11" s="723"/>
      <c r="D11" s="723"/>
      <c r="E11" s="723"/>
      <c r="F11" s="718"/>
      <c r="G11" s="718"/>
      <c r="H11" s="718"/>
      <c r="I11" s="168"/>
      <c r="J11" s="175"/>
      <c r="K11" s="175"/>
      <c r="L11" s="175"/>
      <c r="M11" s="175"/>
      <c r="N11" s="175"/>
      <c r="O11" s="175"/>
      <c r="P11" s="173"/>
      <c r="Q11" s="168"/>
      <c r="R11" s="173"/>
      <c r="S11" s="173"/>
      <c r="T11" s="175"/>
      <c r="U11" s="175"/>
      <c r="V11" s="175"/>
      <c r="W11" s="175"/>
      <c r="X11" s="173"/>
      <c r="Y11" s="168"/>
      <c r="Z11" s="173"/>
      <c r="AA11" s="173"/>
      <c r="AB11" s="175"/>
      <c r="AC11" s="175"/>
      <c r="AD11" s="175"/>
      <c r="AE11" s="175"/>
      <c r="AF11" s="173"/>
      <c r="AG11" s="168"/>
      <c r="AH11" s="173"/>
      <c r="AI11" s="173"/>
      <c r="AJ11" s="175"/>
      <c r="AK11" s="175"/>
      <c r="AL11" s="175"/>
      <c r="AM11" s="175"/>
      <c r="AN11" s="173"/>
      <c r="AO11" s="168"/>
    </row>
    <row r="12" spans="1:41" ht="15.75" x14ac:dyDescent="0.25">
      <c r="A12" s="509" t="s">
        <v>339</v>
      </c>
      <c r="B12" s="724" t="s">
        <v>359</v>
      </c>
      <c r="C12" s="725"/>
      <c r="D12" s="725"/>
      <c r="E12" s="725"/>
      <c r="F12" s="718"/>
      <c r="G12" s="718"/>
      <c r="H12" s="718"/>
      <c r="I12" s="168"/>
      <c r="J12" s="175"/>
      <c r="K12" s="175"/>
      <c r="L12" s="175"/>
      <c r="M12" s="175"/>
      <c r="N12" s="175"/>
      <c r="O12" s="175"/>
      <c r="P12" s="173"/>
      <c r="Q12" s="168"/>
      <c r="R12" s="173"/>
      <c r="S12" s="173"/>
      <c r="T12" s="175"/>
      <c r="U12" s="175"/>
      <c r="V12" s="175"/>
      <c r="W12" s="175"/>
      <c r="X12" s="173"/>
      <c r="Y12" s="168"/>
      <c r="Z12" s="173"/>
      <c r="AA12" s="173"/>
      <c r="AB12" s="175"/>
      <c r="AC12" s="175"/>
      <c r="AD12" s="175"/>
      <c r="AE12" s="175"/>
      <c r="AF12" s="173"/>
      <c r="AG12" s="168"/>
      <c r="AH12" s="173"/>
      <c r="AI12" s="173"/>
      <c r="AJ12" s="175"/>
      <c r="AK12" s="175"/>
      <c r="AL12" s="175"/>
      <c r="AM12" s="175"/>
      <c r="AN12" s="173"/>
      <c r="AO12" s="168"/>
    </row>
    <row r="13" spans="1:41" ht="15.75" x14ac:dyDescent="0.25">
      <c r="A13" s="411"/>
      <c r="B13" s="411"/>
      <c r="C13" s="172"/>
      <c r="D13" s="172"/>
      <c r="E13" s="172"/>
      <c r="F13" s="172"/>
      <c r="G13" s="172"/>
      <c r="H13" s="172"/>
      <c r="I13" s="168"/>
      <c r="J13" s="175"/>
      <c r="K13" s="175"/>
      <c r="L13" s="175"/>
      <c r="M13" s="175"/>
      <c r="N13" s="175"/>
      <c r="O13" s="175"/>
      <c r="P13" s="173"/>
      <c r="Q13" s="168"/>
      <c r="R13" s="173"/>
      <c r="S13" s="173"/>
      <c r="T13" s="175"/>
      <c r="U13" s="175"/>
      <c r="V13" s="175"/>
      <c r="W13" s="175"/>
      <c r="X13" s="173"/>
      <c r="Y13" s="168"/>
      <c r="Z13" s="173"/>
      <c r="AA13" s="173"/>
      <c r="AB13" s="175"/>
      <c r="AC13" s="175"/>
      <c r="AD13" s="175"/>
      <c r="AE13" s="175"/>
      <c r="AF13" s="173"/>
      <c r="AG13" s="168"/>
      <c r="AH13" s="173"/>
      <c r="AI13" s="173"/>
      <c r="AJ13" s="175"/>
      <c r="AK13" s="175"/>
      <c r="AL13" s="175"/>
      <c r="AM13" s="175"/>
      <c r="AN13" s="173"/>
      <c r="AO13" s="168"/>
    </row>
    <row r="14" spans="1:41" ht="15.75" x14ac:dyDescent="0.25">
      <c r="A14" s="411"/>
      <c r="B14" s="411"/>
      <c r="C14" s="172"/>
      <c r="D14" s="172"/>
      <c r="E14" s="172"/>
      <c r="F14" s="172"/>
      <c r="G14" s="172"/>
      <c r="H14" s="172"/>
      <c r="I14" s="168"/>
      <c r="J14" s="175"/>
      <c r="K14" s="175"/>
      <c r="L14" s="175"/>
      <c r="M14" s="175"/>
      <c r="N14" s="175"/>
      <c r="O14" s="175"/>
      <c r="P14" s="173"/>
      <c r="Q14" s="168"/>
      <c r="R14" s="173"/>
      <c r="S14" s="173"/>
      <c r="T14" s="175"/>
      <c r="U14" s="175"/>
      <c r="V14" s="175"/>
      <c r="W14" s="175"/>
      <c r="X14" s="173"/>
      <c r="Y14" s="168"/>
      <c r="Z14" s="173"/>
      <c r="AA14" s="173"/>
      <c r="AB14" s="175"/>
      <c r="AC14" s="175"/>
      <c r="AD14" s="175"/>
      <c r="AE14" s="175"/>
      <c r="AF14" s="173"/>
      <c r="AG14" s="168"/>
      <c r="AH14" s="173"/>
      <c r="AI14" s="173"/>
      <c r="AJ14" s="175"/>
      <c r="AK14" s="175"/>
      <c r="AL14" s="175"/>
      <c r="AM14" s="175"/>
      <c r="AN14" s="173"/>
      <c r="AO14" s="168"/>
    </row>
    <row r="15" spans="1:41" ht="15.75" x14ac:dyDescent="0.25">
      <c r="A15" s="509" t="s">
        <v>338</v>
      </c>
      <c r="B15" s="713"/>
      <c r="C15" s="714"/>
      <c r="D15" s="714"/>
      <c r="E15" s="714"/>
      <c r="F15" s="714"/>
      <c r="G15" s="714"/>
      <c r="H15" s="714"/>
      <c r="I15" s="168"/>
      <c r="J15" s="168"/>
      <c r="K15" s="166"/>
      <c r="P15" s="173"/>
      <c r="Q15" s="168"/>
      <c r="R15" s="173"/>
      <c r="S15" s="173"/>
      <c r="X15" s="173"/>
      <c r="Y15" s="168"/>
      <c r="Z15" s="173"/>
      <c r="AA15" s="173"/>
      <c r="AF15" s="173"/>
      <c r="AG15" s="168"/>
      <c r="AH15" s="173"/>
      <c r="AI15" s="173"/>
      <c r="AN15" s="173"/>
      <c r="AO15" s="168"/>
    </row>
    <row r="16" spans="1:41" ht="15.75" x14ac:dyDescent="0.25">
      <c r="A16" s="509" t="s">
        <v>56</v>
      </c>
      <c r="B16" s="717">
        <v>0.29599999999999999</v>
      </c>
      <c r="C16" s="718"/>
      <c r="D16" s="719"/>
      <c r="E16" s="719"/>
      <c r="F16" s="719"/>
      <c r="G16" s="719"/>
      <c r="H16" s="719"/>
      <c r="I16" s="168"/>
      <c r="J16" s="176"/>
      <c r="K16" s="177"/>
      <c r="L16" s="177"/>
      <c r="M16" s="177"/>
      <c r="N16" s="177"/>
      <c r="O16" s="177"/>
      <c r="P16" s="173"/>
      <c r="Q16" s="168"/>
      <c r="R16" s="173"/>
      <c r="S16" s="173"/>
      <c r="T16" s="177"/>
      <c r="U16" s="177"/>
      <c r="V16" s="177"/>
      <c r="W16" s="177"/>
      <c r="X16" s="173"/>
      <c r="Y16" s="168"/>
      <c r="Z16" s="173"/>
      <c r="AA16" s="173"/>
      <c r="AB16" s="177"/>
      <c r="AC16" s="177"/>
      <c r="AD16" s="177"/>
      <c r="AE16" s="177"/>
      <c r="AF16" s="173"/>
      <c r="AG16" s="168"/>
      <c r="AH16" s="173"/>
      <c r="AI16" s="173"/>
      <c r="AJ16" s="177"/>
      <c r="AK16" s="177"/>
      <c r="AL16" s="177"/>
      <c r="AM16" s="177"/>
      <c r="AN16" s="173"/>
      <c r="AO16" s="168"/>
    </row>
    <row r="17" spans="1:42" ht="15.75" x14ac:dyDescent="0.25">
      <c r="A17" s="171"/>
      <c r="B17" s="171"/>
      <c r="C17" s="172"/>
      <c r="D17" s="172"/>
      <c r="E17" s="172"/>
      <c r="F17" s="172"/>
      <c r="G17" s="172"/>
      <c r="H17" s="172"/>
      <c r="I17" s="168"/>
      <c r="J17" s="168"/>
      <c r="K17" s="168"/>
      <c r="P17" s="173"/>
      <c r="Q17" s="168"/>
      <c r="R17" s="173"/>
      <c r="S17" s="173"/>
      <c r="X17" s="173"/>
      <c r="Y17" s="168"/>
      <c r="Z17" s="173"/>
      <c r="AA17" s="173"/>
      <c r="AF17" s="173"/>
      <c r="AG17" s="168"/>
      <c r="AH17" s="173"/>
      <c r="AI17" s="173"/>
      <c r="AN17" s="173"/>
      <c r="AO17" s="168"/>
      <c r="AP17" s="178"/>
    </row>
    <row r="18" spans="1:42" ht="15" x14ac:dyDescent="0.25">
      <c r="A18" s="379" t="s">
        <v>402</v>
      </c>
      <c r="B18" s="379"/>
      <c r="C18" s="379"/>
      <c r="D18" s="379"/>
      <c r="E18" s="379"/>
      <c r="F18" s="379"/>
      <c r="G18" s="379"/>
      <c r="H18" s="379"/>
      <c r="I18" s="168"/>
      <c r="J18" s="179"/>
      <c r="K18" s="179"/>
      <c r="P18" s="173"/>
      <c r="Q18" s="168"/>
      <c r="R18" s="173"/>
      <c r="S18" s="173"/>
      <c r="X18" s="173"/>
      <c r="Y18" s="168"/>
      <c r="Z18" s="173"/>
      <c r="AA18" s="173"/>
      <c r="AF18" s="180"/>
      <c r="AG18" s="168"/>
      <c r="AH18" s="180"/>
      <c r="AI18" s="180"/>
      <c r="AN18" s="173"/>
      <c r="AO18" s="168"/>
      <c r="AP18" s="178"/>
    </row>
    <row r="19" spans="1:42" ht="15" x14ac:dyDescent="0.2">
      <c r="A19" s="181"/>
      <c r="H19" s="182"/>
      <c r="I19" s="168"/>
      <c r="J19" s="168"/>
      <c r="K19" s="182"/>
      <c r="P19" s="168"/>
      <c r="Q19" s="168"/>
      <c r="R19" s="168"/>
      <c r="S19" s="168"/>
      <c r="X19" s="168"/>
      <c r="Y19" s="168"/>
      <c r="Z19" s="168"/>
      <c r="AA19" s="168"/>
      <c r="AF19" s="168"/>
      <c r="AG19" s="168"/>
      <c r="AH19" s="168"/>
      <c r="AI19" s="168"/>
      <c r="AN19" s="173"/>
      <c r="AO19" s="168"/>
    </row>
    <row r="20" spans="1:42" ht="15.75" x14ac:dyDescent="0.25">
      <c r="B20" s="727" t="s">
        <v>393</v>
      </c>
      <c r="C20" s="727"/>
      <c r="D20" s="727"/>
      <c r="E20" s="727"/>
      <c r="F20" s="727"/>
      <c r="G20" s="727"/>
      <c r="H20" s="727"/>
      <c r="I20" s="184"/>
      <c r="J20" s="766" t="s">
        <v>394</v>
      </c>
      <c r="K20" s="766"/>
      <c r="L20" s="766"/>
      <c r="M20" s="766"/>
      <c r="N20" s="766"/>
      <c r="O20" s="766"/>
      <c r="P20" s="766"/>
      <c r="Q20" s="184"/>
      <c r="R20" s="767" t="s">
        <v>395</v>
      </c>
      <c r="S20" s="767"/>
      <c r="T20" s="767"/>
      <c r="U20" s="767"/>
      <c r="V20" s="767"/>
      <c r="W20" s="767"/>
      <c r="X20" s="767"/>
      <c r="Y20" s="184"/>
      <c r="Z20" s="768" t="s">
        <v>396</v>
      </c>
      <c r="AA20" s="768"/>
      <c r="AB20" s="768"/>
      <c r="AC20" s="768"/>
      <c r="AD20" s="768"/>
      <c r="AE20" s="768"/>
      <c r="AF20" s="768"/>
      <c r="AG20" s="184"/>
      <c r="AH20" s="769" t="s">
        <v>397</v>
      </c>
      <c r="AI20" s="769"/>
      <c r="AJ20" s="769"/>
      <c r="AK20" s="769"/>
      <c r="AL20" s="769"/>
      <c r="AM20" s="769"/>
      <c r="AN20" s="769"/>
      <c r="AO20" s="184"/>
      <c r="AP20" s="185"/>
    </row>
    <row r="21" spans="1:42" ht="15.75" x14ac:dyDescent="0.2">
      <c r="A21" s="186" t="s">
        <v>295</v>
      </c>
      <c r="B21" s="726" t="s">
        <v>32</v>
      </c>
      <c r="C21" s="707"/>
      <c r="D21" s="707"/>
      <c r="E21" s="707"/>
      <c r="F21" s="707"/>
      <c r="G21" s="707"/>
      <c r="H21" s="707"/>
      <c r="I21" s="188"/>
      <c r="J21" s="707" t="s">
        <v>33</v>
      </c>
      <c r="K21" s="707"/>
      <c r="L21" s="707"/>
      <c r="M21" s="707"/>
      <c r="N21" s="707"/>
      <c r="O21" s="707"/>
      <c r="P21" s="708"/>
      <c r="Q21" s="188"/>
      <c r="R21" s="707" t="s">
        <v>34</v>
      </c>
      <c r="S21" s="707"/>
      <c r="T21" s="707"/>
      <c r="U21" s="707"/>
      <c r="V21" s="707"/>
      <c r="W21" s="707"/>
      <c r="X21" s="708"/>
      <c r="Y21" s="188"/>
      <c r="Z21" s="707" t="s">
        <v>35</v>
      </c>
      <c r="AA21" s="707"/>
      <c r="AB21" s="707"/>
      <c r="AC21" s="707"/>
      <c r="AD21" s="707"/>
      <c r="AE21" s="707"/>
      <c r="AF21" s="708"/>
      <c r="AG21" s="188"/>
      <c r="AH21" s="707" t="s">
        <v>36</v>
      </c>
      <c r="AI21" s="707"/>
      <c r="AJ21" s="707"/>
      <c r="AK21" s="707"/>
      <c r="AL21" s="707"/>
      <c r="AM21" s="707"/>
      <c r="AN21" s="708"/>
      <c r="AO21" s="188"/>
      <c r="AP21" s="374"/>
    </row>
    <row r="22" spans="1:42" ht="54.6" customHeight="1" x14ac:dyDescent="0.25">
      <c r="A22" s="444" t="s">
        <v>266</v>
      </c>
      <c r="B22" s="190" t="s">
        <v>308</v>
      </c>
      <c r="C22" s="404" t="s">
        <v>310</v>
      </c>
      <c r="D22" s="190" t="s">
        <v>253</v>
      </c>
      <c r="E22" s="190" t="s">
        <v>27</v>
      </c>
      <c r="F22" s="404" t="s">
        <v>321</v>
      </c>
      <c r="G22" s="504" t="s">
        <v>260</v>
      </c>
      <c r="H22" s="193" t="s">
        <v>267</v>
      </c>
      <c r="I22" s="194"/>
      <c r="J22" s="195" t="s">
        <v>307</v>
      </c>
      <c r="K22" s="190" t="s">
        <v>310</v>
      </c>
      <c r="L22" s="190" t="s">
        <v>253</v>
      </c>
      <c r="M22" s="190" t="s">
        <v>27</v>
      </c>
      <c r="N22" s="191" t="s">
        <v>322</v>
      </c>
      <c r="O22" s="190" t="s">
        <v>260</v>
      </c>
      <c r="P22" s="196" t="s">
        <v>268</v>
      </c>
      <c r="Q22" s="194"/>
      <c r="R22" s="195" t="s">
        <v>307</v>
      </c>
      <c r="S22" s="190" t="s">
        <v>310</v>
      </c>
      <c r="T22" s="190" t="s">
        <v>253</v>
      </c>
      <c r="U22" s="190" t="s">
        <v>27</v>
      </c>
      <c r="V22" s="191" t="s">
        <v>323</v>
      </c>
      <c r="W22" s="190" t="s">
        <v>260</v>
      </c>
      <c r="X22" s="196" t="s">
        <v>313</v>
      </c>
      <c r="Y22" s="194"/>
      <c r="Z22" s="195" t="s">
        <v>307</v>
      </c>
      <c r="AA22" s="190" t="s">
        <v>310</v>
      </c>
      <c r="AB22" s="190" t="s">
        <v>253</v>
      </c>
      <c r="AC22" s="190" t="s">
        <v>27</v>
      </c>
      <c r="AD22" s="191" t="s">
        <v>322</v>
      </c>
      <c r="AE22" s="190" t="s">
        <v>260</v>
      </c>
      <c r="AF22" s="196" t="s">
        <v>312</v>
      </c>
      <c r="AG22" s="194"/>
      <c r="AH22" s="195" t="s">
        <v>307</v>
      </c>
      <c r="AI22" s="190" t="s">
        <v>310</v>
      </c>
      <c r="AJ22" s="190" t="s">
        <v>253</v>
      </c>
      <c r="AK22" s="190" t="s">
        <v>27</v>
      </c>
      <c r="AL22" s="191" t="s">
        <v>322</v>
      </c>
      <c r="AM22" s="190" t="s">
        <v>260</v>
      </c>
      <c r="AN22" s="196" t="s">
        <v>311</v>
      </c>
      <c r="AO22" s="194"/>
      <c r="AP22" s="373" t="s">
        <v>1</v>
      </c>
    </row>
    <row r="23" spans="1:42" x14ac:dyDescent="0.2">
      <c r="A23" s="692"/>
      <c r="B23" s="494"/>
      <c r="C23" s="198"/>
      <c r="D23" s="446">
        <f>C23*9</f>
        <v>0</v>
      </c>
      <c r="E23" s="419"/>
      <c r="F23" s="420"/>
      <c r="G23" s="421"/>
      <c r="H23" s="447">
        <f>ROUND(B23*C23,0)</f>
        <v>0</v>
      </c>
      <c r="I23" s="200"/>
      <c r="J23" s="556">
        <f>ROUND(B23*1.03,0)</f>
        <v>0</v>
      </c>
      <c r="K23" s="198"/>
      <c r="L23" s="446">
        <f>ROUND(K23*9,2)</f>
        <v>0</v>
      </c>
      <c r="M23" s="419"/>
      <c r="N23" s="420"/>
      <c r="O23" s="421"/>
      <c r="P23" s="447">
        <f>ROUND(J23*K23,0)</f>
        <v>0</v>
      </c>
      <c r="Q23" s="200"/>
      <c r="R23" s="556">
        <f>ROUND(J23*1.03,0)</f>
        <v>0</v>
      </c>
      <c r="S23" s="198"/>
      <c r="T23" s="446">
        <f>ROUND(S23*9,2)</f>
        <v>0</v>
      </c>
      <c r="U23" s="419"/>
      <c r="V23" s="420"/>
      <c r="W23" s="421"/>
      <c r="X23" s="447">
        <f>ROUND(R23*S23,0)</f>
        <v>0</v>
      </c>
      <c r="Y23" s="200"/>
      <c r="Z23" s="556">
        <f>ROUND(R23*1.03,0)</f>
        <v>0</v>
      </c>
      <c r="AA23" s="198"/>
      <c r="AB23" s="446">
        <f>ROUND(AA23*9,2)</f>
        <v>0</v>
      </c>
      <c r="AC23" s="419"/>
      <c r="AD23" s="420"/>
      <c r="AE23" s="421"/>
      <c r="AF23" s="447">
        <f>ROUND(Z23*AA23,0)</f>
        <v>0</v>
      </c>
      <c r="AG23" s="200"/>
      <c r="AH23" s="556">
        <f>ROUND(Z23*1.03,0)</f>
        <v>0</v>
      </c>
      <c r="AI23" s="198"/>
      <c r="AJ23" s="446">
        <f>ROUND(AI23*9,2)</f>
        <v>0</v>
      </c>
      <c r="AK23" s="419"/>
      <c r="AL23" s="420"/>
      <c r="AM23" s="421"/>
      <c r="AN23" s="455">
        <f>ROUND(AH23*AI23,0)</f>
        <v>0</v>
      </c>
      <c r="AO23" s="200"/>
      <c r="AP23" s="457">
        <f t="shared" ref="AP23:AP33" si="0">SUM(H23+P23+X23+AF23+AN23)</f>
        <v>0</v>
      </c>
    </row>
    <row r="24" spans="1:42" x14ac:dyDescent="0.2">
      <c r="A24" s="693"/>
      <c r="B24" s="419"/>
      <c r="C24" s="420"/>
      <c r="D24" s="422"/>
      <c r="E24" s="557">
        <f>ROUND(B23/9*3,0)</f>
        <v>0</v>
      </c>
      <c r="F24" s="202"/>
      <c r="G24" s="448">
        <f>ROUND(F24*3,2)</f>
        <v>0</v>
      </c>
      <c r="H24" s="447">
        <f>ROUND(E24*F24,0)</f>
        <v>0</v>
      </c>
      <c r="I24" s="200"/>
      <c r="J24" s="419"/>
      <c r="K24" s="420"/>
      <c r="L24" s="422"/>
      <c r="M24" s="557">
        <f>ROUND(E24*1.03,0)</f>
        <v>0</v>
      </c>
      <c r="N24" s="202"/>
      <c r="O24" s="448">
        <f>ROUND(N24*3,2)</f>
        <v>0</v>
      </c>
      <c r="P24" s="447">
        <f>ROUND(M24*N24,0)</f>
        <v>0</v>
      </c>
      <c r="Q24" s="200"/>
      <c r="R24" s="419"/>
      <c r="S24" s="420"/>
      <c r="T24" s="422"/>
      <c r="U24" s="557">
        <f>ROUND(M24*1.03,0)</f>
        <v>0</v>
      </c>
      <c r="V24" s="202"/>
      <c r="W24" s="448">
        <f>ROUND(V24*3,2)</f>
        <v>0</v>
      </c>
      <c r="X24" s="447">
        <f>ROUND(U24*V24,0)</f>
        <v>0</v>
      </c>
      <c r="Y24" s="200"/>
      <c r="Z24" s="419"/>
      <c r="AA24" s="420"/>
      <c r="AB24" s="422"/>
      <c r="AC24" s="557">
        <f>ROUND(U24*1.03,0)</f>
        <v>0</v>
      </c>
      <c r="AD24" s="202"/>
      <c r="AE24" s="448">
        <f>ROUND(AD24*3,2)</f>
        <v>0</v>
      </c>
      <c r="AF24" s="447">
        <f>ROUND(AC24*AD24,0)</f>
        <v>0</v>
      </c>
      <c r="AG24" s="200"/>
      <c r="AH24" s="419"/>
      <c r="AI24" s="420"/>
      <c r="AJ24" s="422"/>
      <c r="AK24" s="557">
        <f>ROUND(AC24*1.03,0)</f>
        <v>0</v>
      </c>
      <c r="AL24" s="202"/>
      <c r="AM24" s="448">
        <f>ROUND(AL24*3,2)</f>
        <v>0</v>
      </c>
      <c r="AN24" s="455">
        <f>ROUND(AK24*AL24,0)</f>
        <v>0</v>
      </c>
      <c r="AO24" s="200"/>
      <c r="AP24" s="457">
        <f t="shared" si="0"/>
        <v>0</v>
      </c>
    </row>
    <row r="25" spans="1:42" x14ac:dyDescent="0.2">
      <c r="A25" s="694"/>
      <c r="B25" s="494"/>
      <c r="C25" s="198"/>
      <c r="D25" s="446">
        <f t="shared" ref="D25:D33" si="1">C25*9</f>
        <v>0</v>
      </c>
      <c r="E25" s="423"/>
      <c r="F25" s="424"/>
      <c r="G25" s="432"/>
      <c r="H25" s="447">
        <f>ROUND(B25*C25,0)</f>
        <v>0</v>
      </c>
      <c r="I25" s="200"/>
      <c r="J25" s="556">
        <f>ROUND(B25*1.03,0)</f>
        <v>0</v>
      </c>
      <c r="K25" s="198"/>
      <c r="L25" s="446">
        <f>ROUND(K25*9,2)</f>
        <v>0</v>
      </c>
      <c r="M25" s="423"/>
      <c r="N25" s="424"/>
      <c r="O25" s="432"/>
      <c r="P25" s="454">
        <f>ROUND(J25*K25,0)</f>
        <v>0</v>
      </c>
      <c r="Q25" s="200"/>
      <c r="R25" s="556">
        <f>ROUND(J25*1.03,0)</f>
        <v>0</v>
      </c>
      <c r="S25" s="198"/>
      <c r="T25" s="446">
        <f>ROUND(S25*9,2)</f>
        <v>0</v>
      </c>
      <c r="U25" s="423"/>
      <c r="V25" s="424"/>
      <c r="W25" s="432"/>
      <c r="X25" s="454">
        <f>ROUND(R25*S25,0)</f>
        <v>0</v>
      </c>
      <c r="Y25" s="200"/>
      <c r="Z25" s="556">
        <f>ROUND(R25*1.03,0)</f>
        <v>0</v>
      </c>
      <c r="AA25" s="198"/>
      <c r="AB25" s="446">
        <f>ROUND(AA25*9,2)</f>
        <v>0</v>
      </c>
      <c r="AC25" s="423"/>
      <c r="AD25" s="424"/>
      <c r="AE25" s="432"/>
      <c r="AF25" s="454">
        <f>ROUND(Z25*AA25,0)</f>
        <v>0</v>
      </c>
      <c r="AG25" s="200"/>
      <c r="AH25" s="496">
        <f>Z25*1.03</f>
        <v>0</v>
      </c>
      <c r="AI25" s="198"/>
      <c r="AJ25" s="446">
        <f>ROUND(AI25*9,2)</f>
        <v>0</v>
      </c>
      <c r="AK25" s="423"/>
      <c r="AL25" s="424"/>
      <c r="AM25" s="432"/>
      <c r="AN25" s="455">
        <f>ROUND(AH25*AI25,0)</f>
        <v>0</v>
      </c>
      <c r="AO25" s="200"/>
      <c r="AP25" s="457">
        <f t="shared" si="0"/>
        <v>0</v>
      </c>
    </row>
    <row r="26" spans="1:42" x14ac:dyDescent="0.2">
      <c r="A26" s="695"/>
      <c r="B26" s="423"/>
      <c r="C26" s="424"/>
      <c r="D26" s="432"/>
      <c r="E26" s="557">
        <f>ROUND(B25/9*3,0)</f>
        <v>0</v>
      </c>
      <c r="F26" s="202"/>
      <c r="G26" s="448">
        <f>ROUND(F26*3,2)</f>
        <v>0</v>
      </c>
      <c r="H26" s="447">
        <f>ROUND(E26*F26,0)</f>
        <v>0</v>
      </c>
      <c r="I26" s="200"/>
      <c r="J26" s="423"/>
      <c r="K26" s="424"/>
      <c r="L26" s="432"/>
      <c r="M26" s="557">
        <f>ROUND(E26*1.03,0)</f>
        <v>0</v>
      </c>
      <c r="N26" s="202"/>
      <c r="O26" s="448">
        <f>ROUND(N26*3,2)</f>
        <v>0</v>
      </c>
      <c r="P26" s="447">
        <f>ROUND(M26*N26,0)</f>
        <v>0</v>
      </c>
      <c r="Q26" s="200"/>
      <c r="R26" s="423"/>
      <c r="S26" s="424"/>
      <c r="T26" s="432"/>
      <c r="U26" s="557">
        <f>ROUND(M26*1.03,0)</f>
        <v>0</v>
      </c>
      <c r="V26" s="202"/>
      <c r="W26" s="448">
        <f>ROUND(V26*3,2)</f>
        <v>0</v>
      </c>
      <c r="X26" s="447">
        <f>ROUND(U26*V26,0)</f>
        <v>0</v>
      </c>
      <c r="Y26" s="200"/>
      <c r="Z26" s="423"/>
      <c r="AA26" s="424"/>
      <c r="AB26" s="432"/>
      <c r="AC26" s="557">
        <f>ROUND(U26*1.03,0)</f>
        <v>0</v>
      </c>
      <c r="AD26" s="202"/>
      <c r="AE26" s="448">
        <f>ROUND(AD26*3,2)</f>
        <v>0</v>
      </c>
      <c r="AF26" s="447">
        <f>ROUND(AC26*AD26,0)</f>
        <v>0</v>
      </c>
      <c r="AG26" s="200"/>
      <c r="AH26" s="423"/>
      <c r="AI26" s="424"/>
      <c r="AJ26" s="432"/>
      <c r="AK26" s="557">
        <f>ROUND(AC26*1.03,0)</f>
        <v>0</v>
      </c>
      <c r="AL26" s="202"/>
      <c r="AM26" s="448">
        <f>ROUND(AL26*3,2)</f>
        <v>0</v>
      </c>
      <c r="AN26" s="455">
        <f>ROUND(AK26*AL26,0)</f>
        <v>0</v>
      </c>
      <c r="AO26" s="200"/>
      <c r="AP26" s="457">
        <f t="shared" si="0"/>
        <v>0</v>
      </c>
    </row>
    <row r="27" spans="1:42" x14ac:dyDescent="0.2">
      <c r="A27" s="694"/>
      <c r="B27" s="495"/>
      <c r="C27" s="435"/>
      <c r="D27" s="449">
        <f t="shared" si="1"/>
        <v>0</v>
      </c>
      <c r="E27" s="419"/>
      <c r="F27" s="420"/>
      <c r="G27" s="421"/>
      <c r="H27" s="447">
        <f>ROUND(B27*C27,0)</f>
        <v>0</v>
      </c>
      <c r="I27" s="200"/>
      <c r="J27" s="556">
        <f>ROUND(B27*1.03,0)</f>
        <v>0</v>
      </c>
      <c r="K27" s="435"/>
      <c r="L27" s="449">
        <f>ROUND(K27*9,2)</f>
        <v>0</v>
      </c>
      <c r="M27" s="419"/>
      <c r="N27" s="420"/>
      <c r="O27" s="421"/>
      <c r="P27" s="447">
        <f>ROUND(J27*K27,0)</f>
        <v>0</v>
      </c>
      <c r="Q27" s="200"/>
      <c r="R27" s="556">
        <f>ROUND(J27*1.03,0)</f>
        <v>0</v>
      </c>
      <c r="S27" s="435"/>
      <c r="T27" s="449">
        <f>ROUND(S27*9,2)</f>
        <v>0</v>
      </c>
      <c r="U27" s="419"/>
      <c r="V27" s="420"/>
      <c r="W27" s="421"/>
      <c r="X27" s="447">
        <f>ROUND(R27*S27,0)</f>
        <v>0</v>
      </c>
      <c r="Y27" s="200"/>
      <c r="Z27" s="556">
        <f>ROUND(R27*1.03,0)</f>
        <v>0</v>
      </c>
      <c r="AA27" s="435"/>
      <c r="AB27" s="449">
        <f>ROUND(AA27*9,2)</f>
        <v>0</v>
      </c>
      <c r="AC27" s="419"/>
      <c r="AD27" s="420"/>
      <c r="AE27" s="421"/>
      <c r="AF27" s="447">
        <f>ROUND(Z27*AA27,0)</f>
        <v>0</v>
      </c>
      <c r="AG27" s="200"/>
      <c r="AH27" s="497">
        <f>Z27*1.03</f>
        <v>0</v>
      </c>
      <c r="AI27" s="435"/>
      <c r="AJ27" s="449">
        <f>ROUND(AI27*9,2)</f>
        <v>0</v>
      </c>
      <c r="AK27" s="419"/>
      <c r="AL27" s="420"/>
      <c r="AM27" s="421"/>
      <c r="AN27" s="455">
        <f>ROUND(AH27*AI27,0)</f>
        <v>0</v>
      </c>
      <c r="AO27" s="200"/>
      <c r="AP27" s="457">
        <f t="shared" si="0"/>
        <v>0</v>
      </c>
    </row>
    <row r="28" spans="1:42" x14ac:dyDescent="0.2">
      <c r="A28" s="696"/>
      <c r="B28" s="419"/>
      <c r="C28" s="420"/>
      <c r="D28" s="422"/>
      <c r="E28" s="557">
        <f>ROUND(B27/9*3,0)</f>
        <v>0</v>
      </c>
      <c r="F28" s="202"/>
      <c r="G28" s="448">
        <f>ROUND(F28*3,2)</f>
        <v>0</v>
      </c>
      <c r="H28" s="447">
        <f>ROUND(E28*F28,0)</f>
        <v>0</v>
      </c>
      <c r="I28" s="200"/>
      <c r="J28" s="419"/>
      <c r="K28" s="420"/>
      <c r="L28" s="422"/>
      <c r="M28" s="557">
        <f>ROUND(E28*1.03,0)</f>
        <v>0</v>
      </c>
      <c r="N28" s="202"/>
      <c r="O28" s="448">
        <f>ROUND(N28*3,2)</f>
        <v>0</v>
      </c>
      <c r="P28" s="447">
        <f>ROUND(M28*N28,0)</f>
        <v>0</v>
      </c>
      <c r="Q28" s="200"/>
      <c r="R28" s="419"/>
      <c r="S28" s="420"/>
      <c r="T28" s="422"/>
      <c r="U28" s="557">
        <f>ROUND(M28*1.03,0)</f>
        <v>0</v>
      </c>
      <c r="V28" s="202"/>
      <c r="W28" s="448">
        <f>ROUND(V28*3,2)</f>
        <v>0</v>
      </c>
      <c r="X28" s="447">
        <f>ROUND(U28*V28,0)</f>
        <v>0</v>
      </c>
      <c r="Y28" s="200"/>
      <c r="Z28" s="419"/>
      <c r="AA28" s="420"/>
      <c r="AB28" s="422"/>
      <c r="AC28" s="557">
        <f>ROUND(U28*1.03,0)</f>
        <v>0</v>
      </c>
      <c r="AD28" s="202"/>
      <c r="AE28" s="448">
        <f>ROUND(AD28*3,2)</f>
        <v>0</v>
      </c>
      <c r="AF28" s="447">
        <f>ROUND(AC28*AD28,0)</f>
        <v>0</v>
      </c>
      <c r="AG28" s="200"/>
      <c r="AH28" s="419"/>
      <c r="AI28" s="420"/>
      <c r="AJ28" s="422"/>
      <c r="AK28" s="557">
        <f>ROUND(AC28*1.03,0)</f>
        <v>0</v>
      </c>
      <c r="AL28" s="202"/>
      <c r="AM28" s="448">
        <f>ROUND(AL28*3,2)</f>
        <v>0</v>
      </c>
      <c r="AN28" s="455">
        <f>ROUND(AK28*AL28,0)</f>
        <v>0</v>
      </c>
      <c r="AO28" s="200"/>
      <c r="AP28" s="457">
        <f t="shared" si="0"/>
        <v>0</v>
      </c>
    </row>
    <row r="29" spans="1:42" x14ac:dyDescent="0.2">
      <c r="A29" s="694"/>
      <c r="B29" s="494"/>
      <c r="C29" s="198"/>
      <c r="D29" s="446">
        <f t="shared" si="1"/>
        <v>0</v>
      </c>
      <c r="E29" s="423"/>
      <c r="F29" s="424"/>
      <c r="G29" s="432"/>
      <c r="H29" s="447">
        <f>ROUND(B29*C29,0)</f>
        <v>0</v>
      </c>
      <c r="I29" s="200"/>
      <c r="J29" s="556">
        <f>ROUND(B29*1.03,0)</f>
        <v>0</v>
      </c>
      <c r="K29" s="198"/>
      <c r="L29" s="446">
        <f>ROUND(K29*9,2)</f>
        <v>0</v>
      </c>
      <c r="M29" s="423"/>
      <c r="N29" s="424"/>
      <c r="O29" s="432"/>
      <c r="P29" s="447">
        <f>ROUND(J29*K29,0)</f>
        <v>0</v>
      </c>
      <c r="Q29" s="200"/>
      <c r="R29" s="556">
        <f>ROUND(J29*1.03,0)</f>
        <v>0</v>
      </c>
      <c r="S29" s="198"/>
      <c r="T29" s="446">
        <f>ROUND(S29*9,2)</f>
        <v>0</v>
      </c>
      <c r="U29" s="423"/>
      <c r="V29" s="424"/>
      <c r="W29" s="432"/>
      <c r="X29" s="447">
        <f>ROUND(R29*S29,0)</f>
        <v>0</v>
      </c>
      <c r="Y29" s="200"/>
      <c r="Z29" s="556">
        <f>ROUND(R29*1.03,0)</f>
        <v>0</v>
      </c>
      <c r="AA29" s="198"/>
      <c r="AB29" s="446">
        <f>ROUND(AA29*9,2)</f>
        <v>0</v>
      </c>
      <c r="AC29" s="423"/>
      <c r="AD29" s="424"/>
      <c r="AE29" s="432"/>
      <c r="AF29" s="447">
        <f>ROUND(Z29*AA29,0)</f>
        <v>0</v>
      </c>
      <c r="AG29" s="200"/>
      <c r="AH29" s="496">
        <f>Z29*1.03</f>
        <v>0</v>
      </c>
      <c r="AI29" s="198"/>
      <c r="AJ29" s="446">
        <f>ROUND(AI29*9,2)</f>
        <v>0</v>
      </c>
      <c r="AK29" s="423"/>
      <c r="AL29" s="424"/>
      <c r="AM29" s="432"/>
      <c r="AN29" s="455">
        <f>ROUND(AH29*AI29,0)</f>
        <v>0</v>
      </c>
      <c r="AO29" s="200"/>
      <c r="AP29" s="457">
        <f t="shared" si="0"/>
        <v>0</v>
      </c>
    </row>
    <row r="30" spans="1:42" x14ac:dyDescent="0.2">
      <c r="A30" s="696"/>
      <c r="B30" s="423"/>
      <c r="C30" s="424"/>
      <c r="D30" s="432"/>
      <c r="E30" s="557">
        <f>ROUND(B29/9*3,0)</f>
        <v>0</v>
      </c>
      <c r="F30" s="202"/>
      <c r="G30" s="448">
        <f>ROUND(F30*3,2)</f>
        <v>0</v>
      </c>
      <c r="H30" s="447">
        <f>ROUND(E30*F30,0)</f>
        <v>0</v>
      </c>
      <c r="I30" s="200"/>
      <c r="J30" s="423"/>
      <c r="K30" s="424"/>
      <c r="L30" s="432"/>
      <c r="M30" s="557">
        <f>ROUND(E30*1.03,0)</f>
        <v>0</v>
      </c>
      <c r="N30" s="202"/>
      <c r="O30" s="448">
        <f>ROUND(N30*3,2)</f>
        <v>0</v>
      </c>
      <c r="P30" s="447">
        <f>ROUND(M30*N30,0)</f>
        <v>0</v>
      </c>
      <c r="Q30" s="200"/>
      <c r="R30" s="423"/>
      <c r="S30" s="424"/>
      <c r="T30" s="432"/>
      <c r="U30" s="557">
        <f>ROUND(M30*1.03,0)</f>
        <v>0</v>
      </c>
      <c r="V30" s="202"/>
      <c r="W30" s="448">
        <f>ROUND(V30*3,2)</f>
        <v>0</v>
      </c>
      <c r="X30" s="447">
        <f>ROUND(U30*V30,0)</f>
        <v>0</v>
      </c>
      <c r="Y30" s="200"/>
      <c r="Z30" s="423"/>
      <c r="AA30" s="424"/>
      <c r="AB30" s="432"/>
      <c r="AC30" s="557">
        <f>ROUND(U30*1.03,0)</f>
        <v>0</v>
      </c>
      <c r="AD30" s="202"/>
      <c r="AE30" s="448">
        <f>ROUND(AD30*3,2)</f>
        <v>0</v>
      </c>
      <c r="AF30" s="447">
        <f>ROUND(AC30*AD30,0)</f>
        <v>0</v>
      </c>
      <c r="AG30" s="200"/>
      <c r="AH30" s="423"/>
      <c r="AI30" s="424"/>
      <c r="AJ30" s="432"/>
      <c r="AK30" s="557">
        <f>ROUND(AC30*1.03,0)</f>
        <v>0</v>
      </c>
      <c r="AL30" s="202"/>
      <c r="AM30" s="448">
        <f>ROUND(AL30*3,2)</f>
        <v>0</v>
      </c>
      <c r="AN30" s="455">
        <f>ROUND(AK30*AL30,0)</f>
        <v>0</v>
      </c>
      <c r="AO30" s="200"/>
      <c r="AP30" s="457">
        <f t="shared" si="0"/>
        <v>0</v>
      </c>
    </row>
    <row r="31" spans="1:42" x14ac:dyDescent="0.2">
      <c r="A31" s="694"/>
      <c r="B31" s="494"/>
      <c r="C31" s="198"/>
      <c r="D31" s="446">
        <f t="shared" si="1"/>
        <v>0</v>
      </c>
      <c r="E31" s="419"/>
      <c r="F31" s="420"/>
      <c r="G31" s="421"/>
      <c r="H31" s="447">
        <f>ROUND(B31*C31,0)</f>
        <v>0</v>
      </c>
      <c r="I31" s="200"/>
      <c r="J31" s="556">
        <f>ROUND(B31*1.03,0)</f>
        <v>0</v>
      </c>
      <c r="K31" s="198"/>
      <c r="L31" s="446">
        <f>ROUND(K31*9,2)</f>
        <v>0</v>
      </c>
      <c r="M31" s="419"/>
      <c r="N31" s="420"/>
      <c r="O31" s="421"/>
      <c r="P31" s="447">
        <f>ROUND(J31*K31,0)</f>
        <v>0</v>
      </c>
      <c r="Q31" s="200"/>
      <c r="R31" s="556">
        <f>ROUND(J31*1.03,0)</f>
        <v>0</v>
      </c>
      <c r="S31" s="198"/>
      <c r="T31" s="446">
        <f>ROUND(S31*9,2)</f>
        <v>0</v>
      </c>
      <c r="U31" s="419"/>
      <c r="V31" s="420"/>
      <c r="W31" s="421"/>
      <c r="X31" s="447">
        <f>ROUND(R31*S31,0)</f>
        <v>0</v>
      </c>
      <c r="Y31" s="200"/>
      <c r="Z31" s="556">
        <f>ROUND(R31*1.03,0)</f>
        <v>0</v>
      </c>
      <c r="AA31" s="198"/>
      <c r="AB31" s="446">
        <f>ROUND(AA31*9,2)</f>
        <v>0</v>
      </c>
      <c r="AC31" s="419"/>
      <c r="AD31" s="420"/>
      <c r="AE31" s="421"/>
      <c r="AF31" s="447">
        <f>ROUND(Z31*AA31,0)</f>
        <v>0</v>
      </c>
      <c r="AG31" s="200"/>
      <c r="AH31" s="496">
        <f>Z31*1.03</f>
        <v>0</v>
      </c>
      <c r="AI31" s="198"/>
      <c r="AJ31" s="446">
        <f>ROUND(AI31*9,2)</f>
        <v>0</v>
      </c>
      <c r="AK31" s="419"/>
      <c r="AL31" s="420"/>
      <c r="AM31" s="421"/>
      <c r="AN31" s="455">
        <f>ROUND(AH31*AI31,0)</f>
        <v>0</v>
      </c>
      <c r="AO31" s="200"/>
      <c r="AP31" s="457">
        <f t="shared" si="0"/>
        <v>0</v>
      </c>
    </row>
    <row r="32" spans="1:42" x14ac:dyDescent="0.2">
      <c r="A32" s="696"/>
      <c r="B32" s="419"/>
      <c r="C32" s="420"/>
      <c r="D32" s="422"/>
      <c r="E32" s="557">
        <f>ROUND(B31/9*3,0)</f>
        <v>0</v>
      </c>
      <c r="F32" s="202"/>
      <c r="G32" s="448">
        <f>ROUND(F32*3,2)</f>
        <v>0</v>
      </c>
      <c r="H32" s="447">
        <f>ROUND(E32*F32,0)</f>
        <v>0</v>
      </c>
      <c r="I32" s="200"/>
      <c r="J32" s="419"/>
      <c r="K32" s="420"/>
      <c r="L32" s="422"/>
      <c r="M32" s="557">
        <f>ROUND(E32*1.03,0)</f>
        <v>0</v>
      </c>
      <c r="N32" s="202"/>
      <c r="O32" s="448">
        <f>ROUND(N32*3,2)</f>
        <v>0</v>
      </c>
      <c r="P32" s="447">
        <f>ROUND(M32*N32,0)</f>
        <v>0</v>
      </c>
      <c r="Q32" s="200"/>
      <c r="R32" s="419"/>
      <c r="S32" s="420"/>
      <c r="T32" s="422"/>
      <c r="U32" s="557">
        <f>ROUND(M32*1.03,0)</f>
        <v>0</v>
      </c>
      <c r="V32" s="202"/>
      <c r="W32" s="448">
        <f>ROUND(V32*3,2)</f>
        <v>0</v>
      </c>
      <c r="X32" s="447">
        <f>ROUND(U32*V32,0)</f>
        <v>0</v>
      </c>
      <c r="Y32" s="200"/>
      <c r="Z32" s="419"/>
      <c r="AA32" s="420"/>
      <c r="AB32" s="422"/>
      <c r="AC32" s="557">
        <f>ROUND(U32*1.03,0)</f>
        <v>0</v>
      </c>
      <c r="AD32" s="202"/>
      <c r="AE32" s="448">
        <f>ROUND(AD32*3,2)</f>
        <v>0</v>
      </c>
      <c r="AF32" s="447">
        <f>ROUND(AC32*AD32,0)</f>
        <v>0</v>
      </c>
      <c r="AG32" s="200"/>
      <c r="AH32" s="419"/>
      <c r="AI32" s="420"/>
      <c r="AJ32" s="422"/>
      <c r="AK32" s="557">
        <f>ROUND(AC32*1.03,0)</f>
        <v>0</v>
      </c>
      <c r="AL32" s="202"/>
      <c r="AM32" s="448">
        <f>ROUND(AL32*3,2)</f>
        <v>0</v>
      </c>
      <c r="AN32" s="455">
        <f>ROUND(AK32*AL32,0)</f>
        <v>0</v>
      </c>
      <c r="AO32" s="200"/>
      <c r="AP32" s="457">
        <f t="shared" si="0"/>
        <v>0</v>
      </c>
    </row>
    <row r="33" spans="1:42" x14ac:dyDescent="0.2">
      <c r="A33" s="705"/>
      <c r="B33" s="494"/>
      <c r="C33" s="198"/>
      <c r="D33" s="446">
        <f t="shared" si="1"/>
        <v>0</v>
      </c>
      <c r="E33" s="423"/>
      <c r="F33" s="424"/>
      <c r="G33" s="432"/>
      <c r="H33" s="447">
        <f>ROUND(B33*C33,0)</f>
        <v>0</v>
      </c>
      <c r="I33" s="200"/>
      <c r="J33" s="556">
        <f>ROUND(B33*1.03,0)</f>
        <v>0</v>
      </c>
      <c r="K33" s="198"/>
      <c r="L33" s="446">
        <f>ROUND(K33*9,2)</f>
        <v>0</v>
      </c>
      <c r="M33" s="423"/>
      <c r="N33" s="424"/>
      <c r="O33" s="432"/>
      <c r="P33" s="447">
        <f>ROUND(J33*K33,0)</f>
        <v>0</v>
      </c>
      <c r="Q33" s="200"/>
      <c r="R33" s="556">
        <f>ROUND(J33*1.03,0)</f>
        <v>0</v>
      </c>
      <c r="S33" s="198"/>
      <c r="T33" s="446">
        <f>ROUND(S33*9,2)</f>
        <v>0</v>
      </c>
      <c r="U33" s="423"/>
      <c r="V33" s="424"/>
      <c r="W33" s="432"/>
      <c r="X33" s="447">
        <f>ROUND(R33*S33,0)</f>
        <v>0</v>
      </c>
      <c r="Y33" s="200"/>
      <c r="Z33" s="556">
        <f>ROUND(R33*1.03,0)</f>
        <v>0</v>
      </c>
      <c r="AA33" s="198"/>
      <c r="AB33" s="446">
        <f>ROUND(AA33*9,2)</f>
        <v>0</v>
      </c>
      <c r="AC33" s="423"/>
      <c r="AD33" s="424"/>
      <c r="AE33" s="432"/>
      <c r="AF33" s="447">
        <f>ROUND(Z33*AA33,0)</f>
        <v>0</v>
      </c>
      <c r="AG33" s="200"/>
      <c r="AH33" s="496">
        <f>Z33*1.03</f>
        <v>0</v>
      </c>
      <c r="AI33" s="198"/>
      <c r="AJ33" s="446">
        <f>ROUND(AI33*9,2)</f>
        <v>0</v>
      </c>
      <c r="AK33" s="423"/>
      <c r="AL33" s="424"/>
      <c r="AM33" s="432"/>
      <c r="AN33" s="455">
        <f>ROUND(AH33*AI33,0)</f>
        <v>0</v>
      </c>
      <c r="AO33" s="200"/>
      <c r="AP33" s="457">
        <f t="shared" si="0"/>
        <v>0</v>
      </c>
    </row>
    <row r="34" spans="1:42" x14ac:dyDescent="0.2">
      <c r="A34" s="706"/>
      <c r="B34" s="423"/>
      <c r="C34" s="424"/>
      <c r="D34" s="432"/>
      <c r="E34" s="557">
        <f>ROUND(B33/9*3,0)</f>
        <v>0</v>
      </c>
      <c r="F34" s="202"/>
      <c r="G34" s="448">
        <f>ROUND(F34*3,2)</f>
        <v>0</v>
      </c>
      <c r="H34" s="447">
        <f>ROUND(E34*F34,0)</f>
        <v>0</v>
      </c>
      <c r="I34" s="200"/>
      <c r="J34" s="423"/>
      <c r="K34" s="424"/>
      <c r="L34" s="432"/>
      <c r="M34" s="557">
        <f>ROUND(E34*1.03,0)</f>
        <v>0</v>
      </c>
      <c r="N34" s="202"/>
      <c r="O34" s="448">
        <f>ROUND(N34*3,2)</f>
        <v>0</v>
      </c>
      <c r="P34" s="452">
        <f>ROUND(M34*N34,0)</f>
        <v>0</v>
      </c>
      <c r="Q34" s="200"/>
      <c r="R34" s="423"/>
      <c r="S34" s="424"/>
      <c r="T34" s="432"/>
      <c r="U34" s="557">
        <f>ROUND(M34*1.03,0)</f>
        <v>0</v>
      </c>
      <c r="V34" s="202"/>
      <c r="W34" s="448">
        <f>ROUND(V34*3,2)</f>
        <v>0</v>
      </c>
      <c r="X34" s="452">
        <f>ROUND(U34*V34,0)</f>
        <v>0</v>
      </c>
      <c r="Y34" s="200"/>
      <c r="Z34" s="423"/>
      <c r="AA34" s="424"/>
      <c r="AB34" s="432"/>
      <c r="AC34" s="557">
        <f>ROUND(U34*1.03,0)</f>
        <v>0</v>
      </c>
      <c r="AD34" s="202"/>
      <c r="AE34" s="448">
        <f>ROUND(AD34*3,2)</f>
        <v>0</v>
      </c>
      <c r="AF34" s="452">
        <f>ROUND(AC34*AD34,0)</f>
        <v>0</v>
      </c>
      <c r="AG34" s="200"/>
      <c r="AH34" s="423"/>
      <c r="AI34" s="424"/>
      <c r="AJ34" s="432"/>
      <c r="AK34" s="557">
        <f>ROUND(AC34*1.03,0)</f>
        <v>0</v>
      </c>
      <c r="AL34" s="202"/>
      <c r="AM34" s="448">
        <f>ROUND(AL34*3,2)</f>
        <v>0</v>
      </c>
      <c r="AN34" s="455">
        <f>ROUND(AK34*AL34,0)</f>
        <v>0</v>
      </c>
      <c r="AO34" s="200"/>
      <c r="AP34" s="457">
        <f>SUM(H34+P34+X34+AF34+AN34)</f>
        <v>0</v>
      </c>
    </row>
    <row r="35" spans="1:42" x14ac:dyDescent="0.2">
      <c r="A35" s="712"/>
      <c r="B35" s="494"/>
      <c r="C35" s="198"/>
      <c r="D35" s="446">
        <f>ROUND(C35*9,2)</f>
        <v>0</v>
      </c>
      <c r="E35" s="419"/>
      <c r="F35" s="420"/>
      <c r="G35" s="421"/>
      <c r="H35" s="447">
        <f>ROUND(B35*C35,0)</f>
        <v>0</v>
      </c>
      <c r="I35" s="200"/>
      <c r="J35" s="556">
        <f>ROUND(B35*1.03,0)</f>
        <v>0</v>
      </c>
      <c r="K35" s="198"/>
      <c r="L35" s="446">
        <f>ROUND(K35*9,2)</f>
        <v>0</v>
      </c>
      <c r="M35" s="419"/>
      <c r="N35" s="420"/>
      <c r="O35" s="421"/>
      <c r="P35" s="452">
        <f t="shared" ref="P35:P36" si="2">ROUND(M35*N35,0)</f>
        <v>0</v>
      </c>
      <c r="Q35" s="200"/>
      <c r="R35" s="556">
        <f>ROUND(J35*1.03,0)</f>
        <v>0</v>
      </c>
      <c r="S35" s="198"/>
      <c r="T35" s="446">
        <f>ROUND(S35*9,2)</f>
        <v>0</v>
      </c>
      <c r="U35" s="419"/>
      <c r="V35" s="420"/>
      <c r="W35" s="421"/>
      <c r="X35" s="452">
        <f t="shared" ref="X35:X36" si="3">ROUND(U35*V35,0)</f>
        <v>0</v>
      </c>
      <c r="Y35" s="200"/>
      <c r="Z35" s="556">
        <f>ROUND(R35*1.03,0)</f>
        <v>0</v>
      </c>
      <c r="AA35" s="198"/>
      <c r="AB35" s="446">
        <f>ROUND(AA35*9,2)</f>
        <v>0</v>
      </c>
      <c r="AC35" s="419"/>
      <c r="AD35" s="420"/>
      <c r="AE35" s="421"/>
      <c r="AF35" s="452">
        <f t="shared" ref="AF35:AF36" si="4">ROUND(AC35*AD35,0)</f>
        <v>0</v>
      </c>
      <c r="AG35" s="200"/>
      <c r="AH35" s="496">
        <f>Z35*1.03</f>
        <v>0</v>
      </c>
      <c r="AI35" s="198"/>
      <c r="AJ35" s="446">
        <f>ROUND(AI35*9,2)</f>
        <v>0</v>
      </c>
      <c r="AK35" s="419"/>
      <c r="AL35" s="420"/>
      <c r="AM35" s="421"/>
      <c r="AN35" s="455">
        <f>ROUND(AK35*AL35,0)</f>
        <v>0</v>
      </c>
      <c r="AO35" s="200"/>
      <c r="AP35" s="457">
        <f t="shared" ref="AP35:AP36" si="5">SUM(H35+P35+X35+AF35+AN35)</f>
        <v>0</v>
      </c>
    </row>
    <row r="36" spans="1:42" x14ac:dyDescent="0.2">
      <c r="A36" s="706"/>
      <c r="B36" s="419"/>
      <c r="C36" s="420"/>
      <c r="D36" s="422"/>
      <c r="E36" s="557">
        <f>ROUND(B35/9*3,0)</f>
        <v>0</v>
      </c>
      <c r="F36" s="202"/>
      <c r="G36" s="448">
        <f>ROUND(F36*3,2)</f>
        <v>0</v>
      </c>
      <c r="H36" s="455">
        <f>ROUND(E36*F36,0)</f>
        <v>0</v>
      </c>
      <c r="J36" s="419"/>
      <c r="K36" s="420"/>
      <c r="L36" s="422"/>
      <c r="M36" s="557">
        <f>ROUND(E36*1.03,0)</f>
        <v>0</v>
      </c>
      <c r="N36" s="202"/>
      <c r="O36" s="448">
        <f>ROUND(N36*3,2)</f>
        <v>0</v>
      </c>
      <c r="P36" s="455">
        <f t="shared" si="2"/>
        <v>0</v>
      </c>
      <c r="R36" s="419"/>
      <c r="S36" s="420"/>
      <c r="T36" s="422"/>
      <c r="U36" s="557">
        <f>ROUND(M36*1.03,0)</f>
        <v>0</v>
      </c>
      <c r="V36" s="202"/>
      <c r="W36" s="448">
        <f>ROUND(V36*3,2)</f>
        <v>0</v>
      </c>
      <c r="X36" s="455">
        <f t="shared" si="3"/>
        <v>0</v>
      </c>
      <c r="Z36" s="419"/>
      <c r="AA36" s="420"/>
      <c r="AB36" s="422"/>
      <c r="AC36" s="557">
        <f>ROUND(U36*1.03,0)</f>
        <v>0</v>
      </c>
      <c r="AD36" s="202"/>
      <c r="AE36" s="448">
        <f>ROUND(AD36*3,2)</f>
        <v>0</v>
      </c>
      <c r="AF36" s="455">
        <f t="shared" si="4"/>
        <v>0</v>
      </c>
      <c r="AH36" s="419"/>
      <c r="AI36" s="420"/>
      <c r="AJ36" s="422"/>
      <c r="AK36" s="557">
        <f>ROUND(AC36*1.03,0)</f>
        <v>0</v>
      </c>
      <c r="AL36" s="202"/>
      <c r="AM36" s="448">
        <f>ROUND(AL36*3,2)</f>
        <v>0</v>
      </c>
      <c r="AN36" s="455">
        <f>ROUND(AK36*AL36,0)</f>
        <v>0</v>
      </c>
      <c r="AP36" s="457">
        <f t="shared" si="5"/>
        <v>0</v>
      </c>
    </row>
    <row r="37" spans="1:42" ht="15" x14ac:dyDescent="0.25">
      <c r="A37" s="667" t="s">
        <v>16</v>
      </c>
      <c r="B37" s="668"/>
      <c r="C37" s="668"/>
      <c r="D37" s="668"/>
      <c r="E37" s="668"/>
      <c r="F37" s="668"/>
      <c r="G37" s="669"/>
      <c r="H37" s="472">
        <f>SUM(H23:H36)</f>
        <v>0</v>
      </c>
      <c r="I37" s="200"/>
      <c r="J37" s="224"/>
      <c r="K37" s="224"/>
      <c r="L37" s="224"/>
      <c r="M37" s="224"/>
      <c r="N37" s="224"/>
      <c r="O37" s="226"/>
      <c r="P37" s="472">
        <f>SUM(P23:P36)</f>
        <v>0</v>
      </c>
      <c r="Q37" s="200"/>
      <c r="R37" s="223"/>
      <c r="S37" s="224"/>
      <c r="T37" s="224"/>
      <c r="U37" s="224"/>
      <c r="V37" s="224"/>
      <c r="W37" s="226"/>
      <c r="X37" s="472">
        <f>SUM(X23:X36)</f>
        <v>0</v>
      </c>
      <c r="Y37" s="200"/>
      <c r="Z37" s="223"/>
      <c r="AA37" s="224"/>
      <c r="AB37" s="224"/>
      <c r="AC37" s="224"/>
      <c r="AD37" s="224"/>
      <c r="AE37" s="226"/>
      <c r="AF37" s="472">
        <f>SUM(AF23:AF36)</f>
        <v>0</v>
      </c>
      <c r="AG37" s="200"/>
      <c r="AH37" s="223"/>
      <c r="AI37" s="224"/>
      <c r="AJ37" s="224"/>
      <c r="AK37" s="224"/>
      <c r="AL37" s="224"/>
      <c r="AM37" s="226"/>
      <c r="AN37" s="472">
        <f>SUM(AN23:AN36)</f>
        <v>0</v>
      </c>
      <c r="AO37" s="200"/>
      <c r="AP37" s="458">
        <f>SUM(H37+P37+X37+AF37+AN37)</f>
        <v>0</v>
      </c>
    </row>
    <row r="38" spans="1:42" ht="30" x14ac:dyDescent="0.25">
      <c r="A38" s="205" t="s">
        <v>265</v>
      </c>
      <c r="B38" s="190" t="s">
        <v>308</v>
      </c>
      <c r="C38" s="207"/>
      <c r="D38" s="505" t="s">
        <v>269</v>
      </c>
      <c r="E38" s="209" t="s">
        <v>259</v>
      </c>
      <c r="F38" s="210"/>
      <c r="G38" s="211"/>
      <c r="H38" s="212"/>
      <c r="I38" s="213"/>
      <c r="J38" s="190" t="s">
        <v>307</v>
      </c>
      <c r="K38" s="207"/>
      <c r="L38" s="208" t="s">
        <v>269</v>
      </c>
      <c r="M38" s="209" t="s">
        <v>259</v>
      </c>
      <c r="N38" s="210"/>
      <c r="O38" s="211"/>
      <c r="P38" s="212"/>
      <c r="Q38" s="213"/>
      <c r="R38" s="195" t="s">
        <v>307</v>
      </c>
      <c r="S38" s="207"/>
      <c r="T38" s="208" t="s">
        <v>269</v>
      </c>
      <c r="U38" s="209" t="s">
        <v>259</v>
      </c>
      <c r="V38" s="210"/>
      <c r="W38" s="211"/>
      <c r="X38" s="212"/>
      <c r="Y38" s="213"/>
      <c r="Z38" s="195" t="s">
        <v>307</v>
      </c>
      <c r="AA38" s="207"/>
      <c r="AB38" s="208" t="s">
        <v>269</v>
      </c>
      <c r="AC38" s="209" t="s">
        <v>259</v>
      </c>
      <c r="AD38" s="210"/>
      <c r="AE38" s="211"/>
      <c r="AF38" s="212"/>
      <c r="AG38" s="213"/>
      <c r="AH38" s="195" t="s">
        <v>307</v>
      </c>
      <c r="AI38" s="207"/>
      <c r="AJ38" s="208" t="s">
        <v>269</v>
      </c>
      <c r="AK38" s="209" t="s">
        <v>259</v>
      </c>
      <c r="AL38" s="210"/>
      <c r="AM38" s="211"/>
      <c r="AN38" s="212"/>
      <c r="AO38" s="213"/>
      <c r="AP38" s="214"/>
    </row>
    <row r="39" spans="1:42" ht="19.149999999999999" customHeight="1" x14ac:dyDescent="0.2">
      <c r="A39" s="491"/>
      <c r="B39" s="201"/>
      <c r="C39" s="216"/>
      <c r="D39" s="217"/>
      <c r="E39" s="450">
        <f t="shared" ref="E39:E50" si="6">ROUND(D39*12,2)</f>
        <v>0</v>
      </c>
      <c r="F39" s="218"/>
      <c r="G39" s="219"/>
      <c r="H39" s="451">
        <f t="shared" ref="H39:H50" si="7">ROUND(B39*D39,0)</f>
        <v>0</v>
      </c>
      <c r="I39" s="200"/>
      <c r="J39" s="459">
        <f t="shared" ref="J39:J50" si="8">ROUND(B39*1.03,0)</f>
        <v>0</v>
      </c>
      <c r="K39" s="216"/>
      <c r="L39" s="217"/>
      <c r="M39" s="450">
        <f t="shared" ref="M39:M50" si="9">ROUND(L39*12,2)</f>
        <v>0</v>
      </c>
      <c r="N39" s="218"/>
      <c r="O39" s="219"/>
      <c r="P39" s="451">
        <f t="shared" ref="P39:P50" si="10">ROUND(J39*L39,0)</f>
        <v>0</v>
      </c>
      <c r="Q39" s="200"/>
      <c r="R39" s="459">
        <f t="shared" ref="R39:R50" si="11">ROUND(J39*1.03,0)</f>
        <v>0</v>
      </c>
      <c r="S39" s="216"/>
      <c r="T39" s="217"/>
      <c r="U39" s="450">
        <f t="shared" ref="U39:U50" si="12">ROUND(T39*12,2)</f>
        <v>0</v>
      </c>
      <c r="V39" s="218"/>
      <c r="W39" s="219"/>
      <c r="X39" s="451">
        <f t="shared" ref="X39:X50" si="13">ROUND(R39*T39,0)</f>
        <v>0</v>
      </c>
      <c r="Y39" s="200"/>
      <c r="Z39" s="459">
        <f t="shared" ref="Z39:Z50" si="14">ROUND(R39*1.03,0)</f>
        <v>0</v>
      </c>
      <c r="AA39" s="216"/>
      <c r="AB39" s="217"/>
      <c r="AC39" s="450">
        <f t="shared" ref="AC39:AC50" si="15">ROUND(AB39*12,2)</f>
        <v>0</v>
      </c>
      <c r="AD39" s="218"/>
      <c r="AE39" s="219"/>
      <c r="AF39" s="451">
        <f t="shared" ref="AF39:AF50" si="16">ROUND(Z39*AB39,0)</f>
        <v>0</v>
      </c>
      <c r="AG39" s="200"/>
      <c r="AH39" s="459">
        <f t="shared" ref="AH39:AH50" si="17">ROUND(Z39*1.03,0)</f>
        <v>0</v>
      </c>
      <c r="AI39" s="216"/>
      <c r="AJ39" s="217"/>
      <c r="AK39" s="450">
        <f t="shared" ref="AK39:AK50" si="18">ROUND(AJ39*12,2)</f>
        <v>0</v>
      </c>
      <c r="AL39" s="218"/>
      <c r="AM39" s="219"/>
      <c r="AN39" s="451">
        <f t="shared" ref="AN39:AN50" si="19">ROUND(AH39*AJ39,0)</f>
        <v>0</v>
      </c>
      <c r="AO39" s="200"/>
      <c r="AP39" s="457">
        <f t="shared" ref="AP39:AP50" si="20">SUM(H39+P39+X39+AF39+AN39)</f>
        <v>0</v>
      </c>
    </row>
    <row r="40" spans="1:42" ht="19.149999999999999" customHeight="1" x14ac:dyDescent="0.2">
      <c r="A40" s="491"/>
      <c r="B40" s="201"/>
      <c r="C40" s="216"/>
      <c r="D40" s="217"/>
      <c r="E40" s="450">
        <f t="shared" si="6"/>
        <v>0</v>
      </c>
      <c r="F40" s="218"/>
      <c r="G40" s="219"/>
      <c r="H40" s="451">
        <f t="shared" si="7"/>
        <v>0</v>
      </c>
      <c r="I40" s="200"/>
      <c r="J40" s="459">
        <f t="shared" si="8"/>
        <v>0</v>
      </c>
      <c r="K40" s="216"/>
      <c r="L40" s="217"/>
      <c r="M40" s="450">
        <f t="shared" si="9"/>
        <v>0</v>
      </c>
      <c r="N40" s="218"/>
      <c r="O40" s="219"/>
      <c r="P40" s="451">
        <f t="shared" si="10"/>
        <v>0</v>
      </c>
      <c r="Q40" s="200"/>
      <c r="R40" s="459">
        <f t="shared" si="11"/>
        <v>0</v>
      </c>
      <c r="S40" s="216"/>
      <c r="T40" s="217"/>
      <c r="U40" s="450">
        <f t="shared" si="12"/>
        <v>0</v>
      </c>
      <c r="V40" s="218"/>
      <c r="W40" s="219"/>
      <c r="X40" s="451">
        <f t="shared" si="13"/>
        <v>0</v>
      </c>
      <c r="Y40" s="200"/>
      <c r="Z40" s="459">
        <f t="shared" si="14"/>
        <v>0</v>
      </c>
      <c r="AA40" s="216"/>
      <c r="AB40" s="217"/>
      <c r="AC40" s="450">
        <f t="shared" si="15"/>
        <v>0</v>
      </c>
      <c r="AD40" s="218"/>
      <c r="AE40" s="219"/>
      <c r="AF40" s="451">
        <f t="shared" si="16"/>
        <v>0</v>
      </c>
      <c r="AG40" s="200"/>
      <c r="AH40" s="459">
        <f t="shared" si="17"/>
        <v>0</v>
      </c>
      <c r="AI40" s="216"/>
      <c r="AJ40" s="217"/>
      <c r="AK40" s="450">
        <f t="shared" si="18"/>
        <v>0</v>
      </c>
      <c r="AL40" s="218"/>
      <c r="AM40" s="219"/>
      <c r="AN40" s="451">
        <f t="shared" si="19"/>
        <v>0</v>
      </c>
      <c r="AO40" s="200"/>
      <c r="AP40" s="457">
        <f t="shared" si="20"/>
        <v>0</v>
      </c>
    </row>
    <row r="41" spans="1:42" ht="19.149999999999999" customHeight="1" x14ac:dyDescent="0.2">
      <c r="A41" s="491"/>
      <c r="B41" s="201"/>
      <c r="C41" s="216"/>
      <c r="D41" s="217"/>
      <c r="E41" s="450">
        <f t="shared" si="6"/>
        <v>0</v>
      </c>
      <c r="F41" s="218"/>
      <c r="G41" s="219"/>
      <c r="H41" s="451">
        <f t="shared" si="7"/>
        <v>0</v>
      </c>
      <c r="I41" s="200"/>
      <c r="J41" s="459">
        <f t="shared" si="8"/>
        <v>0</v>
      </c>
      <c r="K41" s="216"/>
      <c r="L41" s="217"/>
      <c r="M41" s="450">
        <f t="shared" si="9"/>
        <v>0</v>
      </c>
      <c r="N41" s="218"/>
      <c r="O41" s="219"/>
      <c r="P41" s="451">
        <f t="shared" si="10"/>
        <v>0</v>
      </c>
      <c r="Q41" s="200"/>
      <c r="R41" s="459">
        <f t="shared" si="11"/>
        <v>0</v>
      </c>
      <c r="S41" s="216"/>
      <c r="T41" s="217"/>
      <c r="U41" s="450">
        <f t="shared" si="12"/>
        <v>0</v>
      </c>
      <c r="V41" s="218"/>
      <c r="W41" s="219"/>
      <c r="X41" s="451">
        <f t="shared" si="13"/>
        <v>0</v>
      </c>
      <c r="Y41" s="200"/>
      <c r="Z41" s="459">
        <f t="shared" si="14"/>
        <v>0</v>
      </c>
      <c r="AA41" s="216"/>
      <c r="AB41" s="217"/>
      <c r="AC41" s="450">
        <f t="shared" si="15"/>
        <v>0</v>
      </c>
      <c r="AD41" s="218"/>
      <c r="AE41" s="219"/>
      <c r="AF41" s="451">
        <f t="shared" si="16"/>
        <v>0</v>
      </c>
      <c r="AG41" s="200"/>
      <c r="AH41" s="459">
        <f t="shared" si="17"/>
        <v>0</v>
      </c>
      <c r="AI41" s="216"/>
      <c r="AJ41" s="217"/>
      <c r="AK41" s="450">
        <f t="shared" si="18"/>
        <v>0</v>
      </c>
      <c r="AL41" s="218"/>
      <c r="AM41" s="219"/>
      <c r="AN41" s="451">
        <f t="shared" si="19"/>
        <v>0</v>
      </c>
      <c r="AO41" s="200"/>
      <c r="AP41" s="457">
        <f t="shared" si="20"/>
        <v>0</v>
      </c>
    </row>
    <row r="42" spans="1:42" ht="19.149999999999999" customHeight="1" x14ac:dyDescent="0.2">
      <c r="A42" s="491"/>
      <c r="B42" s="201"/>
      <c r="C42" s="216"/>
      <c r="D42" s="217"/>
      <c r="E42" s="450">
        <f t="shared" si="6"/>
        <v>0</v>
      </c>
      <c r="F42" s="218"/>
      <c r="G42" s="219"/>
      <c r="H42" s="451">
        <f t="shared" si="7"/>
        <v>0</v>
      </c>
      <c r="I42" s="200"/>
      <c r="J42" s="459">
        <f t="shared" si="8"/>
        <v>0</v>
      </c>
      <c r="K42" s="216"/>
      <c r="L42" s="217"/>
      <c r="M42" s="450">
        <f t="shared" si="9"/>
        <v>0</v>
      </c>
      <c r="N42" s="218"/>
      <c r="O42" s="219"/>
      <c r="P42" s="451">
        <f t="shared" si="10"/>
        <v>0</v>
      </c>
      <c r="Q42" s="200"/>
      <c r="R42" s="459">
        <f t="shared" si="11"/>
        <v>0</v>
      </c>
      <c r="S42" s="216"/>
      <c r="T42" s="217"/>
      <c r="U42" s="450">
        <f t="shared" si="12"/>
        <v>0</v>
      </c>
      <c r="V42" s="218"/>
      <c r="W42" s="219"/>
      <c r="X42" s="451">
        <f t="shared" si="13"/>
        <v>0</v>
      </c>
      <c r="Y42" s="200"/>
      <c r="Z42" s="459">
        <f t="shared" si="14"/>
        <v>0</v>
      </c>
      <c r="AA42" s="216"/>
      <c r="AB42" s="217"/>
      <c r="AC42" s="450">
        <f t="shared" si="15"/>
        <v>0</v>
      </c>
      <c r="AD42" s="218"/>
      <c r="AE42" s="219"/>
      <c r="AF42" s="451">
        <f t="shared" si="16"/>
        <v>0</v>
      </c>
      <c r="AG42" s="200"/>
      <c r="AH42" s="459">
        <f t="shared" si="17"/>
        <v>0</v>
      </c>
      <c r="AI42" s="216"/>
      <c r="AJ42" s="217"/>
      <c r="AK42" s="450">
        <f t="shared" si="18"/>
        <v>0</v>
      </c>
      <c r="AL42" s="218"/>
      <c r="AM42" s="219"/>
      <c r="AN42" s="451">
        <f t="shared" si="19"/>
        <v>0</v>
      </c>
      <c r="AO42" s="200"/>
      <c r="AP42" s="457">
        <f t="shared" si="20"/>
        <v>0</v>
      </c>
    </row>
    <row r="43" spans="1:42" ht="19.149999999999999" customHeight="1" x14ac:dyDescent="0.2">
      <c r="A43" s="491"/>
      <c r="B43" s="201"/>
      <c r="C43" s="216"/>
      <c r="D43" s="217"/>
      <c r="E43" s="450">
        <f t="shared" si="6"/>
        <v>0</v>
      </c>
      <c r="F43" s="218"/>
      <c r="G43" s="219"/>
      <c r="H43" s="451">
        <f t="shared" si="7"/>
        <v>0</v>
      </c>
      <c r="I43" s="200"/>
      <c r="J43" s="459">
        <f t="shared" si="8"/>
        <v>0</v>
      </c>
      <c r="K43" s="216"/>
      <c r="L43" s="217"/>
      <c r="M43" s="450">
        <f t="shared" si="9"/>
        <v>0</v>
      </c>
      <c r="N43" s="218"/>
      <c r="O43" s="219"/>
      <c r="P43" s="451">
        <f t="shared" si="10"/>
        <v>0</v>
      </c>
      <c r="Q43" s="200"/>
      <c r="R43" s="459">
        <f t="shared" si="11"/>
        <v>0</v>
      </c>
      <c r="S43" s="216"/>
      <c r="T43" s="217"/>
      <c r="U43" s="450">
        <f t="shared" si="12"/>
        <v>0</v>
      </c>
      <c r="V43" s="218"/>
      <c r="W43" s="219"/>
      <c r="X43" s="451">
        <f t="shared" si="13"/>
        <v>0</v>
      </c>
      <c r="Y43" s="200"/>
      <c r="Z43" s="459">
        <f t="shared" si="14"/>
        <v>0</v>
      </c>
      <c r="AA43" s="216"/>
      <c r="AB43" s="217"/>
      <c r="AC43" s="450">
        <f t="shared" si="15"/>
        <v>0</v>
      </c>
      <c r="AD43" s="218"/>
      <c r="AE43" s="219"/>
      <c r="AF43" s="451">
        <f t="shared" si="16"/>
        <v>0</v>
      </c>
      <c r="AG43" s="200"/>
      <c r="AH43" s="459">
        <f t="shared" si="17"/>
        <v>0</v>
      </c>
      <c r="AI43" s="216"/>
      <c r="AJ43" s="217"/>
      <c r="AK43" s="450">
        <f t="shared" si="18"/>
        <v>0</v>
      </c>
      <c r="AL43" s="218"/>
      <c r="AM43" s="219"/>
      <c r="AN43" s="451">
        <f t="shared" si="19"/>
        <v>0</v>
      </c>
      <c r="AO43" s="200"/>
      <c r="AP43" s="457">
        <f t="shared" si="20"/>
        <v>0</v>
      </c>
    </row>
    <row r="44" spans="1:42" ht="19.149999999999999" customHeight="1" x14ac:dyDescent="0.2">
      <c r="A44" s="491"/>
      <c r="B44" s="201"/>
      <c r="C44" s="216"/>
      <c r="D44" s="217"/>
      <c r="E44" s="450">
        <f t="shared" si="6"/>
        <v>0</v>
      </c>
      <c r="F44" s="218"/>
      <c r="G44" s="219"/>
      <c r="H44" s="451">
        <f t="shared" si="7"/>
        <v>0</v>
      </c>
      <c r="I44" s="200"/>
      <c r="J44" s="459">
        <f t="shared" si="8"/>
        <v>0</v>
      </c>
      <c r="K44" s="216"/>
      <c r="L44" s="217"/>
      <c r="M44" s="450">
        <f t="shared" si="9"/>
        <v>0</v>
      </c>
      <c r="N44" s="218"/>
      <c r="O44" s="219"/>
      <c r="P44" s="451">
        <f t="shared" si="10"/>
        <v>0</v>
      </c>
      <c r="Q44" s="200"/>
      <c r="R44" s="459">
        <f t="shared" si="11"/>
        <v>0</v>
      </c>
      <c r="S44" s="216"/>
      <c r="T44" s="217"/>
      <c r="U44" s="450">
        <f t="shared" si="12"/>
        <v>0</v>
      </c>
      <c r="V44" s="218"/>
      <c r="W44" s="219"/>
      <c r="X44" s="451">
        <f t="shared" si="13"/>
        <v>0</v>
      </c>
      <c r="Y44" s="200"/>
      <c r="Z44" s="459">
        <f t="shared" si="14"/>
        <v>0</v>
      </c>
      <c r="AA44" s="216"/>
      <c r="AB44" s="217"/>
      <c r="AC44" s="450">
        <f t="shared" si="15"/>
        <v>0</v>
      </c>
      <c r="AD44" s="218"/>
      <c r="AE44" s="219"/>
      <c r="AF44" s="451">
        <f t="shared" si="16"/>
        <v>0</v>
      </c>
      <c r="AG44" s="200"/>
      <c r="AH44" s="459">
        <f t="shared" si="17"/>
        <v>0</v>
      </c>
      <c r="AI44" s="216"/>
      <c r="AJ44" s="217"/>
      <c r="AK44" s="450">
        <f t="shared" si="18"/>
        <v>0</v>
      </c>
      <c r="AL44" s="218"/>
      <c r="AM44" s="219"/>
      <c r="AN44" s="451">
        <f t="shared" si="19"/>
        <v>0</v>
      </c>
      <c r="AO44" s="200"/>
      <c r="AP44" s="457">
        <f t="shared" si="20"/>
        <v>0</v>
      </c>
    </row>
    <row r="45" spans="1:42" ht="19.149999999999999" customHeight="1" x14ac:dyDescent="0.2">
      <c r="A45" s="491"/>
      <c r="B45" s="201"/>
      <c r="C45" s="216"/>
      <c r="D45" s="217"/>
      <c r="E45" s="450">
        <f t="shared" si="6"/>
        <v>0</v>
      </c>
      <c r="F45" s="218"/>
      <c r="G45" s="219"/>
      <c r="H45" s="451">
        <f t="shared" si="7"/>
        <v>0</v>
      </c>
      <c r="I45" s="200"/>
      <c r="J45" s="459">
        <f t="shared" si="8"/>
        <v>0</v>
      </c>
      <c r="K45" s="216"/>
      <c r="L45" s="217"/>
      <c r="M45" s="450">
        <f t="shared" si="9"/>
        <v>0</v>
      </c>
      <c r="N45" s="218"/>
      <c r="O45" s="219"/>
      <c r="P45" s="451">
        <f t="shared" si="10"/>
        <v>0</v>
      </c>
      <c r="Q45" s="200"/>
      <c r="R45" s="459">
        <f t="shared" si="11"/>
        <v>0</v>
      </c>
      <c r="S45" s="216"/>
      <c r="T45" s="217"/>
      <c r="U45" s="450">
        <f t="shared" si="12"/>
        <v>0</v>
      </c>
      <c r="V45" s="218"/>
      <c r="W45" s="219"/>
      <c r="X45" s="451">
        <f t="shared" si="13"/>
        <v>0</v>
      </c>
      <c r="Y45" s="200"/>
      <c r="Z45" s="459">
        <f t="shared" si="14"/>
        <v>0</v>
      </c>
      <c r="AA45" s="216"/>
      <c r="AB45" s="217"/>
      <c r="AC45" s="450">
        <f t="shared" si="15"/>
        <v>0</v>
      </c>
      <c r="AD45" s="218"/>
      <c r="AE45" s="219"/>
      <c r="AF45" s="451">
        <f t="shared" si="16"/>
        <v>0</v>
      </c>
      <c r="AG45" s="200"/>
      <c r="AH45" s="459">
        <f t="shared" si="17"/>
        <v>0</v>
      </c>
      <c r="AI45" s="216"/>
      <c r="AJ45" s="217"/>
      <c r="AK45" s="450">
        <f t="shared" si="18"/>
        <v>0</v>
      </c>
      <c r="AL45" s="218"/>
      <c r="AM45" s="219"/>
      <c r="AN45" s="451">
        <f t="shared" si="19"/>
        <v>0</v>
      </c>
      <c r="AO45" s="200"/>
      <c r="AP45" s="457">
        <f t="shared" si="20"/>
        <v>0</v>
      </c>
    </row>
    <row r="46" spans="1:42" ht="19.149999999999999" customHeight="1" x14ac:dyDescent="0.2">
      <c r="A46" s="491"/>
      <c r="B46" s="201"/>
      <c r="C46" s="216"/>
      <c r="D46" s="217"/>
      <c r="E46" s="450">
        <f t="shared" si="6"/>
        <v>0</v>
      </c>
      <c r="F46" s="218"/>
      <c r="G46" s="219"/>
      <c r="H46" s="451">
        <f t="shared" si="7"/>
        <v>0</v>
      </c>
      <c r="I46" s="200"/>
      <c r="J46" s="459">
        <f t="shared" si="8"/>
        <v>0</v>
      </c>
      <c r="K46" s="216"/>
      <c r="L46" s="217"/>
      <c r="M46" s="450">
        <f t="shared" si="9"/>
        <v>0</v>
      </c>
      <c r="N46" s="218"/>
      <c r="O46" s="219"/>
      <c r="P46" s="451">
        <f t="shared" si="10"/>
        <v>0</v>
      </c>
      <c r="Q46" s="200"/>
      <c r="R46" s="459">
        <f t="shared" si="11"/>
        <v>0</v>
      </c>
      <c r="S46" s="216"/>
      <c r="T46" s="217"/>
      <c r="U46" s="450">
        <f t="shared" si="12"/>
        <v>0</v>
      </c>
      <c r="V46" s="218"/>
      <c r="W46" s="219"/>
      <c r="X46" s="451">
        <f t="shared" si="13"/>
        <v>0</v>
      </c>
      <c r="Y46" s="200"/>
      <c r="Z46" s="459">
        <f t="shared" si="14"/>
        <v>0</v>
      </c>
      <c r="AA46" s="216"/>
      <c r="AB46" s="217"/>
      <c r="AC46" s="450">
        <f t="shared" si="15"/>
        <v>0</v>
      </c>
      <c r="AD46" s="218"/>
      <c r="AE46" s="219"/>
      <c r="AF46" s="451">
        <f t="shared" si="16"/>
        <v>0</v>
      </c>
      <c r="AG46" s="200"/>
      <c r="AH46" s="459">
        <f t="shared" si="17"/>
        <v>0</v>
      </c>
      <c r="AI46" s="216"/>
      <c r="AJ46" s="217"/>
      <c r="AK46" s="450">
        <f t="shared" si="18"/>
        <v>0</v>
      </c>
      <c r="AL46" s="218"/>
      <c r="AM46" s="219"/>
      <c r="AN46" s="451">
        <f t="shared" si="19"/>
        <v>0</v>
      </c>
      <c r="AO46" s="200"/>
      <c r="AP46" s="457">
        <f t="shared" si="20"/>
        <v>0</v>
      </c>
    </row>
    <row r="47" spans="1:42" ht="19.149999999999999" customHeight="1" x14ac:dyDescent="0.2">
      <c r="A47" s="491"/>
      <c r="B47" s="201"/>
      <c r="C47" s="216"/>
      <c r="D47" s="217"/>
      <c r="E47" s="450">
        <f t="shared" si="6"/>
        <v>0</v>
      </c>
      <c r="F47" s="218"/>
      <c r="G47" s="219"/>
      <c r="H47" s="451">
        <f t="shared" si="7"/>
        <v>0</v>
      </c>
      <c r="I47" s="200"/>
      <c r="J47" s="459">
        <f t="shared" si="8"/>
        <v>0</v>
      </c>
      <c r="K47" s="216"/>
      <c r="L47" s="217"/>
      <c r="M47" s="450">
        <f t="shared" si="9"/>
        <v>0</v>
      </c>
      <c r="N47" s="218"/>
      <c r="O47" s="219"/>
      <c r="P47" s="451">
        <f t="shared" si="10"/>
        <v>0</v>
      </c>
      <c r="Q47" s="200"/>
      <c r="R47" s="459">
        <f t="shared" si="11"/>
        <v>0</v>
      </c>
      <c r="S47" s="216"/>
      <c r="T47" s="217"/>
      <c r="U47" s="450">
        <f t="shared" si="12"/>
        <v>0</v>
      </c>
      <c r="V47" s="218"/>
      <c r="W47" s="219"/>
      <c r="X47" s="451">
        <f t="shared" si="13"/>
        <v>0</v>
      </c>
      <c r="Y47" s="200"/>
      <c r="Z47" s="459">
        <f t="shared" si="14"/>
        <v>0</v>
      </c>
      <c r="AA47" s="216"/>
      <c r="AB47" s="217"/>
      <c r="AC47" s="450">
        <f t="shared" si="15"/>
        <v>0</v>
      </c>
      <c r="AD47" s="218"/>
      <c r="AE47" s="219"/>
      <c r="AF47" s="451">
        <f t="shared" si="16"/>
        <v>0</v>
      </c>
      <c r="AG47" s="200"/>
      <c r="AH47" s="459">
        <f t="shared" si="17"/>
        <v>0</v>
      </c>
      <c r="AI47" s="216"/>
      <c r="AJ47" s="217"/>
      <c r="AK47" s="450">
        <f t="shared" si="18"/>
        <v>0</v>
      </c>
      <c r="AL47" s="218"/>
      <c r="AM47" s="219"/>
      <c r="AN47" s="451">
        <f t="shared" si="19"/>
        <v>0</v>
      </c>
      <c r="AO47" s="200"/>
      <c r="AP47" s="457">
        <f t="shared" si="20"/>
        <v>0</v>
      </c>
    </row>
    <row r="48" spans="1:42" ht="19.149999999999999" customHeight="1" x14ac:dyDescent="0.2">
      <c r="A48" s="491"/>
      <c r="B48" s="201"/>
      <c r="C48" s="216"/>
      <c r="D48" s="217"/>
      <c r="E48" s="450">
        <f t="shared" si="6"/>
        <v>0</v>
      </c>
      <c r="F48" s="218"/>
      <c r="G48" s="219"/>
      <c r="H48" s="451">
        <f t="shared" si="7"/>
        <v>0</v>
      </c>
      <c r="I48" s="200"/>
      <c r="J48" s="459">
        <f t="shared" si="8"/>
        <v>0</v>
      </c>
      <c r="K48" s="216"/>
      <c r="L48" s="217"/>
      <c r="M48" s="450">
        <f t="shared" si="9"/>
        <v>0</v>
      </c>
      <c r="N48" s="218"/>
      <c r="O48" s="219"/>
      <c r="P48" s="451">
        <f t="shared" si="10"/>
        <v>0</v>
      </c>
      <c r="Q48" s="200"/>
      <c r="R48" s="459">
        <f t="shared" si="11"/>
        <v>0</v>
      </c>
      <c r="S48" s="216"/>
      <c r="T48" s="217"/>
      <c r="U48" s="450">
        <f t="shared" si="12"/>
        <v>0</v>
      </c>
      <c r="V48" s="218"/>
      <c r="W48" s="219"/>
      <c r="X48" s="451">
        <f t="shared" si="13"/>
        <v>0</v>
      </c>
      <c r="Y48" s="200"/>
      <c r="Z48" s="459">
        <f t="shared" si="14"/>
        <v>0</v>
      </c>
      <c r="AA48" s="216"/>
      <c r="AB48" s="217"/>
      <c r="AC48" s="450">
        <f t="shared" si="15"/>
        <v>0</v>
      </c>
      <c r="AD48" s="218"/>
      <c r="AE48" s="219"/>
      <c r="AF48" s="451">
        <f t="shared" si="16"/>
        <v>0</v>
      </c>
      <c r="AG48" s="200"/>
      <c r="AH48" s="459">
        <f t="shared" si="17"/>
        <v>0</v>
      </c>
      <c r="AI48" s="216"/>
      <c r="AJ48" s="217"/>
      <c r="AK48" s="450">
        <f t="shared" si="18"/>
        <v>0</v>
      </c>
      <c r="AL48" s="218"/>
      <c r="AM48" s="219"/>
      <c r="AN48" s="451">
        <f t="shared" si="19"/>
        <v>0</v>
      </c>
      <c r="AO48" s="200"/>
      <c r="AP48" s="457">
        <f t="shared" si="20"/>
        <v>0</v>
      </c>
    </row>
    <row r="49" spans="1:42" ht="19.149999999999999" customHeight="1" x14ac:dyDescent="0.2">
      <c r="A49" s="491"/>
      <c r="B49" s="201"/>
      <c r="C49" s="216"/>
      <c r="D49" s="217"/>
      <c r="E49" s="450">
        <f t="shared" si="6"/>
        <v>0</v>
      </c>
      <c r="F49" s="218"/>
      <c r="G49" s="219"/>
      <c r="H49" s="451">
        <f t="shared" si="7"/>
        <v>0</v>
      </c>
      <c r="I49" s="200"/>
      <c r="J49" s="459">
        <f t="shared" si="8"/>
        <v>0</v>
      </c>
      <c r="K49" s="216"/>
      <c r="L49" s="217"/>
      <c r="M49" s="450">
        <f t="shared" si="9"/>
        <v>0</v>
      </c>
      <c r="N49" s="218"/>
      <c r="O49" s="219"/>
      <c r="P49" s="451">
        <f t="shared" si="10"/>
        <v>0</v>
      </c>
      <c r="Q49" s="200"/>
      <c r="R49" s="459">
        <f t="shared" si="11"/>
        <v>0</v>
      </c>
      <c r="S49" s="216"/>
      <c r="T49" s="217"/>
      <c r="U49" s="450">
        <f t="shared" si="12"/>
        <v>0</v>
      </c>
      <c r="V49" s="218"/>
      <c r="W49" s="219"/>
      <c r="X49" s="451">
        <f t="shared" si="13"/>
        <v>0</v>
      </c>
      <c r="Y49" s="200"/>
      <c r="Z49" s="459">
        <f t="shared" si="14"/>
        <v>0</v>
      </c>
      <c r="AA49" s="216"/>
      <c r="AB49" s="217"/>
      <c r="AC49" s="450">
        <f t="shared" si="15"/>
        <v>0</v>
      </c>
      <c r="AD49" s="218"/>
      <c r="AE49" s="219"/>
      <c r="AF49" s="451">
        <f t="shared" si="16"/>
        <v>0</v>
      </c>
      <c r="AG49" s="200"/>
      <c r="AH49" s="459">
        <f t="shared" si="17"/>
        <v>0</v>
      </c>
      <c r="AI49" s="216"/>
      <c r="AJ49" s="217"/>
      <c r="AK49" s="450">
        <f t="shared" si="18"/>
        <v>0</v>
      </c>
      <c r="AL49" s="218"/>
      <c r="AM49" s="219"/>
      <c r="AN49" s="451">
        <f t="shared" si="19"/>
        <v>0</v>
      </c>
      <c r="AO49" s="200"/>
      <c r="AP49" s="457">
        <f t="shared" si="20"/>
        <v>0</v>
      </c>
    </row>
    <row r="50" spans="1:42" ht="19.149999999999999" customHeight="1" x14ac:dyDescent="0.2">
      <c r="A50" s="491"/>
      <c r="B50" s="228"/>
      <c r="C50" s="216"/>
      <c r="D50" s="217"/>
      <c r="E50" s="450">
        <f t="shared" si="6"/>
        <v>0</v>
      </c>
      <c r="F50" s="218"/>
      <c r="G50" s="219"/>
      <c r="H50" s="451">
        <f t="shared" si="7"/>
        <v>0</v>
      </c>
      <c r="I50" s="200"/>
      <c r="J50" s="459">
        <f t="shared" si="8"/>
        <v>0</v>
      </c>
      <c r="K50" s="216"/>
      <c r="L50" s="217"/>
      <c r="M50" s="450">
        <f t="shared" si="9"/>
        <v>0</v>
      </c>
      <c r="N50" s="218"/>
      <c r="O50" s="219"/>
      <c r="P50" s="451">
        <f t="shared" si="10"/>
        <v>0</v>
      </c>
      <c r="Q50" s="200"/>
      <c r="R50" s="459">
        <f t="shared" si="11"/>
        <v>0</v>
      </c>
      <c r="S50" s="216"/>
      <c r="T50" s="217"/>
      <c r="U50" s="450">
        <f t="shared" si="12"/>
        <v>0</v>
      </c>
      <c r="V50" s="218"/>
      <c r="W50" s="219"/>
      <c r="X50" s="451">
        <f t="shared" si="13"/>
        <v>0</v>
      </c>
      <c r="Y50" s="200"/>
      <c r="Z50" s="459">
        <f t="shared" si="14"/>
        <v>0</v>
      </c>
      <c r="AA50" s="216"/>
      <c r="AB50" s="217"/>
      <c r="AC50" s="450">
        <f t="shared" si="15"/>
        <v>0</v>
      </c>
      <c r="AD50" s="218"/>
      <c r="AE50" s="219"/>
      <c r="AF50" s="451">
        <f t="shared" si="16"/>
        <v>0</v>
      </c>
      <c r="AG50" s="200"/>
      <c r="AH50" s="459">
        <f t="shared" si="17"/>
        <v>0</v>
      </c>
      <c r="AI50" s="216"/>
      <c r="AJ50" s="217"/>
      <c r="AK50" s="450">
        <f t="shared" si="18"/>
        <v>0</v>
      </c>
      <c r="AL50" s="218"/>
      <c r="AM50" s="219"/>
      <c r="AN50" s="451">
        <f t="shared" si="19"/>
        <v>0</v>
      </c>
      <c r="AO50" s="200"/>
      <c r="AP50" s="457">
        <f t="shared" si="20"/>
        <v>0</v>
      </c>
    </row>
    <row r="51" spans="1:42" ht="15" x14ac:dyDescent="0.25">
      <c r="A51" s="667" t="s">
        <v>16</v>
      </c>
      <c r="B51" s="668"/>
      <c r="C51" s="668"/>
      <c r="D51" s="668"/>
      <c r="E51" s="668"/>
      <c r="F51" s="668"/>
      <c r="G51" s="669"/>
      <c r="H51" s="472">
        <f>SUM(H39:H50)</f>
        <v>0</v>
      </c>
      <c r="I51" s="200"/>
      <c r="J51" s="224"/>
      <c r="K51" s="224"/>
      <c r="L51" s="224"/>
      <c r="M51" s="224"/>
      <c r="N51" s="224"/>
      <c r="O51" s="226"/>
      <c r="P51" s="472">
        <f>SUM(P39:P50)</f>
        <v>0</v>
      </c>
      <c r="Q51" s="200"/>
      <c r="R51" s="223"/>
      <c r="S51" s="224"/>
      <c r="T51" s="224"/>
      <c r="U51" s="224"/>
      <c r="V51" s="224"/>
      <c r="W51" s="226"/>
      <c r="X51" s="472">
        <f>SUM(X39:X50)</f>
        <v>0</v>
      </c>
      <c r="Y51" s="200"/>
      <c r="Z51" s="223"/>
      <c r="AA51" s="224"/>
      <c r="AB51" s="224"/>
      <c r="AC51" s="224"/>
      <c r="AD51" s="224"/>
      <c r="AE51" s="226"/>
      <c r="AF51" s="472">
        <f>SUM(AF39:AF50)</f>
        <v>0</v>
      </c>
      <c r="AG51" s="200"/>
      <c r="AH51" s="223"/>
      <c r="AI51" s="224"/>
      <c r="AJ51" s="224"/>
      <c r="AK51" s="224"/>
      <c r="AL51" s="224"/>
      <c r="AM51" s="226"/>
      <c r="AN51" s="472">
        <f>SUM(AN39:AN50)</f>
        <v>0</v>
      </c>
      <c r="AO51" s="200"/>
      <c r="AP51" s="458">
        <f>SUM(H51+P51+X51+AF51+AN51)</f>
        <v>0</v>
      </c>
    </row>
    <row r="52" spans="1:42" ht="30" x14ac:dyDescent="0.25">
      <c r="A52" s="205" t="s">
        <v>23</v>
      </c>
      <c r="B52" s="206" t="s">
        <v>22</v>
      </c>
      <c r="C52" s="207"/>
      <c r="D52" s="208" t="s">
        <v>270</v>
      </c>
      <c r="E52" s="209" t="s">
        <v>259</v>
      </c>
      <c r="F52" s="210"/>
      <c r="G52" s="211"/>
      <c r="H52" s="212"/>
      <c r="I52" s="213"/>
      <c r="J52" s="206" t="s">
        <v>22</v>
      </c>
      <c r="K52" s="207"/>
      <c r="L52" s="208" t="s">
        <v>270</v>
      </c>
      <c r="M52" s="209" t="s">
        <v>259</v>
      </c>
      <c r="N52" s="210"/>
      <c r="O52" s="211"/>
      <c r="P52" s="212"/>
      <c r="Q52" s="213"/>
      <c r="R52" s="206" t="s">
        <v>22</v>
      </c>
      <c r="S52" s="207"/>
      <c r="T52" s="208" t="s">
        <v>270</v>
      </c>
      <c r="U52" s="209" t="s">
        <v>259</v>
      </c>
      <c r="V52" s="210"/>
      <c r="W52" s="211"/>
      <c r="X52" s="212"/>
      <c r="Y52" s="213"/>
      <c r="Z52" s="206" t="s">
        <v>22</v>
      </c>
      <c r="AA52" s="207"/>
      <c r="AB52" s="208" t="s">
        <v>270</v>
      </c>
      <c r="AC52" s="209" t="s">
        <v>259</v>
      </c>
      <c r="AD52" s="210"/>
      <c r="AE52" s="211"/>
      <c r="AF52" s="212"/>
      <c r="AG52" s="213"/>
      <c r="AH52" s="206" t="s">
        <v>22</v>
      </c>
      <c r="AI52" s="207"/>
      <c r="AJ52" s="208" t="s">
        <v>270</v>
      </c>
      <c r="AK52" s="209" t="s">
        <v>259</v>
      </c>
      <c r="AL52" s="210"/>
      <c r="AM52" s="211"/>
      <c r="AN52" s="212"/>
      <c r="AO52" s="213"/>
      <c r="AP52" s="214"/>
    </row>
    <row r="53" spans="1:42" ht="19.149999999999999" customHeight="1" x14ac:dyDescent="0.2">
      <c r="A53" s="657"/>
      <c r="B53" s="499"/>
      <c r="C53" s="216"/>
      <c r="D53" s="492"/>
      <c r="E53" s="450">
        <f>ROUND(D53/2080*12,2)</f>
        <v>0</v>
      </c>
      <c r="F53" s="218"/>
      <c r="G53" s="219"/>
      <c r="H53" s="451">
        <f>ROUND(B53*D53,0)</f>
        <v>0</v>
      </c>
      <c r="I53" s="200"/>
      <c r="J53" s="498">
        <f>B53*1.03</f>
        <v>0</v>
      </c>
      <c r="K53" s="216"/>
      <c r="L53" s="490"/>
      <c r="M53" s="450">
        <f>ROUND(L53/2080*12,2)</f>
        <v>0</v>
      </c>
      <c r="N53" s="218"/>
      <c r="O53" s="219"/>
      <c r="P53" s="451">
        <f>ROUND(J53*L53,0)</f>
        <v>0</v>
      </c>
      <c r="Q53" s="200"/>
      <c r="R53" s="498">
        <f>J53*1.03</f>
        <v>0</v>
      </c>
      <c r="S53" s="216"/>
      <c r="T53" s="490"/>
      <c r="U53" s="450">
        <f>ROUND(T53/2080*12,2)</f>
        <v>0</v>
      </c>
      <c r="V53" s="218"/>
      <c r="W53" s="219"/>
      <c r="X53" s="451">
        <f>ROUND(R53*T53,0)</f>
        <v>0</v>
      </c>
      <c r="Y53" s="200"/>
      <c r="Z53" s="498">
        <f>R53*1.03</f>
        <v>0</v>
      </c>
      <c r="AA53" s="216"/>
      <c r="AB53" s="490"/>
      <c r="AC53" s="450">
        <f>ROUND(AB53/2080*12,2)</f>
        <v>0</v>
      </c>
      <c r="AD53" s="218"/>
      <c r="AE53" s="219"/>
      <c r="AF53" s="451">
        <f>ROUND(Z53*AB53,0)</f>
        <v>0</v>
      </c>
      <c r="AG53" s="200"/>
      <c r="AH53" s="498">
        <f>Z53*1.03</f>
        <v>0</v>
      </c>
      <c r="AI53" s="216"/>
      <c r="AJ53" s="490"/>
      <c r="AK53" s="450">
        <f>ROUND(AJ53/2080*12,2)</f>
        <v>0</v>
      </c>
      <c r="AL53" s="218"/>
      <c r="AM53" s="219"/>
      <c r="AN53" s="451">
        <f>ROUND(AH53*AJ53,0)</f>
        <v>0</v>
      </c>
      <c r="AO53" s="200"/>
      <c r="AP53" s="457">
        <f t="shared" ref="AP53:AP58" si="21">SUM(H53+P53+X53+AF53+AN53)</f>
        <v>0</v>
      </c>
    </row>
    <row r="54" spans="1:42" ht="19.149999999999999" customHeight="1" x14ac:dyDescent="0.2">
      <c r="A54" s="657"/>
      <c r="B54" s="499"/>
      <c r="C54" s="216"/>
      <c r="D54" s="492"/>
      <c r="E54" s="450">
        <f t="shared" ref="E54:E57" si="22">ROUND(D54/2080*12,2)</f>
        <v>0</v>
      </c>
      <c r="F54" s="218"/>
      <c r="G54" s="219"/>
      <c r="H54" s="451">
        <f>ROUND(B54*D54,0)</f>
        <v>0</v>
      </c>
      <c r="I54" s="200"/>
      <c r="J54" s="498">
        <f>B54*1.03</f>
        <v>0</v>
      </c>
      <c r="K54" s="216"/>
      <c r="L54" s="490"/>
      <c r="M54" s="450">
        <f t="shared" ref="M54:M57" si="23">ROUND(L54/2080*12,2)</f>
        <v>0</v>
      </c>
      <c r="N54" s="218"/>
      <c r="O54" s="219"/>
      <c r="P54" s="451">
        <f>ROUND(J54*L54,0)</f>
        <v>0</v>
      </c>
      <c r="Q54" s="200"/>
      <c r="R54" s="498">
        <f>J54*1.03</f>
        <v>0</v>
      </c>
      <c r="S54" s="216"/>
      <c r="T54" s="490"/>
      <c r="U54" s="450">
        <f t="shared" ref="U54:U57" si="24">ROUND(T54/2080*12,2)</f>
        <v>0</v>
      </c>
      <c r="V54" s="218"/>
      <c r="W54" s="219"/>
      <c r="X54" s="451">
        <f>ROUND(R54*T54,0)</f>
        <v>0</v>
      </c>
      <c r="Y54" s="200"/>
      <c r="Z54" s="498">
        <f>R54*1.03</f>
        <v>0</v>
      </c>
      <c r="AA54" s="216"/>
      <c r="AB54" s="490"/>
      <c r="AC54" s="450">
        <f t="shared" ref="AC54:AC57" si="25">ROUND(AB54/2080*12,2)</f>
        <v>0</v>
      </c>
      <c r="AD54" s="218"/>
      <c r="AE54" s="219"/>
      <c r="AF54" s="451">
        <f>ROUND(Z54*AB54,0)</f>
        <v>0</v>
      </c>
      <c r="AG54" s="200"/>
      <c r="AH54" s="498">
        <f>Z54*1.03</f>
        <v>0</v>
      </c>
      <c r="AI54" s="216"/>
      <c r="AJ54" s="490"/>
      <c r="AK54" s="450">
        <f t="shared" ref="AK54:AK57" si="26">ROUND(AJ54/2080*12,2)</f>
        <v>0</v>
      </c>
      <c r="AL54" s="218"/>
      <c r="AM54" s="219"/>
      <c r="AN54" s="451">
        <f>ROUND(AH54*AJ54,0)</f>
        <v>0</v>
      </c>
      <c r="AO54" s="200"/>
      <c r="AP54" s="457">
        <f t="shared" si="21"/>
        <v>0</v>
      </c>
    </row>
    <row r="55" spans="1:42" ht="19.149999999999999" customHeight="1" x14ac:dyDescent="0.2">
      <c r="A55" s="215"/>
      <c r="B55" s="500"/>
      <c r="C55" s="216"/>
      <c r="D55" s="492"/>
      <c r="E55" s="450">
        <f t="shared" si="22"/>
        <v>0</v>
      </c>
      <c r="F55" s="218"/>
      <c r="G55" s="219"/>
      <c r="H55" s="451">
        <f>ROUND(B55*D55,0)</f>
        <v>0</v>
      </c>
      <c r="I55" s="200"/>
      <c r="J55" s="498">
        <f>B55*1.03</f>
        <v>0</v>
      </c>
      <c r="K55" s="216"/>
      <c r="L55" s="490"/>
      <c r="M55" s="450">
        <f t="shared" si="23"/>
        <v>0</v>
      </c>
      <c r="N55" s="218"/>
      <c r="O55" s="219"/>
      <c r="P55" s="451">
        <f>ROUND(J55*L55,0)</f>
        <v>0</v>
      </c>
      <c r="Q55" s="200"/>
      <c r="R55" s="498">
        <f>J55*1.03</f>
        <v>0</v>
      </c>
      <c r="S55" s="216"/>
      <c r="T55" s="490"/>
      <c r="U55" s="450">
        <f t="shared" si="24"/>
        <v>0</v>
      </c>
      <c r="V55" s="218"/>
      <c r="W55" s="219"/>
      <c r="X55" s="451">
        <f>ROUND(R55*T55,0)</f>
        <v>0</v>
      </c>
      <c r="Y55" s="200"/>
      <c r="Z55" s="498">
        <f>R55*1.03</f>
        <v>0</v>
      </c>
      <c r="AA55" s="216"/>
      <c r="AB55" s="490"/>
      <c r="AC55" s="450">
        <f t="shared" si="25"/>
        <v>0</v>
      </c>
      <c r="AD55" s="218"/>
      <c r="AE55" s="219"/>
      <c r="AF55" s="451">
        <f>ROUND(Z55*AB55,0)</f>
        <v>0</v>
      </c>
      <c r="AG55" s="200"/>
      <c r="AH55" s="498">
        <f>Z55*1.03</f>
        <v>0</v>
      </c>
      <c r="AI55" s="216"/>
      <c r="AJ55" s="490"/>
      <c r="AK55" s="450">
        <f t="shared" si="26"/>
        <v>0</v>
      </c>
      <c r="AL55" s="218"/>
      <c r="AM55" s="219"/>
      <c r="AN55" s="451">
        <f>ROUND(AH55*AJ55,0)</f>
        <v>0</v>
      </c>
      <c r="AO55" s="200"/>
      <c r="AP55" s="457">
        <f t="shared" si="21"/>
        <v>0</v>
      </c>
    </row>
    <row r="56" spans="1:42" ht="19.149999999999999" customHeight="1" x14ac:dyDescent="0.2">
      <c r="A56" s="215"/>
      <c r="B56" s="500"/>
      <c r="C56" s="216"/>
      <c r="D56" s="492"/>
      <c r="E56" s="450">
        <f t="shared" si="22"/>
        <v>0</v>
      </c>
      <c r="F56" s="218"/>
      <c r="G56" s="219"/>
      <c r="H56" s="451">
        <f>ROUND(B56*D56,0)</f>
        <v>0</v>
      </c>
      <c r="I56" s="200"/>
      <c r="J56" s="498">
        <f>B56*1.03</f>
        <v>0</v>
      </c>
      <c r="K56" s="216"/>
      <c r="L56" s="490"/>
      <c r="M56" s="450">
        <f t="shared" si="23"/>
        <v>0</v>
      </c>
      <c r="N56" s="218"/>
      <c r="O56" s="219"/>
      <c r="P56" s="451">
        <f>ROUND(J56*L56,0)</f>
        <v>0</v>
      </c>
      <c r="Q56" s="200"/>
      <c r="R56" s="498">
        <f>J56*1.03</f>
        <v>0</v>
      </c>
      <c r="S56" s="216"/>
      <c r="T56" s="490"/>
      <c r="U56" s="450">
        <f t="shared" si="24"/>
        <v>0</v>
      </c>
      <c r="V56" s="218"/>
      <c r="W56" s="219"/>
      <c r="X56" s="451">
        <f>ROUND(R56*T56,0)</f>
        <v>0</v>
      </c>
      <c r="Y56" s="200"/>
      <c r="Z56" s="498">
        <f>R56*1.03</f>
        <v>0</v>
      </c>
      <c r="AA56" s="216"/>
      <c r="AB56" s="490"/>
      <c r="AC56" s="450">
        <f t="shared" si="25"/>
        <v>0</v>
      </c>
      <c r="AD56" s="218"/>
      <c r="AE56" s="219"/>
      <c r="AF56" s="451">
        <f>ROUND(Z56*AB56,0)</f>
        <v>0</v>
      </c>
      <c r="AG56" s="200"/>
      <c r="AH56" s="498">
        <f>Z56*1.03</f>
        <v>0</v>
      </c>
      <c r="AI56" s="216"/>
      <c r="AJ56" s="490"/>
      <c r="AK56" s="450">
        <f t="shared" si="26"/>
        <v>0</v>
      </c>
      <c r="AL56" s="218"/>
      <c r="AM56" s="219"/>
      <c r="AN56" s="451">
        <f>ROUND(AH56*AJ56,0)</f>
        <v>0</v>
      </c>
      <c r="AO56" s="200"/>
      <c r="AP56" s="457">
        <f t="shared" si="21"/>
        <v>0</v>
      </c>
    </row>
    <row r="57" spans="1:42" ht="19.149999999999999" customHeight="1" x14ac:dyDescent="0.2">
      <c r="A57" s="215"/>
      <c r="B57" s="500"/>
      <c r="C57" s="216"/>
      <c r="D57" s="492"/>
      <c r="E57" s="450">
        <f t="shared" si="22"/>
        <v>0</v>
      </c>
      <c r="F57" s="218"/>
      <c r="G57" s="219"/>
      <c r="H57" s="451">
        <f>ROUND(B57*D57,0)</f>
        <v>0</v>
      </c>
      <c r="I57" s="200"/>
      <c r="J57" s="498">
        <f>B57*1.03</f>
        <v>0</v>
      </c>
      <c r="K57" s="216"/>
      <c r="L57" s="490"/>
      <c r="M57" s="450">
        <f t="shared" si="23"/>
        <v>0</v>
      </c>
      <c r="N57" s="218"/>
      <c r="O57" s="219"/>
      <c r="P57" s="451">
        <f>ROUND(J57*L57,0)</f>
        <v>0</v>
      </c>
      <c r="Q57" s="200"/>
      <c r="R57" s="498">
        <f>J57*1.03</f>
        <v>0</v>
      </c>
      <c r="S57" s="216"/>
      <c r="T57" s="490"/>
      <c r="U57" s="450">
        <f t="shared" si="24"/>
        <v>0</v>
      </c>
      <c r="V57" s="218"/>
      <c r="W57" s="219"/>
      <c r="X57" s="451">
        <f>ROUND(R57*T57,0)</f>
        <v>0</v>
      </c>
      <c r="Y57" s="200"/>
      <c r="Z57" s="498">
        <f>R57*1.03</f>
        <v>0</v>
      </c>
      <c r="AA57" s="216"/>
      <c r="AB57" s="490"/>
      <c r="AC57" s="450">
        <f t="shared" si="25"/>
        <v>0</v>
      </c>
      <c r="AD57" s="218"/>
      <c r="AE57" s="219"/>
      <c r="AF57" s="451">
        <f>ROUND(Z57*AB57,0)</f>
        <v>0</v>
      </c>
      <c r="AG57" s="200"/>
      <c r="AH57" s="498">
        <f>Z57*1.03</f>
        <v>0</v>
      </c>
      <c r="AI57" s="216"/>
      <c r="AJ57" s="490"/>
      <c r="AK57" s="450">
        <f t="shared" si="26"/>
        <v>0</v>
      </c>
      <c r="AL57" s="218"/>
      <c r="AM57" s="219"/>
      <c r="AN57" s="451">
        <f>ROUND(AH57*AJ57,0)</f>
        <v>0</v>
      </c>
      <c r="AO57" s="200"/>
      <c r="AP57" s="457">
        <f t="shared" si="21"/>
        <v>0</v>
      </c>
    </row>
    <row r="58" spans="1:42" ht="15" x14ac:dyDescent="0.25">
      <c r="A58" s="667" t="s">
        <v>16</v>
      </c>
      <c r="B58" s="668"/>
      <c r="C58" s="668"/>
      <c r="D58" s="668"/>
      <c r="E58" s="668"/>
      <c r="F58" s="668"/>
      <c r="G58" s="669"/>
      <c r="H58" s="472">
        <f>SUM(H53:H57)</f>
        <v>0</v>
      </c>
      <c r="I58" s="200"/>
      <c r="J58" s="224"/>
      <c r="K58" s="224"/>
      <c r="L58" s="224"/>
      <c r="M58" s="224"/>
      <c r="N58" s="224"/>
      <c r="O58" s="226"/>
      <c r="P58" s="472">
        <f>SUM(P53:P57)</f>
        <v>0</v>
      </c>
      <c r="Q58" s="200"/>
      <c r="R58" s="223"/>
      <c r="S58" s="224"/>
      <c r="T58" s="224"/>
      <c r="U58" s="224"/>
      <c r="V58" s="224"/>
      <c r="W58" s="226"/>
      <c r="X58" s="472">
        <f>SUM(X53:X57)</f>
        <v>0</v>
      </c>
      <c r="Y58" s="200"/>
      <c r="Z58" s="223"/>
      <c r="AA58" s="224"/>
      <c r="AB58" s="224"/>
      <c r="AC58" s="224"/>
      <c r="AD58" s="224"/>
      <c r="AE58" s="226"/>
      <c r="AF58" s="472">
        <f>SUM(AF53:AF57)</f>
        <v>0</v>
      </c>
      <c r="AG58" s="200"/>
      <c r="AH58" s="223"/>
      <c r="AI58" s="224"/>
      <c r="AJ58" s="224"/>
      <c r="AK58" s="224"/>
      <c r="AL58" s="224"/>
      <c r="AM58" s="226"/>
      <c r="AN58" s="472">
        <f>SUM(AN53:AN57)</f>
        <v>0</v>
      </c>
      <c r="AO58" s="200"/>
      <c r="AP58" s="458">
        <f t="shared" si="21"/>
        <v>0</v>
      </c>
    </row>
    <row r="59" spans="1:42" ht="30" x14ac:dyDescent="0.25">
      <c r="A59" s="235" t="s">
        <v>390</v>
      </c>
      <c r="B59" s="405" t="s">
        <v>22</v>
      </c>
      <c r="C59" s="206"/>
      <c r="D59" s="405" t="s">
        <v>70</v>
      </c>
      <c r="E59" s="246"/>
      <c r="F59" s="207"/>
      <c r="G59" s="207"/>
      <c r="H59" s="244"/>
      <c r="I59" s="240"/>
      <c r="J59" s="241" t="s">
        <v>22</v>
      </c>
      <c r="K59" s="206"/>
      <c r="L59" s="242" t="s">
        <v>270</v>
      </c>
      <c r="M59" s="246"/>
      <c r="N59" s="207"/>
      <c r="O59" s="207"/>
      <c r="P59" s="244"/>
      <c r="Q59" s="240"/>
      <c r="R59" s="241" t="s">
        <v>22</v>
      </c>
      <c r="S59" s="246"/>
      <c r="T59" s="208" t="s">
        <v>270</v>
      </c>
      <c r="U59" s="246"/>
      <c r="V59" s="207"/>
      <c r="W59" s="207"/>
      <c r="X59" s="244"/>
      <c r="Y59" s="240"/>
      <c r="Z59" s="241" t="s">
        <v>22</v>
      </c>
      <c r="AA59" s="246"/>
      <c r="AB59" s="208" t="s">
        <v>270</v>
      </c>
      <c r="AC59" s="246"/>
      <c r="AD59" s="207"/>
      <c r="AE59" s="207"/>
      <c r="AF59" s="244"/>
      <c r="AG59" s="240"/>
      <c r="AH59" s="241" t="s">
        <v>22</v>
      </c>
      <c r="AI59" s="246"/>
      <c r="AJ59" s="208" t="s">
        <v>270</v>
      </c>
      <c r="AK59" s="246"/>
      <c r="AL59" s="207"/>
      <c r="AM59" s="207"/>
      <c r="AN59" s="244"/>
      <c r="AO59" s="240"/>
      <c r="AP59" s="214"/>
    </row>
    <row r="60" spans="1:42" ht="19.149999999999999" customHeight="1" x14ac:dyDescent="0.2">
      <c r="A60" s="215"/>
      <c r="B60" s="499">
        <v>15</v>
      </c>
      <c r="C60" s="216"/>
      <c r="D60" s="492"/>
      <c r="E60" s="218"/>
      <c r="F60" s="219"/>
      <c r="G60" s="219"/>
      <c r="H60" s="451">
        <f>ROUND(B60*D60,0)</f>
        <v>0</v>
      </c>
      <c r="I60" s="200"/>
      <c r="J60" s="498">
        <f>B60*1.03</f>
        <v>15.45</v>
      </c>
      <c r="K60" s="216"/>
      <c r="L60" s="490"/>
      <c r="M60" s="218"/>
      <c r="N60" s="219"/>
      <c r="O60" s="219"/>
      <c r="P60" s="451">
        <f>ROUND(J60*L60,0)</f>
        <v>0</v>
      </c>
      <c r="Q60" s="200"/>
      <c r="R60" s="498">
        <f>J60*1.03</f>
        <v>15.91</v>
      </c>
      <c r="S60" s="216"/>
      <c r="T60" s="650"/>
      <c r="U60" s="218"/>
      <c r="V60" s="219"/>
      <c r="W60" s="219"/>
      <c r="X60" s="451">
        <f>ROUND(R60*T60,0)</f>
        <v>0</v>
      </c>
      <c r="Y60" s="200"/>
      <c r="Z60" s="498">
        <f>R60*1.03</f>
        <v>16.39</v>
      </c>
      <c r="AA60" s="216"/>
      <c r="AB60" s="650"/>
      <c r="AC60" s="218"/>
      <c r="AD60" s="219"/>
      <c r="AE60" s="219"/>
      <c r="AF60" s="451">
        <f>ROUND(Z60*AB60,0)</f>
        <v>0</v>
      </c>
      <c r="AG60" s="200"/>
      <c r="AH60" s="498">
        <f>Z60*1.03</f>
        <v>16.88</v>
      </c>
      <c r="AI60" s="216"/>
      <c r="AJ60" s="650"/>
      <c r="AK60" s="218"/>
      <c r="AL60" s="219"/>
      <c r="AM60" s="219"/>
      <c r="AN60" s="451">
        <f>ROUND(AH60*AJ60,0)</f>
        <v>0</v>
      </c>
      <c r="AO60" s="200"/>
      <c r="AP60" s="457">
        <f>H60+P60+X60+AF60+AN60</f>
        <v>0</v>
      </c>
    </row>
    <row r="61" spans="1:42" ht="19.149999999999999" customHeight="1" x14ac:dyDescent="0.2">
      <c r="A61" s="215"/>
      <c r="B61" s="499">
        <v>15</v>
      </c>
      <c r="C61" s="216"/>
      <c r="D61" s="492"/>
      <c r="E61" s="218"/>
      <c r="F61" s="219"/>
      <c r="G61" s="219"/>
      <c r="H61" s="451">
        <f>ROUND(B61*D61,0)</f>
        <v>0</v>
      </c>
      <c r="I61" s="200"/>
      <c r="J61" s="498">
        <f>B61*1.03</f>
        <v>15.45</v>
      </c>
      <c r="K61" s="216"/>
      <c r="L61" s="490"/>
      <c r="M61" s="218"/>
      <c r="N61" s="219"/>
      <c r="O61" s="219"/>
      <c r="P61" s="451">
        <f>ROUND(J61*L61,0)</f>
        <v>0</v>
      </c>
      <c r="Q61" s="200"/>
      <c r="R61" s="498">
        <f>J61*1.03</f>
        <v>15.91</v>
      </c>
      <c r="S61" s="216"/>
      <c r="T61" s="490"/>
      <c r="U61" s="218"/>
      <c r="V61" s="219"/>
      <c r="W61" s="219"/>
      <c r="X61" s="451">
        <f>ROUND(R61*T61,0)</f>
        <v>0</v>
      </c>
      <c r="Y61" s="200"/>
      <c r="Z61" s="498">
        <f>R61*1.03</f>
        <v>16.39</v>
      </c>
      <c r="AA61" s="216"/>
      <c r="AB61" s="490"/>
      <c r="AC61" s="218"/>
      <c r="AD61" s="219"/>
      <c r="AE61" s="219"/>
      <c r="AF61" s="451">
        <f>ROUND(Z61*AB61,0)</f>
        <v>0</v>
      </c>
      <c r="AG61" s="200"/>
      <c r="AH61" s="498">
        <f>Z61*1.03</f>
        <v>16.88</v>
      </c>
      <c r="AI61" s="216"/>
      <c r="AJ61" s="490"/>
      <c r="AK61" s="218"/>
      <c r="AL61" s="219"/>
      <c r="AM61" s="219"/>
      <c r="AN61" s="451">
        <f>ROUND(AH61*AJ61,0)</f>
        <v>0</v>
      </c>
      <c r="AO61" s="200"/>
      <c r="AP61" s="457">
        <f>H61+P61+X61+AF61+AN61</f>
        <v>0</v>
      </c>
    </row>
    <row r="62" spans="1:42" ht="19.149999999999999" customHeight="1" x14ac:dyDescent="0.2">
      <c r="A62" s="215"/>
      <c r="B62" s="499">
        <v>15</v>
      </c>
      <c r="C62" s="216"/>
      <c r="D62" s="492"/>
      <c r="E62" s="218"/>
      <c r="F62" s="219"/>
      <c r="G62" s="219"/>
      <c r="H62" s="451">
        <f>ROUND(B62*D62,0)</f>
        <v>0</v>
      </c>
      <c r="I62" s="200"/>
      <c r="J62" s="498">
        <f>B62*1.03</f>
        <v>15.45</v>
      </c>
      <c r="K62" s="216"/>
      <c r="L62" s="490"/>
      <c r="M62" s="218"/>
      <c r="N62" s="219"/>
      <c r="O62" s="219"/>
      <c r="P62" s="451">
        <f>ROUND(J62*L62,0)</f>
        <v>0</v>
      </c>
      <c r="Q62" s="200"/>
      <c r="R62" s="498">
        <f>J62*1.03</f>
        <v>15.91</v>
      </c>
      <c r="S62" s="216"/>
      <c r="T62" s="490"/>
      <c r="U62" s="218"/>
      <c r="V62" s="219"/>
      <c r="W62" s="219"/>
      <c r="X62" s="451">
        <f>ROUND(R62*T62,0)</f>
        <v>0</v>
      </c>
      <c r="Y62" s="200"/>
      <c r="Z62" s="498">
        <f>R62*1.03</f>
        <v>16.39</v>
      </c>
      <c r="AA62" s="216"/>
      <c r="AB62" s="490"/>
      <c r="AC62" s="218"/>
      <c r="AD62" s="219"/>
      <c r="AE62" s="219"/>
      <c r="AF62" s="451">
        <f>ROUND(Z62*AB62,0)</f>
        <v>0</v>
      </c>
      <c r="AG62" s="200"/>
      <c r="AH62" s="498">
        <f>Z62*1.03</f>
        <v>16.88</v>
      </c>
      <c r="AI62" s="216"/>
      <c r="AJ62" s="490"/>
      <c r="AK62" s="218"/>
      <c r="AL62" s="219"/>
      <c r="AM62" s="219"/>
      <c r="AN62" s="451">
        <f>ROUND(AH62*AJ62,0)</f>
        <v>0</v>
      </c>
      <c r="AO62" s="200"/>
      <c r="AP62" s="457">
        <f>H62+P62+X62+AF62+AN62</f>
        <v>0</v>
      </c>
    </row>
    <row r="63" spans="1:42" ht="19.149999999999999" customHeight="1" x14ac:dyDescent="0.2">
      <c r="A63" s="215"/>
      <c r="B63" s="499">
        <v>15</v>
      </c>
      <c r="C63" s="216"/>
      <c r="D63" s="492"/>
      <c r="E63" s="480"/>
      <c r="F63" s="219"/>
      <c r="G63" s="219"/>
      <c r="H63" s="451">
        <f>ROUND(B63*D63,0)</f>
        <v>0</v>
      </c>
      <c r="I63" s="200"/>
      <c r="J63" s="498">
        <f>B63*1.03</f>
        <v>15.45</v>
      </c>
      <c r="K63" s="216"/>
      <c r="L63" s="490"/>
      <c r="M63" s="480"/>
      <c r="N63" s="219"/>
      <c r="O63" s="219"/>
      <c r="P63" s="451">
        <f>ROUND(J63*L63,0)</f>
        <v>0</v>
      </c>
      <c r="Q63" s="200"/>
      <c r="R63" s="498">
        <f>J63*1.03</f>
        <v>15.91</v>
      </c>
      <c r="S63" s="216"/>
      <c r="T63" s="490"/>
      <c r="U63" s="480"/>
      <c r="V63" s="219"/>
      <c r="W63" s="219"/>
      <c r="X63" s="451">
        <f>ROUND(R63*T63,0)</f>
        <v>0</v>
      </c>
      <c r="Y63" s="200"/>
      <c r="Z63" s="498">
        <f>R63*1.03</f>
        <v>16.39</v>
      </c>
      <c r="AA63" s="216"/>
      <c r="AB63" s="490"/>
      <c r="AC63" s="480"/>
      <c r="AD63" s="219"/>
      <c r="AE63" s="219"/>
      <c r="AF63" s="451">
        <f>ROUND(Z63*AB63,0)</f>
        <v>0</v>
      </c>
      <c r="AG63" s="200"/>
      <c r="AH63" s="498">
        <f>Z63*1.03</f>
        <v>16.88</v>
      </c>
      <c r="AI63" s="216"/>
      <c r="AJ63" s="490"/>
      <c r="AK63" s="480"/>
      <c r="AL63" s="219"/>
      <c r="AM63" s="219"/>
      <c r="AN63" s="451">
        <f>ROUND(AH63*AJ63,0)</f>
        <v>0</v>
      </c>
      <c r="AO63" s="200"/>
      <c r="AP63" s="457">
        <f>H63+P63+X63+AF63+AN63</f>
        <v>0</v>
      </c>
    </row>
    <row r="64" spans="1:42" ht="15" x14ac:dyDescent="0.25">
      <c r="A64" s="667" t="s">
        <v>16</v>
      </c>
      <c r="B64" s="668"/>
      <c r="C64" s="668"/>
      <c r="D64" s="668"/>
      <c r="E64" s="711"/>
      <c r="F64" s="668"/>
      <c r="G64" s="669"/>
      <c r="H64" s="472">
        <f>SUM(H60:H63)</f>
        <v>0</v>
      </c>
      <c r="I64" s="200"/>
      <c r="J64" s="252"/>
      <c r="K64" s="225"/>
      <c r="L64" s="225"/>
      <c r="M64" s="225"/>
      <c r="N64" s="225"/>
      <c r="O64" s="225"/>
      <c r="P64" s="472">
        <f>SUM(P60:P63)</f>
        <v>0</v>
      </c>
      <c r="Q64" s="200"/>
      <c r="R64" s="223"/>
      <c r="S64" s="224"/>
      <c r="T64" s="225"/>
      <c r="U64" s="225"/>
      <c r="V64" s="225"/>
      <c r="W64" s="225"/>
      <c r="X64" s="472">
        <f>SUM(X60:X63)</f>
        <v>0</v>
      </c>
      <c r="Y64" s="200"/>
      <c r="Z64" s="223"/>
      <c r="AA64" s="224"/>
      <c r="AB64" s="225"/>
      <c r="AC64" s="225"/>
      <c r="AD64" s="225"/>
      <c r="AE64" s="225"/>
      <c r="AF64" s="472">
        <f>SUM(AF60:AF63)</f>
        <v>0</v>
      </c>
      <c r="AG64" s="200"/>
      <c r="AH64" s="223"/>
      <c r="AI64" s="224"/>
      <c r="AJ64" s="225"/>
      <c r="AK64" s="225"/>
      <c r="AL64" s="225"/>
      <c r="AM64" s="226"/>
      <c r="AN64" s="472">
        <f>SUM(AN60:AN63)</f>
        <v>0</v>
      </c>
      <c r="AO64" s="200"/>
      <c r="AP64" s="460">
        <f>H64+P64+X64+AF64+AN64</f>
        <v>0</v>
      </c>
    </row>
    <row r="65" spans="1:44" ht="15" x14ac:dyDescent="0.25">
      <c r="A65" s="253" t="s">
        <v>67</v>
      </c>
      <c r="B65" s="206" t="s">
        <v>294</v>
      </c>
      <c r="C65" s="406" t="s">
        <v>42</v>
      </c>
      <c r="D65" s="208" t="s">
        <v>324</v>
      </c>
      <c r="E65" s="243"/>
      <c r="F65" s="207"/>
      <c r="G65" s="207"/>
      <c r="H65" s="244"/>
      <c r="I65" s="240"/>
      <c r="J65" s="255"/>
      <c r="K65" s="207" t="s">
        <v>42</v>
      </c>
      <c r="L65" s="208" t="s">
        <v>324</v>
      </c>
      <c r="M65" s="473"/>
      <c r="N65" s="207"/>
      <c r="O65" s="207"/>
      <c r="P65" s="244"/>
      <c r="Q65" s="240"/>
      <c r="R65" s="255"/>
      <c r="S65" s="207" t="s">
        <v>42</v>
      </c>
      <c r="T65" s="208" t="s">
        <v>324</v>
      </c>
      <c r="U65" s="473"/>
      <c r="V65" s="207"/>
      <c r="W65" s="207"/>
      <c r="X65" s="244"/>
      <c r="Y65" s="240"/>
      <c r="Z65" s="255"/>
      <c r="AA65" s="207" t="s">
        <v>42</v>
      </c>
      <c r="AB65" s="208" t="s">
        <v>324</v>
      </c>
      <c r="AC65" s="473"/>
      <c r="AD65" s="207"/>
      <c r="AE65" s="207"/>
      <c r="AF65" s="461"/>
      <c r="AG65" s="240"/>
      <c r="AH65" s="255"/>
      <c r="AI65" s="207" t="s">
        <v>42</v>
      </c>
      <c r="AJ65" s="208" t="s">
        <v>324</v>
      </c>
      <c r="AK65" s="473"/>
      <c r="AL65" s="207"/>
      <c r="AM65" s="207"/>
      <c r="AN65" s="244"/>
      <c r="AO65" s="240"/>
      <c r="AP65" s="214"/>
    </row>
    <row r="66" spans="1:44" ht="19.149999999999999" customHeight="1" x14ac:dyDescent="0.2">
      <c r="A66" s="215"/>
      <c r="B66" s="201" t="s">
        <v>9</v>
      </c>
      <c r="C66" s="216">
        <v>13000</v>
      </c>
      <c r="D66" s="492"/>
      <c r="E66" s="481"/>
      <c r="F66" s="219"/>
      <c r="G66" s="219"/>
      <c r="H66" s="451">
        <f>ROUND(C66*D66,0)</f>
        <v>0</v>
      </c>
      <c r="I66" s="200"/>
      <c r="J66" s="459" t="s">
        <v>9</v>
      </c>
      <c r="K66" s="216">
        <f>ROUND(C66*1.03,0)</f>
        <v>13390</v>
      </c>
      <c r="L66" s="492"/>
      <c r="M66" s="481"/>
      <c r="N66" s="219"/>
      <c r="O66" s="219"/>
      <c r="P66" s="451">
        <f>ROUND(K66*L66,0)</f>
        <v>0</v>
      </c>
      <c r="Q66" s="200"/>
      <c r="R66" s="459" t="s">
        <v>9</v>
      </c>
      <c r="S66" s="216">
        <f>ROUND(K66*1.03,0)</f>
        <v>13792</v>
      </c>
      <c r="T66" s="492"/>
      <c r="U66" s="481"/>
      <c r="V66" s="219"/>
      <c r="W66" s="219"/>
      <c r="X66" s="451">
        <f>ROUND(S66*T66,0)</f>
        <v>0</v>
      </c>
      <c r="Y66" s="200"/>
      <c r="Z66" s="459" t="s">
        <v>9</v>
      </c>
      <c r="AA66" s="216">
        <f>ROUND(S66*1.03,0)</f>
        <v>14206</v>
      </c>
      <c r="AB66" s="492"/>
      <c r="AC66" s="481"/>
      <c r="AD66" s="219"/>
      <c r="AE66" s="219"/>
      <c r="AF66" s="451">
        <f>ROUND(AA66*AB66,0)</f>
        <v>0</v>
      </c>
      <c r="AG66" s="200"/>
      <c r="AH66" s="459" t="s">
        <v>9</v>
      </c>
      <c r="AI66" s="216">
        <f>ROUND(AA66*1.03,0)</f>
        <v>14632</v>
      </c>
      <c r="AJ66" s="492"/>
      <c r="AK66" s="481"/>
      <c r="AL66" s="219"/>
      <c r="AM66" s="219"/>
      <c r="AN66" s="451">
        <f>ROUND(AI66*AJ66,0)</f>
        <v>0</v>
      </c>
      <c r="AO66" s="200"/>
      <c r="AP66" s="457">
        <f>SUM(H66+P66+X66+AF66+AN66)</f>
        <v>0</v>
      </c>
    </row>
    <row r="67" spans="1:44" ht="19.149999999999999" customHeight="1" x14ac:dyDescent="0.2">
      <c r="A67" s="215"/>
      <c r="B67" s="201" t="s">
        <v>272</v>
      </c>
      <c r="C67" s="216">
        <v>14000</v>
      </c>
      <c r="D67" s="492"/>
      <c r="E67" s="218"/>
      <c r="F67" s="219"/>
      <c r="G67" s="219"/>
      <c r="H67" s="451">
        <f>ROUND(C67*D67,0)</f>
        <v>0</v>
      </c>
      <c r="I67" s="200"/>
      <c r="J67" s="459" t="s">
        <v>272</v>
      </c>
      <c r="K67" s="216">
        <f>ROUND(C67*1.03,0)</f>
        <v>14420</v>
      </c>
      <c r="L67" s="492"/>
      <c r="M67" s="218"/>
      <c r="N67" s="219"/>
      <c r="O67" s="219"/>
      <c r="P67" s="451">
        <f>ROUND(K67*L67,0)</f>
        <v>0</v>
      </c>
      <c r="Q67" s="200"/>
      <c r="R67" s="459" t="s">
        <v>272</v>
      </c>
      <c r="S67" s="216">
        <f>ROUND(K67*1.03,0)</f>
        <v>14853</v>
      </c>
      <c r="T67" s="492"/>
      <c r="U67" s="218"/>
      <c r="V67" s="219"/>
      <c r="W67" s="219"/>
      <c r="X67" s="451">
        <f>ROUND(S67*T67,0)</f>
        <v>0</v>
      </c>
      <c r="Y67" s="200"/>
      <c r="Z67" s="459" t="s">
        <v>272</v>
      </c>
      <c r="AA67" s="216">
        <f>ROUND(S67*1.03,0)</f>
        <v>15299</v>
      </c>
      <c r="AB67" s="492"/>
      <c r="AC67" s="218"/>
      <c r="AD67" s="219"/>
      <c r="AE67" s="219"/>
      <c r="AF67" s="451">
        <f>ROUND(AA67*AB67,0)</f>
        <v>0</v>
      </c>
      <c r="AG67" s="200"/>
      <c r="AH67" s="459" t="s">
        <v>272</v>
      </c>
      <c r="AI67" s="216">
        <f>ROUND(AA67*1.03,0)</f>
        <v>15758</v>
      </c>
      <c r="AJ67" s="492"/>
      <c r="AK67" s="218"/>
      <c r="AL67" s="219"/>
      <c r="AM67" s="219"/>
      <c r="AN67" s="451">
        <f>ROUND(AI67*AJ67,0)</f>
        <v>0</v>
      </c>
      <c r="AO67" s="200"/>
      <c r="AP67" s="457">
        <f>SUM(H67+P67+X67+AF67+AN67)</f>
        <v>0</v>
      </c>
    </row>
    <row r="68" spans="1:44" ht="19.149999999999999" customHeight="1" x14ac:dyDescent="0.2">
      <c r="A68" s="657"/>
      <c r="B68" s="201" t="s">
        <v>10</v>
      </c>
      <c r="C68" s="216">
        <f>19500</f>
        <v>19500</v>
      </c>
      <c r="D68" s="492"/>
      <c r="E68" s="480"/>
      <c r="F68" s="219"/>
      <c r="G68" s="219"/>
      <c r="H68" s="451">
        <f>ROUND(C68*D68,0)</f>
        <v>0</v>
      </c>
      <c r="I68" s="200"/>
      <c r="J68" s="459" t="s">
        <v>10</v>
      </c>
      <c r="K68" s="216">
        <f>ROUND(C68*1.03,0)</f>
        <v>20085</v>
      </c>
      <c r="L68" s="492"/>
      <c r="M68" s="480"/>
      <c r="N68" s="219"/>
      <c r="O68" s="219"/>
      <c r="P68" s="451">
        <f>ROUND(K68*L68,0)</f>
        <v>0</v>
      </c>
      <c r="Q68" s="200"/>
      <c r="R68" s="459" t="s">
        <v>10</v>
      </c>
      <c r="S68" s="216">
        <f>ROUND(K68*1.03,0)</f>
        <v>20688</v>
      </c>
      <c r="T68" s="492"/>
      <c r="U68" s="480"/>
      <c r="V68" s="219"/>
      <c r="W68" s="219"/>
      <c r="X68" s="451">
        <f>ROUND(S68*T68,0)</f>
        <v>0</v>
      </c>
      <c r="Y68" s="200"/>
      <c r="Z68" s="459" t="s">
        <v>10</v>
      </c>
      <c r="AA68" s="216">
        <f>ROUND(S68*1.03,0)</f>
        <v>21309</v>
      </c>
      <c r="AB68" s="492"/>
      <c r="AC68" s="480"/>
      <c r="AD68" s="219"/>
      <c r="AE68" s="219"/>
      <c r="AF68" s="451">
        <f>ROUND(AA68*AB68,0)</f>
        <v>0</v>
      </c>
      <c r="AG68" s="200"/>
      <c r="AH68" s="459" t="s">
        <v>10</v>
      </c>
      <c r="AI68" s="216">
        <f>ROUND(AA68*1.03,0)</f>
        <v>21948</v>
      </c>
      <c r="AJ68" s="492"/>
      <c r="AK68" s="480"/>
      <c r="AL68" s="219"/>
      <c r="AM68" s="219"/>
      <c r="AN68" s="451">
        <f>ROUND(AI68*AJ68,0)</f>
        <v>0</v>
      </c>
      <c r="AO68" s="200"/>
      <c r="AP68" s="457">
        <f>SUM(H68+P68+X68+AF68+AN68)</f>
        <v>0</v>
      </c>
      <c r="AR68" s="660"/>
    </row>
    <row r="69" spans="1:44" ht="15" x14ac:dyDescent="0.25">
      <c r="A69" s="667" t="s">
        <v>16</v>
      </c>
      <c r="B69" s="668"/>
      <c r="C69" s="668"/>
      <c r="D69" s="668"/>
      <c r="E69" s="711"/>
      <c r="F69" s="668"/>
      <c r="G69" s="669"/>
      <c r="H69" s="472">
        <f>ROUND(H66+H67+H68,0)</f>
        <v>0</v>
      </c>
      <c r="I69" s="200"/>
      <c r="J69" s="224"/>
      <c r="K69" s="224"/>
      <c r="L69" s="224"/>
      <c r="M69" s="224"/>
      <c r="N69" s="224"/>
      <c r="O69" s="224"/>
      <c r="P69" s="472">
        <f>ROUND(P66+P67+P68,0)</f>
        <v>0</v>
      </c>
      <c r="Q69" s="200"/>
      <c r="R69" s="264"/>
      <c r="S69" s="264"/>
      <c r="T69" s="224"/>
      <c r="U69" s="224"/>
      <c r="V69" s="224"/>
      <c r="W69" s="224"/>
      <c r="X69" s="472">
        <f>ROUND(X66+X67+X68,0)</f>
        <v>0</v>
      </c>
      <c r="Y69" s="200"/>
      <c r="Z69" s="264"/>
      <c r="AA69" s="264"/>
      <c r="AB69" s="224"/>
      <c r="AC69" s="224"/>
      <c r="AD69" s="224"/>
      <c r="AE69" s="224"/>
      <c r="AF69" s="472">
        <f>ROUND(AF66+AF67+AF68,0)</f>
        <v>0</v>
      </c>
      <c r="AG69" s="200"/>
      <c r="AH69" s="264"/>
      <c r="AI69" s="264"/>
      <c r="AJ69" s="224"/>
      <c r="AK69" s="224"/>
      <c r="AL69" s="224"/>
      <c r="AM69" s="224"/>
      <c r="AN69" s="472">
        <f>ROUND(AN66+AN67+AN68,0)</f>
        <v>0</v>
      </c>
      <c r="AO69" s="200"/>
      <c r="AP69" s="458">
        <f>SUM(H69+P69+X69+AF69+AN69)</f>
        <v>0</v>
      </c>
    </row>
    <row r="70" spans="1:44" x14ac:dyDescent="0.2">
      <c r="I70" s="399"/>
      <c r="Q70" s="399"/>
      <c r="Y70" s="399"/>
      <c r="AG70" s="399"/>
      <c r="AO70" s="399"/>
    </row>
    <row r="71" spans="1:44" ht="15" x14ac:dyDescent="0.25">
      <c r="A71" s="709" t="s">
        <v>314</v>
      </c>
      <c r="B71" s="709"/>
      <c r="C71" s="709"/>
      <c r="D71" s="709"/>
      <c r="E71" s="709"/>
      <c r="F71" s="709"/>
      <c r="G71" s="710"/>
      <c r="H71" s="472">
        <f>ROUND(H69+H64+H58+H51+H37,0)</f>
        <v>0</v>
      </c>
      <c r="I71" s="200"/>
      <c r="J71" s="224"/>
      <c r="K71" s="224"/>
      <c r="L71" s="224"/>
      <c r="M71" s="224"/>
      <c r="N71" s="224"/>
      <c r="O71" s="224"/>
      <c r="P71" s="472">
        <f>ROUND(P69+P64+P58+P51+P37,0)</f>
        <v>0</v>
      </c>
      <c r="Q71" s="200"/>
      <c r="R71" s="264"/>
      <c r="S71" s="264"/>
      <c r="T71" s="224"/>
      <c r="U71" s="224"/>
      <c r="V71" s="224"/>
      <c r="W71" s="224"/>
      <c r="X71" s="472">
        <f>ROUND(X69+X64+X58+X51+X37,0)</f>
        <v>0</v>
      </c>
      <c r="Y71" s="200"/>
      <c r="Z71" s="264"/>
      <c r="AA71" s="264"/>
      <c r="AB71" s="224"/>
      <c r="AC71" s="224"/>
      <c r="AD71" s="224"/>
      <c r="AE71" s="224"/>
      <c r="AF71" s="472">
        <f>ROUND(AF69+AF64+AF58+AF51+AF37,0)</f>
        <v>0</v>
      </c>
      <c r="AG71" s="200"/>
      <c r="AH71" s="264"/>
      <c r="AI71" s="264"/>
      <c r="AJ71" s="224"/>
      <c r="AK71" s="224"/>
      <c r="AL71" s="224"/>
      <c r="AM71" s="224"/>
      <c r="AN71" s="472">
        <f>ROUND(AN69+AN64+AN58+AN51+AN37,0)</f>
        <v>0</v>
      </c>
      <c r="AO71" s="200"/>
      <c r="AP71" s="458">
        <f>SUM(H71+P71+X71+AF71+AN71)</f>
        <v>0</v>
      </c>
    </row>
    <row r="72" spans="1:44" ht="15" x14ac:dyDescent="0.25">
      <c r="A72" s="268"/>
      <c r="B72" s="231"/>
      <c r="C72" s="231"/>
      <c r="D72" s="231"/>
      <c r="E72" s="231"/>
      <c r="F72" s="231"/>
      <c r="G72" s="231"/>
      <c r="H72" s="232"/>
      <c r="I72" s="200"/>
      <c r="J72" s="265"/>
      <c r="K72" s="265"/>
      <c r="P72" s="269"/>
      <c r="Q72" s="200"/>
      <c r="R72" s="265"/>
      <c r="S72" s="265"/>
      <c r="X72" s="266"/>
      <c r="Y72" s="200"/>
      <c r="Z72" s="265"/>
      <c r="AA72" s="265"/>
      <c r="AF72" s="266"/>
      <c r="AG72" s="200"/>
      <c r="AH72" s="265"/>
      <c r="AI72" s="265"/>
      <c r="AN72" s="234"/>
      <c r="AO72" s="200"/>
      <c r="AP72" s="267"/>
    </row>
    <row r="73" spans="1:44" ht="15" x14ac:dyDescent="0.25">
      <c r="A73" s="270" t="s">
        <v>283</v>
      </c>
      <c r="B73" s="271"/>
      <c r="C73" s="271"/>
      <c r="D73" s="272"/>
      <c r="E73" s="272"/>
      <c r="F73" s="272"/>
      <c r="G73" s="272"/>
      <c r="H73" s="273"/>
      <c r="I73" s="245"/>
      <c r="J73" s="274"/>
      <c r="K73" s="275"/>
      <c r="L73" s="272"/>
      <c r="M73" s="272"/>
      <c r="N73" s="272"/>
      <c r="O73" s="272"/>
      <c r="P73" s="273"/>
      <c r="Q73" s="245"/>
      <c r="R73" s="274"/>
      <c r="S73" s="275"/>
      <c r="T73" s="272"/>
      <c r="U73" s="272"/>
      <c r="V73" s="272"/>
      <c r="W73" s="272"/>
      <c r="X73" s="273"/>
      <c r="Y73" s="245"/>
      <c r="Z73" s="274"/>
      <c r="AA73" s="275"/>
      <c r="AB73" s="272"/>
      <c r="AC73" s="272"/>
      <c r="AD73" s="272"/>
      <c r="AE73" s="272"/>
      <c r="AF73" s="273"/>
      <c r="AG73" s="245"/>
      <c r="AH73" s="274"/>
      <c r="AI73" s="275"/>
      <c r="AJ73" s="272"/>
      <c r="AK73" s="272"/>
      <c r="AL73" s="272"/>
      <c r="AM73" s="272"/>
      <c r="AN73" s="273"/>
      <c r="AO73" s="245"/>
      <c r="AP73" s="276"/>
    </row>
    <row r="74" spans="1:44" ht="15" x14ac:dyDescent="0.25">
      <c r="A74" s="407" t="s">
        <v>257</v>
      </c>
      <c r="B74" s="207"/>
      <c r="C74" s="207"/>
      <c r="D74" s="207"/>
      <c r="E74" s="207"/>
      <c r="F74" s="207"/>
      <c r="G74" s="207"/>
      <c r="H74" s="244"/>
      <c r="I74" s="277"/>
      <c r="J74" s="278"/>
      <c r="K74" s="279"/>
      <c r="L74" s="279"/>
      <c r="M74" s="279"/>
      <c r="N74" s="279"/>
      <c r="O74" s="279"/>
      <c r="P74" s="280"/>
      <c r="Q74" s="277"/>
      <c r="R74" s="278"/>
      <c r="S74" s="279"/>
      <c r="T74" s="279"/>
      <c r="U74" s="279"/>
      <c r="V74" s="279"/>
      <c r="W74" s="279"/>
      <c r="X74" s="280"/>
      <c r="Y74" s="277"/>
      <c r="Z74" s="278"/>
      <c r="AA74" s="279"/>
      <c r="AB74" s="279"/>
      <c r="AC74" s="279"/>
      <c r="AD74" s="279"/>
      <c r="AE74" s="279"/>
      <c r="AF74" s="280"/>
      <c r="AG74" s="277"/>
      <c r="AH74" s="278"/>
      <c r="AI74" s="279"/>
      <c r="AJ74" s="279"/>
      <c r="AK74" s="279"/>
      <c r="AL74" s="279"/>
      <c r="AM74" s="279"/>
      <c r="AN74" s="280"/>
      <c r="AO74" s="277"/>
      <c r="AP74" s="214"/>
    </row>
    <row r="75" spans="1:44" ht="15" x14ac:dyDescent="0.25">
      <c r="A75" s="662">
        <f>A23</f>
        <v>0</v>
      </c>
      <c r="B75" s="281"/>
      <c r="C75" s="425"/>
      <c r="D75" s="699" t="s">
        <v>273</v>
      </c>
      <c r="E75" s="700"/>
      <c r="F75" s="700"/>
      <c r="G75" s="701"/>
      <c r="H75" s="447">
        <f>SUM(B75*H23)</f>
        <v>0</v>
      </c>
      <c r="I75" s="200"/>
      <c r="J75" s="697" t="s">
        <v>273</v>
      </c>
      <c r="K75" s="697"/>
      <c r="L75" s="697"/>
      <c r="M75" s="697"/>
      <c r="N75" s="697"/>
      <c r="O75" s="698"/>
      <c r="P75" s="447">
        <f>SUM(+B75*P23)</f>
        <v>0</v>
      </c>
      <c r="Q75" s="200"/>
      <c r="R75" s="699" t="s">
        <v>273</v>
      </c>
      <c r="S75" s="700"/>
      <c r="T75" s="700"/>
      <c r="U75" s="700"/>
      <c r="V75" s="700"/>
      <c r="W75" s="701"/>
      <c r="X75" s="447">
        <f>SUM(+B75*X23)</f>
        <v>0</v>
      </c>
      <c r="Y75" s="200"/>
      <c r="Z75" s="699" t="s">
        <v>273</v>
      </c>
      <c r="AA75" s="700"/>
      <c r="AB75" s="700"/>
      <c r="AC75" s="700"/>
      <c r="AD75" s="700"/>
      <c r="AE75" s="701"/>
      <c r="AF75" s="447">
        <f>SUM(+B75*AF23)</f>
        <v>0</v>
      </c>
      <c r="AG75" s="200"/>
      <c r="AH75" s="699" t="s">
        <v>273</v>
      </c>
      <c r="AI75" s="700"/>
      <c r="AJ75" s="700"/>
      <c r="AK75" s="700"/>
      <c r="AL75" s="700"/>
      <c r="AM75" s="701"/>
      <c r="AN75" s="447">
        <f>SUM(+B75*AN23)</f>
        <v>0</v>
      </c>
      <c r="AO75" s="200"/>
      <c r="AP75" s="457">
        <f t="shared" ref="AP75:AP86" si="27">SUM(H75+P75+X75+AF75+AN75)</f>
        <v>0</v>
      </c>
    </row>
    <row r="76" spans="1:44" ht="15" x14ac:dyDescent="0.25">
      <c r="A76" s="663"/>
      <c r="B76" s="426"/>
      <c r="C76" s="282">
        <v>8.3599999999999994E-2</v>
      </c>
      <c r="D76" s="283"/>
      <c r="E76" s="702" t="s">
        <v>274</v>
      </c>
      <c r="F76" s="703"/>
      <c r="G76" s="704"/>
      <c r="H76" s="447">
        <f>SUM(C76*H24)</f>
        <v>0</v>
      </c>
      <c r="I76" s="200"/>
      <c r="J76" s="283"/>
      <c r="K76" s="689" t="s">
        <v>274</v>
      </c>
      <c r="L76" s="690"/>
      <c r="M76" s="690"/>
      <c r="N76" s="690"/>
      <c r="O76" s="691"/>
      <c r="P76" s="447">
        <f>SUM(+C76*P24)</f>
        <v>0</v>
      </c>
      <c r="Q76" s="200"/>
      <c r="R76" s="283"/>
      <c r="S76" s="689" t="s">
        <v>274</v>
      </c>
      <c r="T76" s="690"/>
      <c r="U76" s="690"/>
      <c r="V76" s="690"/>
      <c r="W76" s="691"/>
      <c r="X76" s="447">
        <f>SUM(+C76*X24)</f>
        <v>0</v>
      </c>
      <c r="Y76" s="200"/>
      <c r="Z76" s="283"/>
      <c r="AA76" s="689" t="s">
        <v>274</v>
      </c>
      <c r="AB76" s="690"/>
      <c r="AC76" s="690"/>
      <c r="AD76" s="690"/>
      <c r="AE76" s="691"/>
      <c r="AF76" s="447">
        <f>SUM(+C76*AF24)</f>
        <v>0</v>
      </c>
      <c r="AG76" s="200"/>
      <c r="AH76" s="283"/>
      <c r="AI76" s="689" t="s">
        <v>274</v>
      </c>
      <c r="AJ76" s="690"/>
      <c r="AK76" s="690"/>
      <c r="AL76" s="690"/>
      <c r="AM76" s="691"/>
      <c r="AN76" s="447">
        <f>SUM(+C76*AN24)</f>
        <v>0</v>
      </c>
      <c r="AO76" s="200"/>
      <c r="AP76" s="457">
        <f t="shared" si="27"/>
        <v>0</v>
      </c>
    </row>
    <row r="77" spans="1:44" x14ac:dyDescent="0.2">
      <c r="A77" s="662">
        <f>A25</f>
        <v>0</v>
      </c>
      <c r="B77" s="282"/>
      <c r="C77" s="429"/>
      <c r="D77" s="283"/>
      <c r="E77" s="283"/>
      <c r="F77" s="283"/>
      <c r="G77" s="283"/>
      <c r="H77" s="447">
        <f>SUM(B77*H25)</f>
        <v>0</v>
      </c>
      <c r="I77" s="200"/>
      <c r="J77" s="283"/>
      <c r="K77" s="283"/>
      <c r="L77" s="283"/>
      <c r="M77" s="283"/>
      <c r="N77" s="283"/>
      <c r="O77" s="283"/>
      <c r="P77" s="447">
        <f>SUM(+B77*P25)</f>
        <v>0</v>
      </c>
      <c r="Q77" s="200"/>
      <c r="R77" s="283"/>
      <c r="S77" s="283"/>
      <c r="T77" s="283"/>
      <c r="U77" s="283"/>
      <c r="V77" s="283"/>
      <c r="W77" s="283"/>
      <c r="X77" s="447">
        <f>SUM(+B77*X25)</f>
        <v>0</v>
      </c>
      <c r="Y77" s="200"/>
      <c r="Z77" s="283"/>
      <c r="AA77" s="283"/>
      <c r="AB77" s="283"/>
      <c r="AC77" s="283"/>
      <c r="AD77" s="283"/>
      <c r="AE77" s="283"/>
      <c r="AF77" s="447">
        <f>SUM(+B77*AF25)</f>
        <v>0</v>
      </c>
      <c r="AG77" s="200"/>
      <c r="AH77" s="283"/>
      <c r="AI77" s="283"/>
      <c r="AJ77" s="283"/>
      <c r="AK77" s="283"/>
      <c r="AL77" s="283"/>
      <c r="AM77" s="283"/>
      <c r="AN77" s="447">
        <f>SUM(+B77*AN25)</f>
        <v>0</v>
      </c>
      <c r="AO77" s="200"/>
      <c r="AP77" s="457">
        <f t="shared" si="27"/>
        <v>0</v>
      </c>
    </row>
    <row r="78" spans="1:44" ht="15" x14ac:dyDescent="0.25">
      <c r="A78" s="663"/>
      <c r="B78" s="430"/>
      <c r="C78" s="282">
        <v>8.3599999999999994E-2</v>
      </c>
      <c r="D78" s="664"/>
      <c r="E78" s="665"/>
      <c r="F78" s="665"/>
      <c r="G78" s="666"/>
      <c r="H78" s="447">
        <f>SUM(C78*H26)</f>
        <v>0</v>
      </c>
      <c r="I78" s="200"/>
      <c r="J78" s="283"/>
      <c r="K78" s="283"/>
      <c r="L78" s="283"/>
      <c r="M78" s="283"/>
      <c r="N78" s="283"/>
      <c r="O78" s="283"/>
      <c r="P78" s="447">
        <f>SUM(+C78*P26)</f>
        <v>0</v>
      </c>
      <c r="Q78" s="200"/>
      <c r="R78" s="283"/>
      <c r="S78" s="283"/>
      <c r="T78" s="283"/>
      <c r="U78" s="283"/>
      <c r="V78" s="283"/>
      <c r="W78" s="283"/>
      <c r="X78" s="447">
        <f>SUM(+C78*X26)</f>
        <v>0</v>
      </c>
      <c r="Y78" s="200"/>
      <c r="Z78" s="283"/>
      <c r="AA78" s="283"/>
      <c r="AB78" s="283"/>
      <c r="AC78" s="283"/>
      <c r="AD78" s="283"/>
      <c r="AE78" s="283"/>
      <c r="AF78" s="447">
        <f>SUM(+C78*AF26)</f>
        <v>0</v>
      </c>
      <c r="AG78" s="200"/>
      <c r="AH78" s="283"/>
      <c r="AI78" s="283"/>
      <c r="AJ78" s="283"/>
      <c r="AK78" s="283"/>
      <c r="AL78" s="283"/>
      <c r="AM78" s="283"/>
      <c r="AN78" s="447">
        <f>SUM(+C78*AN26)</f>
        <v>0</v>
      </c>
      <c r="AO78" s="200"/>
      <c r="AP78" s="457">
        <f t="shared" si="27"/>
        <v>0</v>
      </c>
    </row>
    <row r="79" spans="1:44" x14ac:dyDescent="0.2">
      <c r="A79" s="662">
        <f>A27</f>
        <v>0</v>
      </c>
      <c r="B79" s="282"/>
      <c r="C79" s="425"/>
      <c r="D79" s="283"/>
      <c r="E79" s="283"/>
      <c r="F79" s="283"/>
      <c r="G79" s="283"/>
      <c r="H79" s="447">
        <f>SUM(B79*H27)</f>
        <v>0</v>
      </c>
      <c r="I79" s="200"/>
      <c r="J79" s="283"/>
      <c r="K79" s="283"/>
      <c r="L79" s="283"/>
      <c r="M79" s="283"/>
      <c r="N79" s="283"/>
      <c r="O79" s="283"/>
      <c r="P79" s="447">
        <f>SUM(+B79*P27)</f>
        <v>0</v>
      </c>
      <c r="Q79" s="200"/>
      <c r="R79" s="283"/>
      <c r="S79" s="283"/>
      <c r="T79" s="283"/>
      <c r="U79" s="283"/>
      <c r="V79" s="283"/>
      <c r="W79" s="283"/>
      <c r="X79" s="447">
        <f>SUM(+B79*X27)</f>
        <v>0</v>
      </c>
      <c r="Y79" s="200"/>
      <c r="Z79" s="283"/>
      <c r="AA79" s="283"/>
      <c r="AB79" s="283"/>
      <c r="AC79" s="283"/>
      <c r="AD79" s="283"/>
      <c r="AE79" s="283"/>
      <c r="AF79" s="447">
        <f>SUM(+B79*AF27)</f>
        <v>0</v>
      </c>
      <c r="AG79" s="200"/>
      <c r="AH79" s="283"/>
      <c r="AI79" s="283"/>
      <c r="AJ79" s="283"/>
      <c r="AK79" s="283"/>
      <c r="AL79" s="283"/>
      <c r="AM79" s="283"/>
      <c r="AN79" s="447">
        <f>SUM(+B79*AN27)</f>
        <v>0</v>
      </c>
      <c r="AO79" s="200"/>
      <c r="AP79" s="457">
        <f>SUM(H79+P79+X79+AF79+AN79)</f>
        <v>0</v>
      </c>
    </row>
    <row r="80" spans="1:44" ht="15" x14ac:dyDescent="0.25">
      <c r="A80" s="663"/>
      <c r="B80" s="426"/>
      <c r="C80" s="282">
        <v>8.3599999999999994E-2</v>
      </c>
      <c r="D80" s="664"/>
      <c r="E80" s="665"/>
      <c r="F80" s="665"/>
      <c r="G80" s="666"/>
      <c r="H80" s="447">
        <f>SUM(C80*H28)</f>
        <v>0</v>
      </c>
      <c r="I80" s="200"/>
      <c r="J80" s="283"/>
      <c r="K80" s="283"/>
      <c r="L80" s="283"/>
      <c r="M80" s="283"/>
      <c r="N80" s="283"/>
      <c r="O80" s="283"/>
      <c r="P80" s="447">
        <f>SUM(+C80*P28)</f>
        <v>0</v>
      </c>
      <c r="Q80" s="200"/>
      <c r="R80" s="283"/>
      <c r="S80" s="283"/>
      <c r="T80" s="283"/>
      <c r="U80" s="283"/>
      <c r="V80" s="283"/>
      <c r="W80" s="283"/>
      <c r="X80" s="447">
        <f>SUM(+C80*X28)</f>
        <v>0</v>
      </c>
      <c r="Y80" s="200"/>
      <c r="Z80" s="283"/>
      <c r="AA80" s="283"/>
      <c r="AB80" s="283"/>
      <c r="AC80" s="283"/>
      <c r="AD80" s="283"/>
      <c r="AE80" s="283"/>
      <c r="AF80" s="447">
        <f>SUM(+C80*AF28)</f>
        <v>0</v>
      </c>
      <c r="AG80" s="200"/>
      <c r="AH80" s="283"/>
      <c r="AI80" s="283"/>
      <c r="AJ80" s="283"/>
      <c r="AK80" s="283"/>
      <c r="AL80" s="283"/>
      <c r="AM80" s="283"/>
      <c r="AN80" s="447">
        <f>SUM(+C80*AN28)</f>
        <v>0</v>
      </c>
      <c r="AO80" s="200"/>
      <c r="AP80" s="457">
        <f t="shared" si="27"/>
        <v>0</v>
      </c>
    </row>
    <row r="81" spans="1:42" x14ac:dyDescent="0.2">
      <c r="A81" s="662">
        <f>A29</f>
        <v>0</v>
      </c>
      <c r="B81" s="282"/>
      <c r="C81" s="429"/>
      <c r="D81" s="283"/>
      <c r="E81" s="283"/>
      <c r="F81" s="283"/>
      <c r="G81" s="283"/>
      <c r="H81" s="447">
        <f>SUM(B81*H29)</f>
        <v>0</v>
      </c>
      <c r="I81" s="200"/>
      <c r="J81" s="283"/>
      <c r="K81" s="283"/>
      <c r="L81" s="283"/>
      <c r="M81" s="283"/>
      <c r="N81" s="283"/>
      <c r="O81" s="283"/>
      <c r="P81" s="447">
        <f>SUM(+B81*P29)</f>
        <v>0</v>
      </c>
      <c r="Q81" s="200"/>
      <c r="R81" s="283"/>
      <c r="S81" s="283"/>
      <c r="T81" s="283"/>
      <c r="U81" s="283"/>
      <c r="V81" s="283"/>
      <c r="W81" s="283"/>
      <c r="X81" s="447">
        <f>SUM(+B81*X29)</f>
        <v>0</v>
      </c>
      <c r="Y81" s="200"/>
      <c r="Z81" s="283"/>
      <c r="AA81" s="283"/>
      <c r="AB81" s="283"/>
      <c r="AC81" s="283"/>
      <c r="AD81" s="283"/>
      <c r="AE81" s="283"/>
      <c r="AF81" s="447">
        <f>SUM(+B81*AF29)</f>
        <v>0</v>
      </c>
      <c r="AG81" s="200"/>
      <c r="AH81" s="283"/>
      <c r="AI81" s="283"/>
      <c r="AJ81" s="283"/>
      <c r="AK81" s="283"/>
      <c r="AL81" s="283"/>
      <c r="AM81" s="283"/>
      <c r="AN81" s="447">
        <f>SUM(+B81*AN29)</f>
        <v>0</v>
      </c>
      <c r="AO81" s="200"/>
      <c r="AP81" s="457">
        <f t="shared" si="27"/>
        <v>0</v>
      </c>
    </row>
    <row r="82" spans="1:42" ht="15" x14ac:dyDescent="0.25">
      <c r="A82" s="663"/>
      <c r="B82" s="430"/>
      <c r="C82" s="282">
        <v>8.3599999999999994E-2</v>
      </c>
      <c r="D82" s="664"/>
      <c r="E82" s="665"/>
      <c r="F82" s="665"/>
      <c r="G82" s="666"/>
      <c r="H82" s="447">
        <f>SUM(C82*H30)</f>
        <v>0</v>
      </c>
      <c r="I82" s="200"/>
      <c r="J82" s="283"/>
      <c r="K82" s="283"/>
      <c r="L82" s="283"/>
      <c r="M82" s="283"/>
      <c r="N82" s="283"/>
      <c r="O82" s="283"/>
      <c r="P82" s="447">
        <f>SUM(+C82*P30)</f>
        <v>0</v>
      </c>
      <c r="Q82" s="200"/>
      <c r="R82" s="283"/>
      <c r="S82" s="283"/>
      <c r="T82" s="283"/>
      <c r="U82" s="283"/>
      <c r="V82" s="283"/>
      <c r="W82" s="283"/>
      <c r="X82" s="447">
        <f>SUM(+C82*X30)</f>
        <v>0</v>
      </c>
      <c r="Y82" s="200"/>
      <c r="Z82" s="283"/>
      <c r="AA82" s="283"/>
      <c r="AB82" s="283"/>
      <c r="AC82" s="283"/>
      <c r="AD82" s="283"/>
      <c r="AE82" s="283"/>
      <c r="AF82" s="447">
        <f>SUM(+C82*AF30)</f>
        <v>0</v>
      </c>
      <c r="AG82" s="200"/>
      <c r="AH82" s="283"/>
      <c r="AI82" s="283"/>
      <c r="AJ82" s="283"/>
      <c r="AK82" s="283"/>
      <c r="AL82" s="283"/>
      <c r="AM82" s="283"/>
      <c r="AN82" s="447">
        <f>SUM(+C82*AN30)</f>
        <v>0</v>
      </c>
      <c r="AO82" s="200"/>
      <c r="AP82" s="457">
        <f t="shared" si="27"/>
        <v>0</v>
      </c>
    </row>
    <row r="83" spans="1:42" x14ac:dyDescent="0.2">
      <c r="A83" s="662">
        <f>A31</f>
        <v>0</v>
      </c>
      <c r="B83" s="282"/>
      <c r="C83" s="425"/>
      <c r="D83" s="283"/>
      <c r="E83" s="283"/>
      <c r="F83" s="283"/>
      <c r="G83" s="283"/>
      <c r="H83" s="447">
        <f>SUM(B83*H31)</f>
        <v>0</v>
      </c>
      <c r="I83" s="200"/>
      <c r="J83" s="283"/>
      <c r="K83" s="283"/>
      <c r="L83" s="283"/>
      <c r="M83" s="283"/>
      <c r="N83" s="283"/>
      <c r="O83" s="283"/>
      <c r="P83" s="447">
        <f>SUM(+B83*P31)</f>
        <v>0</v>
      </c>
      <c r="Q83" s="200"/>
      <c r="R83" s="283"/>
      <c r="S83" s="283"/>
      <c r="T83" s="283"/>
      <c r="U83" s="283"/>
      <c r="V83" s="283"/>
      <c r="W83" s="283"/>
      <c r="X83" s="447">
        <f>SUM(+B83*X31)</f>
        <v>0</v>
      </c>
      <c r="Y83" s="200"/>
      <c r="Z83" s="283"/>
      <c r="AA83" s="283"/>
      <c r="AB83" s="283"/>
      <c r="AC83" s="283"/>
      <c r="AD83" s="283"/>
      <c r="AE83" s="283"/>
      <c r="AF83" s="447">
        <f>SUM(+B83*AF31)</f>
        <v>0</v>
      </c>
      <c r="AG83" s="200"/>
      <c r="AH83" s="283"/>
      <c r="AI83" s="283"/>
      <c r="AJ83" s="283"/>
      <c r="AK83" s="283"/>
      <c r="AL83" s="283"/>
      <c r="AM83" s="283"/>
      <c r="AN83" s="447">
        <f>SUM(+B83*AN31)</f>
        <v>0</v>
      </c>
      <c r="AO83" s="200"/>
      <c r="AP83" s="457">
        <f t="shared" si="27"/>
        <v>0</v>
      </c>
    </row>
    <row r="84" spans="1:42" ht="15" x14ac:dyDescent="0.25">
      <c r="A84" s="663"/>
      <c r="B84" s="426"/>
      <c r="C84" s="282">
        <v>8.3599999999999994E-2</v>
      </c>
      <c r="D84" s="664"/>
      <c r="E84" s="665"/>
      <c r="F84" s="665"/>
      <c r="G84" s="666"/>
      <c r="H84" s="447">
        <f>SUM(C84*H32)</f>
        <v>0</v>
      </c>
      <c r="I84" s="200"/>
      <c r="J84" s="283"/>
      <c r="K84" s="283"/>
      <c r="L84" s="283"/>
      <c r="M84" s="283"/>
      <c r="N84" s="283"/>
      <c r="O84" s="283"/>
      <c r="P84" s="447">
        <f>SUM(+C84*P32)</f>
        <v>0</v>
      </c>
      <c r="Q84" s="200"/>
      <c r="R84" s="283"/>
      <c r="S84" s="283"/>
      <c r="T84" s="283"/>
      <c r="U84" s="283"/>
      <c r="V84" s="283"/>
      <c r="W84" s="283"/>
      <c r="X84" s="447">
        <f>SUM(+C84*X32)</f>
        <v>0</v>
      </c>
      <c r="Y84" s="200"/>
      <c r="Z84" s="283"/>
      <c r="AA84" s="283"/>
      <c r="AB84" s="283"/>
      <c r="AC84" s="283"/>
      <c r="AD84" s="283"/>
      <c r="AE84" s="283"/>
      <c r="AF84" s="447">
        <f>SUM(+C84*AF32)</f>
        <v>0</v>
      </c>
      <c r="AG84" s="200"/>
      <c r="AH84" s="283"/>
      <c r="AI84" s="283"/>
      <c r="AJ84" s="283"/>
      <c r="AK84" s="283"/>
      <c r="AL84" s="283"/>
      <c r="AM84" s="283"/>
      <c r="AN84" s="447">
        <f>SUM(+C84*AN32)</f>
        <v>0</v>
      </c>
      <c r="AO84" s="200"/>
      <c r="AP84" s="457">
        <f t="shared" si="27"/>
        <v>0</v>
      </c>
    </row>
    <row r="85" spans="1:42" x14ac:dyDescent="0.2">
      <c r="A85" s="662">
        <f>A33</f>
        <v>0</v>
      </c>
      <c r="B85" s="282"/>
      <c r="C85" s="429"/>
      <c r="D85" s="283"/>
      <c r="E85" s="283"/>
      <c r="F85" s="283"/>
      <c r="G85" s="283"/>
      <c r="H85" s="447">
        <f>SUM(B85*H33)</f>
        <v>0</v>
      </c>
      <c r="I85" s="200"/>
      <c r="J85" s="283"/>
      <c r="K85" s="283"/>
      <c r="L85" s="283"/>
      <c r="M85" s="283"/>
      <c r="N85" s="283"/>
      <c r="O85" s="283"/>
      <c r="P85" s="447">
        <f>SUM(+B85*P33)</f>
        <v>0</v>
      </c>
      <c r="Q85" s="200"/>
      <c r="R85" s="283"/>
      <c r="S85" s="283"/>
      <c r="T85" s="283"/>
      <c r="U85" s="283"/>
      <c r="V85" s="283"/>
      <c r="W85" s="283"/>
      <c r="X85" s="447">
        <f>SUM(+B85*X33)</f>
        <v>0</v>
      </c>
      <c r="Y85" s="200"/>
      <c r="Z85" s="283"/>
      <c r="AA85" s="283"/>
      <c r="AB85" s="283"/>
      <c r="AC85" s="283"/>
      <c r="AD85" s="283"/>
      <c r="AE85" s="283"/>
      <c r="AF85" s="447">
        <f>SUM(+B85*AF33)</f>
        <v>0</v>
      </c>
      <c r="AG85" s="200"/>
      <c r="AH85" s="283"/>
      <c r="AI85" s="283"/>
      <c r="AJ85" s="283"/>
      <c r="AK85" s="283"/>
      <c r="AL85" s="283"/>
      <c r="AM85" s="283"/>
      <c r="AN85" s="447">
        <f>SUM(+B85*AN33)</f>
        <v>0</v>
      </c>
      <c r="AO85" s="200"/>
      <c r="AP85" s="457">
        <f t="shared" si="27"/>
        <v>0</v>
      </c>
    </row>
    <row r="86" spans="1:42" ht="15" x14ac:dyDescent="0.25">
      <c r="A86" s="663"/>
      <c r="B86" s="430"/>
      <c r="C86" s="282">
        <v>8.3599999999999994E-2</v>
      </c>
      <c r="D86" s="664"/>
      <c r="E86" s="665"/>
      <c r="F86" s="665"/>
      <c r="G86" s="666"/>
      <c r="H86" s="452">
        <f>SUM(C86*H34)</f>
        <v>0</v>
      </c>
      <c r="I86" s="200"/>
      <c r="J86" s="283"/>
      <c r="K86" s="283"/>
      <c r="L86" s="283"/>
      <c r="M86" s="283"/>
      <c r="N86" s="283"/>
      <c r="O86" s="283"/>
      <c r="P86" s="452">
        <f>SUM(+C86*P34)</f>
        <v>0</v>
      </c>
      <c r="Q86" s="200"/>
      <c r="R86" s="283"/>
      <c r="S86" s="283"/>
      <c r="T86" s="283"/>
      <c r="U86" s="283"/>
      <c r="V86" s="283"/>
      <c r="W86" s="283"/>
      <c r="X86" s="452">
        <f>SUM(+C86*X34)</f>
        <v>0</v>
      </c>
      <c r="Y86" s="200"/>
      <c r="Z86" s="283"/>
      <c r="AA86" s="283"/>
      <c r="AB86" s="283"/>
      <c r="AC86" s="283"/>
      <c r="AD86" s="283"/>
      <c r="AE86" s="283"/>
      <c r="AF86" s="452">
        <f>SUM(+C86*AF34)</f>
        <v>0</v>
      </c>
      <c r="AG86" s="200"/>
      <c r="AH86" s="283"/>
      <c r="AI86" s="283"/>
      <c r="AJ86" s="283"/>
      <c r="AK86" s="283"/>
      <c r="AL86" s="283"/>
      <c r="AM86" s="283"/>
      <c r="AN86" s="452">
        <f>SUM(+C86*AN34)</f>
        <v>0</v>
      </c>
      <c r="AO86" s="200"/>
      <c r="AP86" s="457">
        <f t="shared" si="27"/>
        <v>0</v>
      </c>
    </row>
    <row r="87" spans="1:42" x14ac:dyDescent="0.2">
      <c r="A87" s="662">
        <f>A35</f>
        <v>0</v>
      </c>
      <c r="B87" s="282"/>
      <c r="C87" s="425"/>
      <c r="D87" s="283"/>
      <c r="E87" s="283"/>
      <c r="F87" s="283"/>
      <c r="G87" s="283"/>
      <c r="H87" s="452">
        <f>SUM(B87*H35)</f>
        <v>0</v>
      </c>
      <c r="I87" s="200"/>
      <c r="J87" s="283"/>
      <c r="K87" s="283"/>
      <c r="L87" s="283"/>
      <c r="M87" s="283"/>
      <c r="N87" s="283"/>
      <c r="O87" s="283"/>
      <c r="P87" s="452">
        <f>SUM(+B87*P35)</f>
        <v>0</v>
      </c>
      <c r="Q87" s="200"/>
      <c r="R87" s="283"/>
      <c r="S87" s="283"/>
      <c r="T87" s="283"/>
      <c r="U87" s="283"/>
      <c r="V87" s="283"/>
      <c r="W87" s="283"/>
      <c r="X87" s="452">
        <f>SUM(+B87*X35)</f>
        <v>0</v>
      </c>
      <c r="Y87" s="200"/>
      <c r="Z87" s="283"/>
      <c r="AA87" s="283"/>
      <c r="AB87" s="283"/>
      <c r="AC87" s="283"/>
      <c r="AD87" s="283"/>
      <c r="AE87" s="283"/>
      <c r="AF87" s="452">
        <f>SUM(+B87*AF35)</f>
        <v>0</v>
      </c>
      <c r="AG87" s="200"/>
      <c r="AH87" s="283"/>
      <c r="AI87" s="283"/>
      <c r="AJ87" s="283"/>
      <c r="AK87" s="283"/>
      <c r="AL87" s="283"/>
      <c r="AM87" s="283"/>
      <c r="AN87" s="452">
        <f>SUM(+B87*AN35)</f>
        <v>0</v>
      </c>
      <c r="AO87" s="200"/>
      <c r="AP87" s="457">
        <f>SUM(H87+P87+X87+AF87+AN87)</f>
        <v>0</v>
      </c>
    </row>
    <row r="88" spans="1:42" ht="15" x14ac:dyDescent="0.25">
      <c r="A88" s="663"/>
      <c r="B88" s="426"/>
      <c r="C88" s="282">
        <v>8.3599999999999994E-2</v>
      </c>
      <c r="D88" s="664"/>
      <c r="E88" s="665"/>
      <c r="F88" s="665"/>
      <c r="G88" s="666"/>
      <c r="H88" s="452">
        <f>SUM(C88*H36)</f>
        <v>0</v>
      </c>
      <c r="I88" s="200"/>
      <c r="J88" s="283"/>
      <c r="K88" s="283"/>
      <c r="L88" s="283"/>
      <c r="M88" s="283"/>
      <c r="N88" s="283"/>
      <c r="O88" s="283"/>
      <c r="P88" s="452">
        <f>SUM(+C88*P36)</f>
        <v>0</v>
      </c>
      <c r="Q88" s="200"/>
      <c r="R88" s="283"/>
      <c r="S88" s="283"/>
      <c r="T88" s="283"/>
      <c r="U88" s="283"/>
      <c r="V88" s="283"/>
      <c r="W88" s="283"/>
      <c r="X88" s="452">
        <f>SUM(+C88*X36)</f>
        <v>0</v>
      </c>
      <c r="Y88" s="200"/>
      <c r="Z88" s="283"/>
      <c r="AA88" s="283"/>
      <c r="AB88" s="283"/>
      <c r="AC88" s="283"/>
      <c r="AD88" s="283"/>
      <c r="AE88" s="283"/>
      <c r="AF88" s="452">
        <f>SUM(+C88*AF36)</f>
        <v>0</v>
      </c>
      <c r="AG88" s="200"/>
      <c r="AH88" s="283"/>
      <c r="AI88" s="283"/>
      <c r="AJ88" s="283"/>
      <c r="AK88" s="283"/>
      <c r="AL88" s="283"/>
      <c r="AM88" s="283"/>
      <c r="AN88" s="452">
        <f>SUM(+C88*AN36)</f>
        <v>0</v>
      </c>
      <c r="AO88" s="200"/>
      <c r="AP88" s="457">
        <f>SUM(H88+P88+X88+AF88+AN88)</f>
        <v>0</v>
      </c>
    </row>
    <row r="89" spans="1:42" ht="15" x14ac:dyDescent="0.25">
      <c r="A89" s="667" t="s">
        <v>16</v>
      </c>
      <c r="B89" s="668"/>
      <c r="C89" s="668"/>
      <c r="D89" s="668"/>
      <c r="E89" s="668"/>
      <c r="F89" s="668"/>
      <c r="G89" s="669"/>
      <c r="H89" s="472">
        <f>SUM(H75:H88)</f>
        <v>0</v>
      </c>
      <c r="I89" s="200"/>
      <c r="J89" s="224"/>
      <c r="K89" s="224"/>
      <c r="L89" s="224"/>
      <c r="M89" s="224"/>
      <c r="N89" s="224"/>
      <c r="O89" s="226"/>
      <c r="P89" s="472">
        <f>SUM(P75:P88)</f>
        <v>0</v>
      </c>
      <c r="Q89" s="200"/>
      <c r="R89" s="223"/>
      <c r="S89" s="224"/>
      <c r="T89" s="224"/>
      <c r="U89" s="224"/>
      <c r="V89" s="224"/>
      <c r="W89" s="226"/>
      <c r="X89" s="472">
        <f>SUM(X75:X88)</f>
        <v>0</v>
      </c>
      <c r="Y89" s="200"/>
      <c r="Z89" s="223"/>
      <c r="AA89" s="224"/>
      <c r="AB89" s="224"/>
      <c r="AC89" s="224"/>
      <c r="AD89" s="224"/>
      <c r="AE89" s="226"/>
      <c r="AF89" s="472">
        <f>SUM(AF75:AF88)</f>
        <v>0</v>
      </c>
      <c r="AG89" s="200"/>
      <c r="AH89" s="223"/>
      <c r="AI89" s="224"/>
      <c r="AJ89" s="224"/>
      <c r="AK89" s="224"/>
      <c r="AL89" s="224"/>
      <c r="AM89" s="226"/>
      <c r="AN89" s="472">
        <f>SUM(AN75:AN88)</f>
        <v>0</v>
      </c>
      <c r="AO89" s="200"/>
      <c r="AP89" s="458">
        <f>SUM(H89+P89+X89+AF89+AN89)</f>
        <v>0</v>
      </c>
    </row>
    <row r="90" spans="1:42" ht="15" x14ac:dyDescent="0.25">
      <c r="A90" s="407" t="s">
        <v>258</v>
      </c>
      <c r="B90" s="207"/>
      <c r="C90" s="207"/>
      <c r="D90" s="207"/>
      <c r="E90" s="207"/>
      <c r="F90" s="207"/>
      <c r="G90" s="207"/>
      <c r="H90" s="244"/>
      <c r="I90" s="245"/>
      <c r="J90" s="237"/>
      <c r="K90" s="238"/>
      <c r="L90" s="238"/>
      <c r="M90" s="238"/>
      <c r="N90" s="238"/>
      <c r="O90" s="238"/>
      <c r="P90" s="244"/>
      <c r="Q90" s="245"/>
      <c r="R90" s="237"/>
      <c r="S90" s="238"/>
      <c r="T90" s="238"/>
      <c r="U90" s="238"/>
      <c r="V90" s="238"/>
      <c r="W90" s="238"/>
      <c r="X90" s="244"/>
      <c r="Y90" s="245"/>
      <c r="Z90" s="237"/>
      <c r="AA90" s="238"/>
      <c r="AB90" s="238"/>
      <c r="AC90" s="238"/>
      <c r="AD90" s="238"/>
      <c r="AE90" s="238"/>
      <c r="AF90" s="244"/>
      <c r="AG90" s="245"/>
      <c r="AH90" s="237"/>
      <c r="AI90" s="238"/>
      <c r="AJ90" s="238"/>
      <c r="AK90" s="238"/>
      <c r="AL90" s="238"/>
      <c r="AM90" s="238"/>
      <c r="AN90" s="244"/>
      <c r="AO90" s="245"/>
      <c r="AP90" s="214"/>
    </row>
    <row r="91" spans="1:42" ht="18" customHeight="1" x14ac:dyDescent="0.25">
      <c r="A91" s="474">
        <f t="shared" ref="A91:A102" si="28">A39</f>
        <v>0</v>
      </c>
      <c r="B91" s="285"/>
      <c r="C91" s="488"/>
      <c r="D91" s="489"/>
      <c r="E91" s="489"/>
      <c r="F91" s="489"/>
      <c r="G91" s="467"/>
      <c r="H91" s="453">
        <f t="shared" ref="H91:H102" si="29">SUM(B91*H39)</f>
        <v>0</v>
      </c>
      <c r="I91" s="277"/>
      <c r="J91" s="488"/>
      <c r="K91" s="489"/>
      <c r="L91" s="489"/>
      <c r="M91" s="489"/>
      <c r="N91" s="489"/>
      <c r="O91" s="467"/>
      <c r="P91" s="476">
        <f t="shared" ref="P91:P102" si="30">B91*P39</f>
        <v>0</v>
      </c>
      <c r="Q91" s="200"/>
      <c r="R91" s="488"/>
      <c r="S91" s="489"/>
      <c r="T91" s="489"/>
      <c r="U91" s="489"/>
      <c r="V91" s="489"/>
      <c r="W91" s="467"/>
      <c r="X91" s="455">
        <f t="shared" ref="X91:X102" si="31">B91*X39</f>
        <v>0</v>
      </c>
      <c r="Y91" s="200"/>
      <c r="Z91" s="488"/>
      <c r="AA91" s="489"/>
      <c r="AB91" s="489"/>
      <c r="AC91" s="489"/>
      <c r="AD91" s="489"/>
      <c r="AE91" s="467"/>
      <c r="AF91" s="455">
        <f t="shared" ref="AF91:AF102" si="32">B91*AF39</f>
        <v>0</v>
      </c>
      <c r="AG91" s="200"/>
      <c r="AH91" s="488"/>
      <c r="AI91" s="489"/>
      <c r="AJ91" s="489"/>
      <c r="AK91" s="489"/>
      <c r="AL91" s="489"/>
      <c r="AM91" s="467"/>
      <c r="AN91" s="455">
        <f t="shared" ref="AN91:AN102" si="33">B91*AN39</f>
        <v>0</v>
      </c>
      <c r="AO91" s="200"/>
      <c r="AP91" s="457">
        <f t="shared" ref="AP91:AP102" si="34">SUM(H91+P91+X91+AF91+AN91)</f>
        <v>0</v>
      </c>
    </row>
    <row r="92" spans="1:42" ht="18" customHeight="1" x14ac:dyDescent="0.25">
      <c r="A92" s="474">
        <f t="shared" si="28"/>
        <v>0</v>
      </c>
      <c r="B92" s="285"/>
      <c r="C92" s="488"/>
      <c r="D92" s="489"/>
      <c r="E92" s="489"/>
      <c r="F92" s="489"/>
      <c r="G92" s="467"/>
      <c r="H92" s="453">
        <f t="shared" si="29"/>
        <v>0</v>
      </c>
      <c r="I92" s="277"/>
      <c r="J92" s="488"/>
      <c r="K92" s="489"/>
      <c r="L92" s="489"/>
      <c r="M92" s="489"/>
      <c r="N92" s="489"/>
      <c r="O92" s="467"/>
      <c r="P92" s="476">
        <f t="shared" si="30"/>
        <v>0</v>
      </c>
      <c r="Q92" s="200"/>
      <c r="R92" s="488"/>
      <c r="S92" s="489"/>
      <c r="T92" s="489"/>
      <c r="U92" s="489"/>
      <c r="V92" s="489"/>
      <c r="W92" s="467"/>
      <c r="X92" s="455">
        <f t="shared" si="31"/>
        <v>0</v>
      </c>
      <c r="Y92" s="200"/>
      <c r="Z92" s="488"/>
      <c r="AA92" s="489"/>
      <c r="AB92" s="489"/>
      <c r="AC92" s="489"/>
      <c r="AD92" s="489"/>
      <c r="AE92" s="467"/>
      <c r="AF92" s="455">
        <f t="shared" si="32"/>
        <v>0</v>
      </c>
      <c r="AG92" s="200"/>
      <c r="AH92" s="488"/>
      <c r="AI92" s="489"/>
      <c r="AJ92" s="489"/>
      <c r="AK92" s="489"/>
      <c r="AL92" s="489"/>
      <c r="AM92" s="467"/>
      <c r="AN92" s="455">
        <f t="shared" si="33"/>
        <v>0</v>
      </c>
      <c r="AO92" s="200"/>
      <c r="AP92" s="457">
        <f t="shared" si="34"/>
        <v>0</v>
      </c>
    </row>
    <row r="93" spans="1:42" ht="18" customHeight="1" x14ac:dyDescent="0.25">
      <c r="A93" s="474">
        <f t="shared" si="28"/>
        <v>0</v>
      </c>
      <c r="B93" s="285"/>
      <c r="C93" s="488"/>
      <c r="D93" s="489"/>
      <c r="E93" s="489"/>
      <c r="F93" s="489"/>
      <c r="G93" s="467"/>
      <c r="H93" s="453">
        <f t="shared" si="29"/>
        <v>0</v>
      </c>
      <c r="I93" s="277"/>
      <c r="J93" s="488"/>
      <c r="K93" s="489"/>
      <c r="L93" s="489"/>
      <c r="M93" s="489"/>
      <c r="N93" s="489"/>
      <c r="O93" s="467"/>
      <c r="P93" s="476">
        <f t="shared" si="30"/>
        <v>0</v>
      </c>
      <c r="Q93" s="200"/>
      <c r="R93" s="488"/>
      <c r="S93" s="489"/>
      <c r="T93" s="489"/>
      <c r="U93" s="489"/>
      <c r="V93" s="489"/>
      <c r="W93" s="467"/>
      <c r="X93" s="455">
        <f t="shared" si="31"/>
        <v>0</v>
      </c>
      <c r="Y93" s="200"/>
      <c r="Z93" s="488"/>
      <c r="AA93" s="489"/>
      <c r="AB93" s="489"/>
      <c r="AC93" s="489"/>
      <c r="AD93" s="489"/>
      <c r="AE93" s="467"/>
      <c r="AF93" s="455">
        <f t="shared" si="32"/>
        <v>0</v>
      </c>
      <c r="AG93" s="200"/>
      <c r="AH93" s="488"/>
      <c r="AI93" s="489"/>
      <c r="AJ93" s="489"/>
      <c r="AK93" s="489"/>
      <c r="AL93" s="489"/>
      <c r="AM93" s="467"/>
      <c r="AN93" s="455">
        <f t="shared" si="33"/>
        <v>0</v>
      </c>
      <c r="AO93" s="200"/>
      <c r="AP93" s="457">
        <f t="shared" si="34"/>
        <v>0</v>
      </c>
    </row>
    <row r="94" spans="1:42" ht="18" customHeight="1" x14ac:dyDescent="0.25">
      <c r="A94" s="474">
        <f t="shared" si="28"/>
        <v>0</v>
      </c>
      <c r="B94" s="285"/>
      <c r="C94" s="488"/>
      <c r="D94" s="489"/>
      <c r="E94" s="489"/>
      <c r="F94" s="489"/>
      <c r="G94" s="467"/>
      <c r="H94" s="453">
        <f t="shared" si="29"/>
        <v>0</v>
      </c>
      <c r="I94" s="277"/>
      <c r="J94" s="488"/>
      <c r="K94" s="489"/>
      <c r="L94" s="489"/>
      <c r="M94" s="489"/>
      <c r="N94" s="489"/>
      <c r="O94" s="467"/>
      <c r="P94" s="476">
        <f t="shared" si="30"/>
        <v>0</v>
      </c>
      <c r="Q94" s="200"/>
      <c r="R94" s="488"/>
      <c r="S94" s="489"/>
      <c r="T94" s="489"/>
      <c r="U94" s="489"/>
      <c r="V94" s="489"/>
      <c r="W94" s="467"/>
      <c r="X94" s="455">
        <f t="shared" si="31"/>
        <v>0</v>
      </c>
      <c r="Y94" s="200"/>
      <c r="Z94" s="488"/>
      <c r="AA94" s="489"/>
      <c r="AB94" s="489"/>
      <c r="AC94" s="489"/>
      <c r="AD94" s="489"/>
      <c r="AE94" s="467"/>
      <c r="AF94" s="455">
        <f t="shared" si="32"/>
        <v>0</v>
      </c>
      <c r="AG94" s="200"/>
      <c r="AH94" s="488"/>
      <c r="AI94" s="489"/>
      <c r="AJ94" s="489"/>
      <c r="AK94" s="489"/>
      <c r="AL94" s="489"/>
      <c r="AM94" s="467"/>
      <c r="AN94" s="455">
        <f t="shared" si="33"/>
        <v>0</v>
      </c>
      <c r="AO94" s="200"/>
      <c r="AP94" s="457">
        <f t="shared" si="34"/>
        <v>0</v>
      </c>
    </row>
    <row r="95" spans="1:42" ht="18" customHeight="1" x14ac:dyDescent="0.25">
      <c r="A95" s="474">
        <f t="shared" si="28"/>
        <v>0</v>
      </c>
      <c r="B95" s="285"/>
      <c r="C95" s="488"/>
      <c r="D95" s="489"/>
      <c r="E95" s="489"/>
      <c r="F95" s="489"/>
      <c r="G95" s="467"/>
      <c r="H95" s="453">
        <f t="shared" si="29"/>
        <v>0</v>
      </c>
      <c r="I95" s="277"/>
      <c r="J95" s="488"/>
      <c r="K95" s="489"/>
      <c r="L95" s="489"/>
      <c r="M95" s="489"/>
      <c r="N95" s="489"/>
      <c r="O95" s="467"/>
      <c r="P95" s="476">
        <f t="shared" si="30"/>
        <v>0</v>
      </c>
      <c r="Q95" s="200"/>
      <c r="R95" s="488"/>
      <c r="S95" s="489"/>
      <c r="T95" s="489"/>
      <c r="U95" s="489"/>
      <c r="V95" s="489"/>
      <c r="W95" s="467"/>
      <c r="X95" s="455">
        <f t="shared" si="31"/>
        <v>0</v>
      </c>
      <c r="Y95" s="200"/>
      <c r="Z95" s="488"/>
      <c r="AA95" s="489"/>
      <c r="AB95" s="489"/>
      <c r="AC95" s="489"/>
      <c r="AD95" s="489"/>
      <c r="AE95" s="467"/>
      <c r="AF95" s="455">
        <f t="shared" si="32"/>
        <v>0</v>
      </c>
      <c r="AG95" s="200"/>
      <c r="AH95" s="488"/>
      <c r="AI95" s="489"/>
      <c r="AJ95" s="489"/>
      <c r="AK95" s="489"/>
      <c r="AL95" s="489"/>
      <c r="AM95" s="467"/>
      <c r="AN95" s="455">
        <f t="shared" si="33"/>
        <v>0</v>
      </c>
      <c r="AO95" s="200"/>
      <c r="AP95" s="457">
        <f t="shared" si="34"/>
        <v>0</v>
      </c>
    </row>
    <row r="96" spans="1:42" ht="18" customHeight="1" x14ac:dyDescent="0.25">
      <c r="A96" s="474">
        <f t="shared" si="28"/>
        <v>0</v>
      </c>
      <c r="B96" s="285"/>
      <c r="C96" s="488"/>
      <c r="D96" s="489"/>
      <c r="E96" s="489"/>
      <c r="F96" s="489"/>
      <c r="G96" s="467"/>
      <c r="H96" s="453">
        <f t="shared" si="29"/>
        <v>0</v>
      </c>
      <c r="I96" s="277"/>
      <c r="J96" s="488"/>
      <c r="K96" s="489"/>
      <c r="L96" s="489"/>
      <c r="M96" s="489"/>
      <c r="N96" s="489"/>
      <c r="O96" s="467"/>
      <c r="P96" s="476">
        <f t="shared" si="30"/>
        <v>0</v>
      </c>
      <c r="Q96" s="200"/>
      <c r="R96" s="488"/>
      <c r="S96" s="489"/>
      <c r="T96" s="489"/>
      <c r="U96" s="489"/>
      <c r="V96" s="489"/>
      <c r="W96" s="467"/>
      <c r="X96" s="455">
        <f t="shared" si="31"/>
        <v>0</v>
      </c>
      <c r="Y96" s="200"/>
      <c r="Z96" s="488"/>
      <c r="AA96" s="489"/>
      <c r="AB96" s="489"/>
      <c r="AC96" s="489"/>
      <c r="AD96" s="489"/>
      <c r="AE96" s="467"/>
      <c r="AF96" s="455">
        <f t="shared" si="32"/>
        <v>0</v>
      </c>
      <c r="AG96" s="200"/>
      <c r="AH96" s="488"/>
      <c r="AI96" s="489"/>
      <c r="AJ96" s="489"/>
      <c r="AK96" s="489"/>
      <c r="AL96" s="489"/>
      <c r="AM96" s="467"/>
      <c r="AN96" s="455">
        <f t="shared" si="33"/>
        <v>0</v>
      </c>
      <c r="AO96" s="200"/>
      <c r="AP96" s="457">
        <f t="shared" si="34"/>
        <v>0</v>
      </c>
    </row>
    <row r="97" spans="1:42" ht="18" customHeight="1" x14ac:dyDescent="0.25">
      <c r="A97" s="474">
        <f t="shared" si="28"/>
        <v>0</v>
      </c>
      <c r="B97" s="285"/>
      <c r="C97" s="488"/>
      <c r="D97" s="489"/>
      <c r="E97" s="489"/>
      <c r="F97" s="489"/>
      <c r="G97" s="467"/>
      <c r="H97" s="453">
        <f t="shared" si="29"/>
        <v>0</v>
      </c>
      <c r="I97" s="277"/>
      <c r="J97" s="488"/>
      <c r="K97" s="489"/>
      <c r="L97" s="489"/>
      <c r="M97" s="489"/>
      <c r="N97" s="489"/>
      <c r="O97" s="467"/>
      <c r="P97" s="476">
        <f t="shared" si="30"/>
        <v>0</v>
      </c>
      <c r="Q97" s="200"/>
      <c r="R97" s="488"/>
      <c r="S97" s="489"/>
      <c r="T97" s="489"/>
      <c r="U97" s="489"/>
      <c r="V97" s="489"/>
      <c r="W97" s="467"/>
      <c r="X97" s="455">
        <f t="shared" si="31"/>
        <v>0</v>
      </c>
      <c r="Y97" s="200"/>
      <c r="Z97" s="488"/>
      <c r="AA97" s="489"/>
      <c r="AB97" s="489"/>
      <c r="AC97" s="489"/>
      <c r="AD97" s="489"/>
      <c r="AE97" s="467"/>
      <c r="AF97" s="455">
        <f t="shared" si="32"/>
        <v>0</v>
      </c>
      <c r="AG97" s="200"/>
      <c r="AH97" s="488"/>
      <c r="AI97" s="489"/>
      <c r="AJ97" s="489"/>
      <c r="AK97" s="489"/>
      <c r="AL97" s="489"/>
      <c r="AM97" s="467"/>
      <c r="AN97" s="455">
        <f t="shared" si="33"/>
        <v>0</v>
      </c>
      <c r="AO97" s="200"/>
      <c r="AP97" s="457">
        <f t="shared" si="34"/>
        <v>0</v>
      </c>
    </row>
    <row r="98" spans="1:42" ht="18" customHeight="1" x14ac:dyDescent="0.25">
      <c r="A98" s="474">
        <f t="shared" si="28"/>
        <v>0</v>
      </c>
      <c r="B98" s="285"/>
      <c r="C98" s="488"/>
      <c r="D98" s="489"/>
      <c r="E98" s="489"/>
      <c r="F98" s="489"/>
      <c r="G98" s="467"/>
      <c r="H98" s="453">
        <f t="shared" si="29"/>
        <v>0</v>
      </c>
      <c r="I98" s="277"/>
      <c r="J98" s="488"/>
      <c r="K98" s="489"/>
      <c r="L98" s="489"/>
      <c r="M98" s="489"/>
      <c r="N98" s="489"/>
      <c r="O98" s="467"/>
      <c r="P98" s="476">
        <f t="shared" si="30"/>
        <v>0</v>
      </c>
      <c r="Q98" s="200"/>
      <c r="R98" s="488"/>
      <c r="S98" s="489"/>
      <c r="T98" s="489"/>
      <c r="U98" s="489"/>
      <c r="V98" s="489"/>
      <c r="W98" s="467"/>
      <c r="X98" s="455">
        <f t="shared" si="31"/>
        <v>0</v>
      </c>
      <c r="Y98" s="200"/>
      <c r="Z98" s="488"/>
      <c r="AA98" s="489"/>
      <c r="AB98" s="489"/>
      <c r="AC98" s="489"/>
      <c r="AD98" s="489"/>
      <c r="AE98" s="467"/>
      <c r="AF98" s="455">
        <f t="shared" si="32"/>
        <v>0</v>
      </c>
      <c r="AG98" s="200"/>
      <c r="AH98" s="488"/>
      <c r="AI98" s="489"/>
      <c r="AJ98" s="489"/>
      <c r="AK98" s="489"/>
      <c r="AL98" s="489"/>
      <c r="AM98" s="467"/>
      <c r="AN98" s="455">
        <f t="shared" si="33"/>
        <v>0</v>
      </c>
      <c r="AO98" s="200"/>
      <c r="AP98" s="457">
        <f t="shared" si="34"/>
        <v>0</v>
      </c>
    </row>
    <row r="99" spans="1:42" ht="18" customHeight="1" x14ac:dyDescent="0.25">
      <c r="A99" s="474">
        <f t="shared" si="28"/>
        <v>0</v>
      </c>
      <c r="B99" s="285"/>
      <c r="C99" s="488"/>
      <c r="D99" s="489"/>
      <c r="E99" s="489"/>
      <c r="F99" s="489"/>
      <c r="G99" s="467"/>
      <c r="H99" s="453">
        <f t="shared" si="29"/>
        <v>0</v>
      </c>
      <c r="I99" s="277"/>
      <c r="J99" s="488"/>
      <c r="K99" s="489"/>
      <c r="L99" s="489"/>
      <c r="M99" s="489"/>
      <c r="N99" s="489"/>
      <c r="O99" s="467"/>
      <c r="P99" s="476">
        <f t="shared" si="30"/>
        <v>0</v>
      </c>
      <c r="Q99" s="200"/>
      <c r="R99" s="488"/>
      <c r="S99" s="489"/>
      <c r="T99" s="489"/>
      <c r="U99" s="489"/>
      <c r="V99" s="489"/>
      <c r="W99" s="467"/>
      <c r="X99" s="455">
        <f t="shared" si="31"/>
        <v>0</v>
      </c>
      <c r="Y99" s="200"/>
      <c r="Z99" s="488"/>
      <c r="AA99" s="489"/>
      <c r="AB99" s="489"/>
      <c r="AC99" s="489"/>
      <c r="AD99" s="489"/>
      <c r="AE99" s="467"/>
      <c r="AF99" s="455">
        <f t="shared" si="32"/>
        <v>0</v>
      </c>
      <c r="AG99" s="200"/>
      <c r="AH99" s="488"/>
      <c r="AI99" s="489"/>
      <c r="AJ99" s="489"/>
      <c r="AK99" s="489"/>
      <c r="AL99" s="489"/>
      <c r="AM99" s="467"/>
      <c r="AN99" s="455">
        <f t="shared" si="33"/>
        <v>0</v>
      </c>
      <c r="AO99" s="200"/>
      <c r="AP99" s="457">
        <f t="shared" si="34"/>
        <v>0</v>
      </c>
    </row>
    <row r="100" spans="1:42" ht="18" customHeight="1" x14ac:dyDescent="0.25">
      <c r="A100" s="474">
        <f t="shared" si="28"/>
        <v>0</v>
      </c>
      <c r="B100" s="285"/>
      <c r="C100" s="488"/>
      <c r="D100" s="489"/>
      <c r="E100" s="489"/>
      <c r="F100" s="489"/>
      <c r="G100" s="467"/>
      <c r="H100" s="453">
        <f t="shared" si="29"/>
        <v>0</v>
      </c>
      <c r="I100" s="277"/>
      <c r="J100" s="488"/>
      <c r="K100" s="489"/>
      <c r="L100" s="489"/>
      <c r="M100" s="489"/>
      <c r="N100" s="489"/>
      <c r="O100" s="467"/>
      <c r="P100" s="476">
        <f t="shared" si="30"/>
        <v>0</v>
      </c>
      <c r="Q100" s="200"/>
      <c r="R100" s="488"/>
      <c r="S100" s="489"/>
      <c r="T100" s="489"/>
      <c r="U100" s="489"/>
      <c r="V100" s="489"/>
      <c r="W100" s="467"/>
      <c r="X100" s="455">
        <f t="shared" si="31"/>
        <v>0</v>
      </c>
      <c r="Y100" s="200"/>
      <c r="Z100" s="488"/>
      <c r="AA100" s="489"/>
      <c r="AB100" s="489"/>
      <c r="AC100" s="489"/>
      <c r="AD100" s="489"/>
      <c r="AE100" s="467"/>
      <c r="AF100" s="455">
        <f t="shared" si="32"/>
        <v>0</v>
      </c>
      <c r="AG100" s="200"/>
      <c r="AH100" s="488"/>
      <c r="AI100" s="489"/>
      <c r="AJ100" s="489"/>
      <c r="AK100" s="489"/>
      <c r="AL100" s="489"/>
      <c r="AM100" s="467"/>
      <c r="AN100" s="455">
        <f t="shared" si="33"/>
        <v>0</v>
      </c>
      <c r="AO100" s="200"/>
      <c r="AP100" s="457">
        <f t="shared" si="34"/>
        <v>0</v>
      </c>
    </row>
    <row r="101" spans="1:42" ht="18" customHeight="1" x14ac:dyDescent="0.25">
      <c r="A101" s="474">
        <f t="shared" si="28"/>
        <v>0</v>
      </c>
      <c r="B101" s="285"/>
      <c r="C101" s="488"/>
      <c r="D101" s="489"/>
      <c r="E101" s="489"/>
      <c r="F101" s="489"/>
      <c r="G101" s="467"/>
      <c r="H101" s="453">
        <f t="shared" si="29"/>
        <v>0</v>
      </c>
      <c r="I101" s="277"/>
      <c r="J101" s="488"/>
      <c r="K101" s="489"/>
      <c r="L101" s="489"/>
      <c r="M101" s="489"/>
      <c r="N101" s="489"/>
      <c r="O101" s="467"/>
      <c r="P101" s="476">
        <f t="shared" si="30"/>
        <v>0</v>
      </c>
      <c r="Q101" s="200"/>
      <c r="R101" s="488"/>
      <c r="S101" s="489"/>
      <c r="T101" s="489"/>
      <c r="U101" s="489"/>
      <c r="V101" s="489"/>
      <c r="W101" s="467"/>
      <c r="X101" s="455">
        <f t="shared" si="31"/>
        <v>0</v>
      </c>
      <c r="Y101" s="200"/>
      <c r="Z101" s="488"/>
      <c r="AA101" s="489"/>
      <c r="AB101" s="489"/>
      <c r="AC101" s="489"/>
      <c r="AD101" s="489"/>
      <c r="AE101" s="467"/>
      <c r="AF101" s="455">
        <f t="shared" si="32"/>
        <v>0</v>
      </c>
      <c r="AG101" s="200"/>
      <c r="AH101" s="488"/>
      <c r="AI101" s="489"/>
      <c r="AJ101" s="489"/>
      <c r="AK101" s="489"/>
      <c r="AL101" s="489"/>
      <c r="AM101" s="467"/>
      <c r="AN101" s="455">
        <f t="shared" si="33"/>
        <v>0</v>
      </c>
      <c r="AO101" s="200"/>
      <c r="AP101" s="457">
        <f t="shared" si="34"/>
        <v>0</v>
      </c>
    </row>
    <row r="102" spans="1:42" ht="18" customHeight="1" x14ac:dyDescent="0.25">
      <c r="A102" s="474">
        <f t="shared" si="28"/>
        <v>0</v>
      </c>
      <c r="B102" s="285"/>
      <c r="C102" s="488"/>
      <c r="D102" s="489"/>
      <c r="E102" s="489"/>
      <c r="F102" s="489"/>
      <c r="G102" s="467"/>
      <c r="H102" s="453">
        <f t="shared" si="29"/>
        <v>0</v>
      </c>
      <c r="I102" s="277"/>
      <c r="J102" s="488"/>
      <c r="K102" s="489"/>
      <c r="L102" s="489"/>
      <c r="M102" s="489"/>
      <c r="N102" s="489"/>
      <c r="O102" s="467"/>
      <c r="P102" s="476">
        <f t="shared" si="30"/>
        <v>0</v>
      </c>
      <c r="Q102" s="200"/>
      <c r="R102" s="488"/>
      <c r="S102" s="489"/>
      <c r="T102" s="489"/>
      <c r="U102" s="489"/>
      <c r="V102" s="489"/>
      <c r="W102" s="467"/>
      <c r="X102" s="455">
        <f t="shared" si="31"/>
        <v>0</v>
      </c>
      <c r="Y102" s="200"/>
      <c r="Z102" s="488"/>
      <c r="AA102" s="489"/>
      <c r="AB102" s="489"/>
      <c r="AC102" s="489"/>
      <c r="AD102" s="489"/>
      <c r="AE102" s="467"/>
      <c r="AF102" s="455">
        <f t="shared" si="32"/>
        <v>0</v>
      </c>
      <c r="AG102" s="200"/>
      <c r="AH102" s="488"/>
      <c r="AI102" s="489"/>
      <c r="AJ102" s="489"/>
      <c r="AK102" s="489"/>
      <c r="AL102" s="489"/>
      <c r="AM102" s="467"/>
      <c r="AN102" s="455">
        <f t="shared" si="33"/>
        <v>0</v>
      </c>
      <c r="AO102" s="200"/>
      <c r="AP102" s="457">
        <f t="shared" si="34"/>
        <v>0</v>
      </c>
    </row>
    <row r="103" spans="1:42" ht="15" x14ac:dyDescent="0.25">
      <c r="A103" s="667" t="s">
        <v>16</v>
      </c>
      <c r="B103" s="668"/>
      <c r="C103" s="668"/>
      <c r="D103" s="668"/>
      <c r="E103" s="668"/>
      <c r="F103" s="668"/>
      <c r="G103" s="669"/>
      <c r="H103" s="472">
        <f>SUM(H91:H102)</f>
        <v>0</v>
      </c>
      <c r="I103" s="200"/>
      <c r="J103" s="305"/>
      <c r="K103" s="305"/>
      <c r="L103" s="305"/>
      <c r="M103" s="305"/>
      <c r="N103" s="305"/>
      <c r="O103" s="477"/>
      <c r="P103" s="472">
        <f>SUM(P91:P102)</f>
        <v>0</v>
      </c>
      <c r="Q103" s="200"/>
      <c r="R103" s="305"/>
      <c r="S103" s="305"/>
      <c r="T103" s="305"/>
      <c r="U103" s="305"/>
      <c r="V103" s="305"/>
      <c r="W103" s="477"/>
      <c r="X103" s="472">
        <f>SUM(X91:X102)</f>
        <v>0</v>
      </c>
      <c r="Y103" s="200"/>
      <c r="Z103" s="305"/>
      <c r="AA103" s="305"/>
      <c r="AB103" s="305"/>
      <c r="AC103" s="305"/>
      <c r="AD103" s="305"/>
      <c r="AE103" s="477"/>
      <c r="AF103" s="472">
        <f>SUM(AF91:AF102)</f>
        <v>0</v>
      </c>
      <c r="AG103" s="200"/>
      <c r="AH103" s="305"/>
      <c r="AI103" s="305"/>
      <c r="AJ103" s="305"/>
      <c r="AK103" s="305"/>
      <c r="AL103" s="305"/>
      <c r="AM103" s="477"/>
      <c r="AN103" s="472">
        <f>SUM(AN91:AN102)</f>
        <v>0</v>
      </c>
      <c r="AO103" s="200"/>
      <c r="AP103" s="458">
        <f>SUM(H103+P103+X103+AF103+AN103)</f>
        <v>0</v>
      </c>
    </row>
    <row r="104" spans="1:42" ht="14.45" customHeight="1" x14ac:dyDescent="0.25">
      <c r="A104" s="407" t="s">
        <v>23</v>
      </c>
      <c r="B104" s="207"/>
      <c r="C104" s="207"/>
      <c r="D104" s="207"/>
      <c r="E104" s="207"/>
      <c r="F104" s="207"/>
      <c r="G104" s="207"/>
      <c r="H104" s="244"/>
      <c r="I104" s="277"/>
      <c r="J104" s="237"/>
      <c r="K104" s="238"/>
      <c r="L104" s="238"/>
      <c r="M104" s="238"/>
      <c r="N104" s="238"/>
      <c r="O104" s="238"/>
      <c r="P104" s="244"/>
      <c r="Q104" s="277"/>
      <c r="R104" s="237"/>
      <c r="S104" s="238"/>
      <c r="T104" s="238"/>
      <c r="U104" s="238"/>
      <c r="V104" s="238"/>
      <c r="W104" s="238"/>
      <c r="X104" s="244"/>
      <c r="Y104" s="277"/>
      <c r="Z104" s="237"/>
      <c r="AA104" s="238"/>
      <c r="AB104" s="238"/>
      <c r="AC104" s="238"/>
      <c r="AD104" s="238"/>
      <c r="AE104" s="238"/>
      <c r="AF104" s="244"/>
      <c r="AG104" s="277"/>
      <c r="AH104" s="237"/>
      <c r="AI104" s="238"/>
      <c r="AJ104" s="238"/>
      <c r="AK104" s="238"/>
      <c r="AL104" s="238"/>
      <c r="AM104" s="238"/>
      <c r="AN104" s="244"/>
      <c r="AO104" s="277"/>
      <c r="AP104" s="214"/>
    </row>
    <row r="105" spans="1:42" ht="18" customHeight="1" x14ac:dyDescent="0.25">
      <c r="A105" s="474">
        <f>A53</f>
        <v>0</v>
      </c>
      <c r="B105" s="285"/>
      <c r="C105" s="664"/>
      <c r="D105" s="665"/>
      <c r="E105" s="665"/>
      <c r="F105" s="665"/>
      <c r="G105" s="666"/>
      <c r="H105" s="453">
        <f>SUM(B105*H53)</f>
        <v>0</v>
      </c>
      <c r="I105" s="277"/>
      <c r="J105" s="673"/>
      <c r="K105" s="674"/>
      <c r="L105" s="674"/>
      <c r="M105" s="674"/>
      <c r="N105" s="674"/>
      <c r="O105" s="468"/>
      <c r="P105" s="476">
        <f>B105*P53</f>
        <v>0</v>
      </c>
      <c r="Q105" s="200"/>
      <c r="R105" s="673"/>
      <c r="S105" s="674"/>
      <c r="T105" s="674"/>
      <c r="U105" s="674"/>
      <c r="V105" s="674"/>
      <c r="W105" s="468"/>
      <c r="X105" s="455">
        <f>B105*X53</f>
        <v>0</v>
      </c>
      <c r="Y105" s="200"/>
      <c r="Z105" s="673"/>
      <c r="AA105" s="674"/>
      <c r="AB105" s="674"/>
      <c r="AC105" s="674"/>
      <c r="AD105" s="674"/>
      <c r="AE105" s="468"/>
      <c r="AF105" s="455">
        <f>B105*AF53</f>
        <v>0</v>
      </c>
      <c r="AG105" s="200"/>
      <c r="AH105" s="673"/>
      <c r="AI105" s="674"/>
      <c r="AJ105" s="674"/>
      <c r="AK105" s="674"/>
      <c r="AL105" s="674"/>
      <c r="AM105" s="468"/>
      <c r="AN105" s="455">
        <f>B105*AN53</f>
        <v>0</v>
      </c>
      <c r="AO105" s="200"/>
      <c r="AP105" s="457">
        <f>SUM(H105+P105+X105+AF105+AN105)</f>
        <v>0</v>
      </c>
    </row>
    <row r="106" spans="1:42" ht="18" customHeight="1" x14ac:dyDescent="0.25">
      <c r="A106" s="474">
        <f>A54</f>
        <v>0</v>
      </c>
      <c r="B106" s="285"/>
      <c r="C106" s="664"/>
      <c r="D106" s="665"/>
      <c r="E106" s="665"/>
      <c r="F106" s="665"/>
      <c r="G106" s="666"/>
      <c r="H106" s="453">
        <f>B106*H54</f>
        <v>0</v>
      </c>
      <c r="I106" s="277"/>
      <c r="J106" s="673"/>
      <c r="K106" s="674"/>
      <c r="L106" s="674"/>
      <c r="M106" s="674"/>
      <c r="N106" s="674"/>
      <c r="O106" s="468"/>
      <c r="P106" s="476">
        <f>B106*P54</f>
        <v>0</v>
      </c>
      <c r="Q106" s="200"/>
      <c r="R106" s="673"/>
      <c r="S106" s="674"/>
      <c r="T106" s="674"/>
      <c r="U106" s="674"/>
      <c r="V106" s="674"/>
      <c r="W106" s="468"/>
      <c r="X106" s="455">
        <f>B106*X54</f>
        <v>0</v>
      </c>
      <c r="Y106" s="200"/>
      <c r="Z106" s="673"/>
      <c r="AA106" s="674"/>
      <c r="AB106" s="674"/>
      <c r="AC106" s="674"/>
      <c r="AD106" s="674"/>
      <c r="AE106" s="468"/>
      <c r="AF106" s="455">
        <f>B106*AF54</f>
        <v>0</v>
      </c>
      <c r="AG106" s="200"/>
      <c r="AH106" s="673"/>
      <c r="AI106" s="674"/>
      <c r="AJ106" s="674"/>
      <c r="AK106" s="674"/>
      <c r="AL106" s="674"/>
      <c r="AM106" s="468"/>
      <c r="AN106" s="455">
        <f>B106*AN54</f>
        <v>0</v>
      </c>
      <c r="AO106" s="200"/>
      <c r="AP106" s="457">
        <f t="shared" ref="AP106:AP108" si="35">SUM(H106+P106+X106+AF106+AN106)</f>
        <v>0</v>
      </c>
    </row>
    <row r="107" spans="1:42" ht="18" customHeight="1" x14ac:dyDescent="0.25">
      <c r="A107" s="474">
        <f>A55</f>
        <v>0</v>
      </c>
      <c r="B107" s="285"/>
      <c r="C107" s="664"/>
      <c r="D107" s="665"/>
      <c r="E107" s="665"/>
      <c r="F107" s="665"/>
      <c r="G107" s="666"/>
      <c r="H107" s="453">
        <f>B107*H55</f>
        <v>0</v>
      </c>
      <c r="I107" s="277"/>
      <c r="J107" s="673"/>
      <c r="K107" s="674"/>
      <c r="L107" s="674"/>
      <c r="M107" s="674"/>
      <c r="N107" s="674"/>
      <c r="O107" s="468"/>
      <c r="P107" s="476">
        <f>B107*P55</f>
        <v>0</v>
      </c>
      <c r="Q107" s="200"/>
      <c r="R107" s="673"/>
      <c r="S107" s="674"/>
      <c r="T107" s="674"/>
      <c r="U107" s="674"/>
      <c r="V107" s="674"/>
      <c r="W107" s="468"/>
      <c r="X107" s="455">
        <f>B107*X55</f>
        <v>0</v>
      </c>
      <c r="Y107" s="200"/>
      <c r="Z107" s="673"/>
      <c r="AA107" s="674"/>
      <c r="AB107" s="674"/>
      <c r="AC107" s="674"/>
      <c r="AD107" s="674"/>
      <c r="AE107" s="468"/>
      <c r="AF107" s="455">
        <f>B107*AF55</f>
        <v>0</v>
      </c>
      <c r="AG107" s="200"/>
      <c r="AH107" s="673"/>
      <c r="AI107" s="674"/>
      <c r="AJ107" s="674"/>
      <c r="AK107" s="674"/>
      <c r="AL107" s="674"/>
      <c r="AM107" s="468"/>
      <c r="AN107" s="455">
        <f>B107*AN55</f>
        <v>0</v>
      </c>
      <c r="AO107" s="200"/>
      <c r="AP107" s="457">
        <f t="shared" si="35"/>
        <v>0</v>
      </c>
    </row>
    <row r="108" spans="1:42" ht="18" customHeight="1" x14ac:dyDescent="0.25">
      <c r="A108" s="474">
        <f>A56</f>
        <v>0</v>
      </c>
      <c r="B108" s="285"/>
      <c r="C108" s="664"/>
      <c r="D108" s="665"/>
      <c r="E108" s="665"/>
      <c r="F108" s="665"/>
      <c r="G108" s="666"/>
      <c r="H108" s="453">
        <f>B108*H56</f>
        <v>0</v>
      </c>
      <c r="I108" s="277"/>
      <c r="J108" s="673"/>
      <c r="K108" s="674"/>
      <c r="L108" s="674"/>
      <c r="M108" s="674"/>
      <c r="N108" s="674"/>
      <c r="O108" s="468"/>
      <c r="P108" s="476">
        <f>B108*P56</f>
        <v>0</v>
      </c>
      <c r="Q108" s="200"/>
      <c r="R108" s="673"/>
      <c r="S108" s="674"/>
      <c r="T108" s="674"/>
      <c r="U108" s="674"/>
      <c r="V108" s="674"/>
      <c r="W108" s="468"/>
      <c r="X108" s="455">
        <f>B108*X56</f>
        <v>0</v>
      </c>
      <c r="Y108" s="200"/>
      <c r="Z108" s="673"/>
      <c r="AA108" s="674"/>
      <c r="AB108" s="674"/>
      <c r="AC108" s="674"/>
      <c r="AD108" s="674"/>
      <c r="AE108" s="468"/>
      <c r="AF108" s="455">
        <f>B108*AF56</f>
        <v>0</v>
      </c>
      <c r="AG108" s="200"/>
      <c r="AH108" s="673"/>
      <c r="AI108" s="674"/>
      <c r="AJ108" s="674"/>
      <c r="AK108" s="674"/>
      <c r="AL108" s="674"/>
      <c r="AM108" s="468"/>
      <c r="AN108" s="455">
        <f>B108*AN56</f>
        <v>0</v>
      </c>
      <c r="AO108" s="200"/>
      <c r="AP108" s="457">
        <f t="shared" si="35"/>
        <v>0</v>
      </c>
    </row>
    <row r="109" spans="1:42" ht="18" customHeight="1" x14ac:dyDescent="0.25">
      <c r="A109" s="474">
        <f>A57</f>
        <v>0</v>
      </c>
      <c r="B109" s="285"/>
      <c r="C109" s="664"/>
      <c r="D109" s="665"/>
      <c r="E109" s="665"/>
      <c r="F109" s="665"/>
      <c r="G109" s="666"/>
      <c r="H109" s="453">
        <f>B109*H57</f>
        <v>0</v>
      </c>
      <c r="I109" s="277"/>
      <c r="J109" s="673"/>
      <c r="K109" s="674"/>
      <c r="L109" s="674"/>
      <c r="M109" s="674"/>
      <c r="N109" s="674"/>
      <c r="O109" s="468"/>
      <c r="P109" s="476">
        <f>B109*P57</f>
        <v>0</v>
      </c>
      <c r="Q109" s="200"/>
      <c r="R109" s="673"/>
      <c r="S109" s="674"/>
      <c r="T109" s="674"/>
      <c r="U109" s="674"/>
      <c r="V109" s="674"/>
      <c r="W109" s="468"/>
      <c r="X109" s="455">
        <f>B109*X57</f>
        <v>0</v>
      </c>
      <c r="Y109" s="200"/>
      <c r="Z109" s="673"/>
      <c r="AA109" s="674"/>
      <c r="AB109" s="674"/>
      <c r="AC109" s="674"/>
      <c r="AD109" s="674"/>
      <c r="AE109" s="468"/>
      <c r="AF109" s="455">
        <f>B109*AF57</f>
        <v>0</v>
      </c>
      <c r="AG109" s="200"/>
      <c r="AH109" s="673"/>
      <c r="AI109" s="674"/>
      <c r="AJ109" s="674"/>
      <c r="AK109" s="674"/>
      <c r="AL109" s="674"/>
      <c r="AM109" s="468"/>
      <c r="AN109" s="455">
        <f>B109*AN57</f>
        <v>0</v>
      </c>
      <c r="AO109" s="200"/>
      <c r="AP109" s="457">
        <f>SUM(H109+P109+X109+AF109+AN109)</f>
        <v>0</v>
      </c>
    </row>
    <row r="110" spans="1:42" ht="15" x14ac:dyDescent="0.25">
      <c r="A110" s="667" t="s">
        <v>16</v>
      </c>
      <c r="B110" s="668"/>
      <c r="C110" s="668"/>
      <c r="D110" s="668"/>
      <c r="E110" s="668"/>
      <c r="F110" s="668"/>
      <c r="G110" s="669"/>
      <c r="H110" s="472">
        <f>SUM(H105:H109)</f>
        <v>0</v>
      </c>
      <c r="I110" s="200"/>
      <c r="J110" s="305"/>
      <c r="K110" s="305"/>
      <c r="L110" s="305"/>
      <c r="M110" s="305"/>
      <c r="N110" s="305"/>
      <c r="O110" s="477"/>
      <c r="P110" s="472">
        <f>SUM(P105:P109)</f>
        <v>0</v>
      </c>
      <c r="Q110" s="200"/>
      <c r="R110" s="305"/>
      <c r="S110" s="305"/>
      <c r="T110" s="305"/>
      <c r="U110" s="305"/>
      <c r="V110" s="305"/>
      <c r="W110" s="477"/>
      <c r="X110" s="472">
        <f>SUM(X105:Y109)</f>
        <v>0</v>
      </c>
      <c r="Y110" s="200"/>
      <c r="Z110" s="305"/>
      <c r="AA110" s="305"/>
      <c r="AB110" s="305"/>
      <c r="AC110" s="305"/>
      <c r="AD110" s="305"/>
      <c r="AE110" s="477"/>
      <c r="AF110" s="472">
        <f>SUM(AF105:AF109)</f>
        <v>0</v>
      </c>
      <c r="AG110" s="200"/>
      <c r="AH110" s="305"/>
      <c r="AI110" s="305"/>
      <c r="AJ110" s="305"/>
      <c r="AK110" s="305"/>
      <c r="AL110" s="305"/>
      <c r="AM110" s="477"/>
      <c r="AN110" s="472">
        <f>SUM(AN105:AN109)</f>
        <v>0</v>
      </c>
      <c r="AO110" s="200"/>
      <c r="AP110" s="458">
        <f>SUM(H110+P110+X110+AF110+AN110)</f>
        <v>0</v>
      </c>
    </row>
    <row r="111" spans="1:42" ht="15" x14ac:dyDescent="0.25">
      <c r="A111" s="254" t="s">
        <v>303</v>
      </c>
      <c r="B111" s="207"/>
      <c r="C111" s="207"/>
      <c r="D111" s="207"/>
      <c r="E111" s="207"/>
      <c r="F111" s="207"/>
      <c r="G111" s="207"/>
      <c r="H111" s="244"/>
      <c r="I111" s="277"/>
      <c r="J111" s="237"/>
      <c r="K111" s="238"/>
      <c r="L111" s="238"/>
      <c r="M111" s="238"/>
      <c r="N111" s="238"/>
      <c r="O111" s="238"/>
      <c r="P111" s="244"/>
      <c r="Q111" s="277"/>
      <c r="R111" s="237"/>
      <c r="S111" s="238"/>
      <c r="T111" s="238"/>
      <c r="U111" s="238"/>
      <c r="V111" s="238"/>
      <c r="W111" s="238"/>
      <c r="X111" s="244"/>
      <c r="Y111" s="277"/>
      <c r="Z111" s="237"/>
      <c r="AA111" s="238"/>
      <c r="AB111" s="238"/>
      <c r="AC111" s="238"/>
      <c r="AD111" s="238"/>
      <c r="AE111" s="238"/>
      <c r="AF111" s="244"/>
      <c r="AG111" s="277"/>
      <c r="AH111" s="237"/>
      <c r="AI111" s="238"/>
      <c r="AJ111" s="238"/>
      <c r="AK111" s="238"/>
      <c r="AL111" s="238"/>
      <c r="AM111" s="238"/>
      <c r="AN111" s="244"/>
      <c r="AO111" s="277"/>
      <c r="AP111" s="214"/>
    </row>
    <row r="112" spans="1:42" ht="18" customHeight="1" x14ac:dyDescent="0.25">
      <c r="A112" s="474">
        <f>A60</f>
        <v>0</v>
      </c>
      <c r="B112" s="285"/>
      <c r="C112" s="664"/>
      <c r="D112" s="665"/>
      <c r="E112" s="665"/>
      <c r="F112" s="665"/>
      <c r="G112" s="666"/>
      <c r="H112" s="453">
        <f>B112*H60</f>
        <v>0</v>
      </c>
      <c r="I112" s="277"/>
      <c r="J112" s="673"/>
      <c r="K112" s="674"/>
      <c r="L112" s="674"/>
      <c r="M112" s="674"/>
      <c r="N112" s="674"/>
      <c r="O112" s="468"/>
      <c r="P112" s="476">
        <f>B112*P60</f>
        <v>0</v>
      </c>
      <c r="Q112" s="200"/>
      <c r="R112" s="673"/>
      <c r="S112" s="674"/>
      <c r="T112" s="674"/>
      <c r="U112" s="674"/>
      <c r="V112" s="674"/>
      <c r="W112" s="468"/>
      <c r="X112" s="455">
        <f>B112*X60</f>
        <v>0</v>
      </c>
      <c r="Y112" s="200"/>
      <c r="Z112" s="673"/>
      <c r="AA112" s="674"/>
      <c r="AB112" s="674"/>
      <c r="AC112" s="674"/>
      <c r="AD112" s="674"/>
      <c r="AE112" s="468"/>
      <c r="AF112" s="455">
        <f>B112*AF60</f>
        <v>0</v>
      </c>
      <c r="AG112" s="200"/>
      <c r="AH112" s="673"/>
      <c r="AI112" s="674"/>
      <c r="AJ112" s="674"/>
      <c r="AK112" s="674"/>
      <c r="AL112" s="674"/>
      <c r="AM112" s="468"/>
      <c r="AN112" s="455">
        <f>B112*AN60</f>
        <v>0</v>
      </c>
      <c r="AO112" s="200"/>
      <c r="AP112" s="457">
        <f>SUM(H112+P112+X112+AF112+AN112)</f>
        <v>0</v>
      </c>
    </row>
    <row r="113" spans="1:42" ht="18" customHeight="1" x14ac:dyDescent="0.25">
      <c r="A113" s="474">
        <f>A61</f>
        <v>0</v>
      </c>
      <c r="B113" s="285"/>
      <c r="C113" s="664"/>
      <c r="D113" s="665"/>
      <c r="E113" s="665"/>
      <c r="F113" s="665"/>
      <c r="G113" s="666"/>
      <c r="H113" s="453">
        <f>B113*H61</f>
        <v>0</v>
      </c>
      <c r="I113" s="277"/>
      <c r="J113" s="664"/>
      <c r="K113" s="665"/>
      <c r="L113" s="665"/>
      <c r="M113" s="665"/>
      <c r="N113" s="665"/>
      <c r="O113" s="467"/>
      <c r="P113" s="476">
        <f>B113*P61</f>
        <v>0</v>
      </c>
      <c r="Q113" s="200"/>
      <c r="R113" s="664"/>
      <c r="S113" s="665"/>
      <c r="T113" s="665"/>
      <c r="U113" s="665"/>
      <c r="V113" s="665"/>
      <c r="W113" s="467"/>
      <c r="X113" s="455">
        <f>B113*X61</f>
        <v>0</v>
      </c>
      <c r="Y113" s="200"/>
      <c r="Z113" s="664"/>
      <c r="AA113" s="665"/>
      <c r="AB113" s="665"/>
      <c r="AC113" s="665"/>
      <c r="AD113" s="665"/>
      <c r="AE113" s="467"/>
      <c r="AF113" s="455">
        <f>B113*AF61</f>
        <v>0</v>
      </c>
      <c r="AG113" s="200"/>
      <c r="AH113" s="664"/>
      <c r="AI113" s="665"/>
      <c r="AJ113" s="665"/>
      <c r="AK113" s="665"/>
      <c r="AL113" s="665"/>
      <c r="AM113" s="467"/>
      <c r="AN113" s="455">
        <f>B113*AN61</f>
        <v>0</v>
      </c>
      <c r="AO113" s="200"/>
      <c r="AP113" s="457">
        <f>SUM(H113+P113+X113+AF113+AN113)</f>
        <v>0</v>
      </c>
    </row>
    <row r="114" spans="1:42" ht="18" customHeight="1" x14ac:dyDescent="0.25">
      <c r="A114" s="474">
        <f>A62</f>
        <v>0</v>
      </c>
      <c r="B114" s="285"/>
      <c r="C114" s="664"/>
      <c r="D114" s="665"/>
      <c r="E114" s="665"/>
      <c r="F114" s="665"/>
      <c r="G114" s="666"/>
      <c r="H114" s="453">
        <f>B114*H62</f>
        <v>0</v>
      </c>
      <c r="I114" s="277"/>
      <c r="J114" s="664"/>
      <c r="K114" s="665"/>
      <c r="L114" s="665"/>
      <c r="M114" s="665"/>
      <c r="N114" s="665"/>
      <c r="O114" s="467"/>
      <c r="P114" s="476">
        <f>B114*P62</f>
        <v>0</v>
      </c>
      <c r="Q114" s="200"/>
      <c r="R114" s="664"/>
      <c r="S114" s="665"/>
      <c r="T114" s="665"/>
      <c r="U114" s="665"/>
      <c r="V114" s="665"/>
      <c r="W114" s="467"/>
      <c r="X114" s="455">
        <f>B114*X62</f>
        <v>0</v>
      </c>
      <c r="Y114" s="200"/>
      <c r="Z114" s="664"/>
      <c r="AA114" s="665"/>
      <c r="AB114" s="665"/>
      <c r="AC114" s="665"/>
      <c r="AD114" s="665"/>
      <c r="AE114" s="467"/>
      <c r="AF114" s="455">
        <f>B114*AF62</f>
        <v>0</v>
      </c>
      <c r="AG114" s="200"/>
      <c r="AH114" s="664"/>
      <c r="AI114" s="665"/>
      <c r="AJ114" s="665"/>
      <c r="AK114" s="665"/>
      <c r="AL114" s="665"/>
      <c r="AM114" s="467"/>
      <c r="AN114" s="455">
        <f>B114*AN62</f>
        <v>0</v>
      </c>
      <c r="AO114" s="200"/>
      <c r="AP114" s="457">
        <f>SUM(H114+P114+X114+AF114+AN114)</f>
        <v>0</v>
      </c>
    </row>
    <row r="115" spans="1:42" ht="18" customHeight="1" x14ac:dyDescent="0.25">
      <c r="A115" s="474">
        <f>A63</f>
        <v>0</v>
      </c>
      <c r="B115" s="285"/>
      <c r="C115" s="664"/>
      <c r="D115" s="665"/>
      <c r="E115" s="665"/>
      <c r="F115" s="665"/>
      <c r="G115" s="666"/>
      <c r="H115" s="453">
        <f>B115*H63</f>
        <v>0</v>
      </c>
      <c r="I115" s="277"/>
      <c r="J115" s="744"/>
      <c r="K115" s="745"/>
      <c r="L115" s="745"/>
      <c r="M115" s="745"/>
      <c r="N115" s="745"/>
      <c r="O115" s="478"/>
      <c r="P115" s="476">
        <f>B115*P63</f>
        <v>0</v>
      </c>
      <c r="Q115" s="200"/>
      <c r="R115" s="744"/>
      <c r="S115" s="745"/>
      <c r="T115" s="745"/>
      <c r="U115" s="745"/>
      <c r="V115" s="745"/>
      <c r="W115" s="478"/>
      <c r="X115" s="455">
        <f>B115*X63</f>
        <v>0</v>
      </c>
      <c r="Y115" s="200"/>
      <c r="Z115" s="744"/>
      <c r="AA115" s="745"/>
      <c r="AB115" s="745"/>
      <c r="AC115" s="745"/>
      <c r="AD115" s="745"/>
      <c r="AE115" s="478"/>
      <c r="AF115" s="455">
        <f>B115*AF63</f>
        <v>0</v>
      </c>
      <c r="AG115" s="200"/>
      <c r="AH115" s="744"/>
      <c r="AI115" s="745"/>
      <c r="AJ115" s="745"/>
      <c r="AK115" s="745"/>
      <c r="AL115" s="745"/>
      <c r="AM115" s="478"/>
      <c r="AN115" s="455">
        <f>B115*AN63</f>
        <v>0</v>
      </c>
      <c r="AO115" s="200"/>
      <c r="AP115" s="457">
        <f>SUM(H115+P115+X115+AF115+AN115)</f>
        <v>0</v>
      </c>
    </row>
    <row r="116" spans="1:42" ht="15" x14ac:dyDescent="0.25">
      <c r="A116" s="667" t="s">
        <v>16</v>
      </c>
      <c r="B116" s="668"/>
      <c r="C116" s="668"/>
      <c r="D116" s="668"/>
      <c r="E116" s="668"/>
      <c r="F116" s="668"/>
      <c r="G116" s="669"/>
      <c r="H116" s="472">
        <f>SUM(H112:H115)</f>
        <v>0</v>
      </c>
      <c r="I116" s="200"/>
      <c r="J116" s="305"/>
      <c r="K116" s="305"/>
      <c r="L116" s="305"/>
      <c r="M116" s="305"/>
      <c r="N116" s="305"/>
      <c r="O116" s="477"/>
      <c r="P116" s="472">
        <f>SUM(P112:P115)</f>
        <v>0</v>
      </c>
      <c r="Q116" s="200"/>
      <c r="R116" s="223"/>
      <c r="S116" s="224"/>
      <c r="T116" s="224"/>
      <c r="U116" s="224"/>
      <c r="V116" s="224"/>
      <c r="W116" s="226"/>
      <c r="X116" s="472">
        <f>SUM(X112:X115)</f>
        <v>0</v>
      </c>
      <c r="Y116" s="200"/>
      <c r="Z116" s="223"/>
      <c r="AA116" s="224"/>
      <c r="AB116" s="224"/>
      <c r="AC116" s="224"/>
      <c r="AD116" s="224"/>
      <c r="AE116" s="226"/>
      <c r="AF116" s="472">
        <f>SUM(AF112:AF115)</f>
        <v>0</v>
      </c>
      <c r="AG116" s="200"/>
      <c r="AH116" s="223"/>
      <c r="AI116" s="224"/>
      <c r="AJ116" s="224"/>
      <c r="AK116" s="224"/>
      <c r="AL116" s="224"/>
      <c r="AM116" s="226"/>
      <c r="AN116" s="472">
        <f>SUM(AN112:AN115)</f>
        <v>0</v>
      </c>
      <c r="AO116" s="200" t="s">
        <v>309</v>
      </c>
      <c r="AP116" s="458">
        <f>SUM(H116+P116+X116+AF116+AN116)</f>
        <v>0</v>
      </c>
    </row>
    <row r="117" spans="1:42" x14ac:dyDescent="0.2">
      <c r="I117" s="399"/>
      <c r="Q117" s="399"/>
      <c r="Y117" s="399"/>
      <c r="AG117" s="399"/>
      <c r="AO117" s="399"/>
    </row>
    <row r="118" spans="1:42" ht="14.45" customHeight="1" x14ac:dyDescent="0.25">
      <c r="A118" s="709" t="s">
        <v>19</v>
      </c>
      <c r="B118" s="709"/>
      <c r="C118" s="709"/>
      <c r="D118" s="709"/>
      <c r="E118" s="709"/>
      <c r="F118" s="709"/>
      <c r="G118" s="710"/>
      <c r="H118" s="472">
        <f>H116+H110+H103+H89</f>
        <v>0</v>
      </c>
      <c r="I118" s="200"/>
      <c r="J118" s="224"/>
      <c r="K118" s="224"/>
      <c r="L118" s="224"/>
      <c r="M118" s="224"/>
      <c r="N118" s="224"/>
      <c r="O118" s="224"/>
      <c r="P118" s="472">
        <f>P116+P110+P103+P89</f>
        <v>0</v>
      </c>
      <c r="Q118" s="200"/>
      <c r="R118" s="264"/>
      <c r="S118" s="264"/>
      <c r="T118" s="224"/>
      <c r="U118" s="224"/>
      <c r="V118" s="224"/>
      <c r="W118" s="224"/>
      <c r="X118" s="472">
        <f>X116+X110+X103+X89</f>
        <v>0</v>
      </c>
      <c r="Y118" s="200"/>
      <c r="Z118" s="264"/>
      <c r="AA118" s="264"/>
      <c r="AB118" s="224"/>
      <c r="AC118" s="224"/>
      <c r="AD118" s="224"/>
      <c r="AE118" s="224"/>
      <c r="AF118" s="472">
        <f>AF116+AF110+AF103+AF89</f>
        <v>0</v>
      </c>
      <c r="AG118" s="200"/>
      <c r="AH118" s="264"/>
      <c r="AI118" s="264"/>
      <c r="AJ118" s="224"/>
      <c r="AK118" s="224"/>
      <c r="AL118" s="224"/>
      <c r="AM118" s="224"/>
      <c r="AN118" s="472">
        <f>AN116+AN110+AN103+AN89</f>
        <v>0</v>
      </c>
      <c r="AO118" s="200"/>
      <c r="AP118" s="458">
        <f>SUM(H118+P118+X118+AF118+AN118)</f>
        <v>0</v>
      </c>
    </row>
    <row r="119" spans="1:42" ht="15" x14ac:dyDescent="0.25">
      <c r="A119" s="230"/>
      <c r="B119" s="230"/>
      <c r="C119" s="291"/>
      <c r="D119" s="291"/>
      <c r="E119" s="291"/>
      <c r="F119" s="291"/>
      <c r="G119" s="291"/>
      <c r="H119" s="233"/>
      <c r="I119" s="200"/>
      <c r="J119" s="265"/>
      <c r="K119" s="265"/>
      <c r="P119" s="233"/>
      <c r="Q119" s="200"/>
      <c r="R119" s="265"/>
      <c r="S119" s="265"/>
      <c r="X119" s="233"/>
      <c r="Y119" s="200"/>
      <c r="Z119" s="265"/>
      <c r="AA119" s="265"/>
      <c r="AF119" s="233"/>
      <c r="AG119" s="200"/>
      <c r="AH119" s="265"/>
      <c r="AI119" s="265"/>
      <c r="AN119" s="233"/>
      <c r="AO119" s="200"/>
      <c r="AP119" s="267"/>
    </row>
    <row r="120" spans="1:42" ht="14.45" customHeight="1" x14ac:dyDescent="0.25">
      <c r="A120" s="709" t="s">
        <v>15</v>
      </c>
      <c r="B120" s="709"/>
      <c r="C120" s="709"/>
      <c r="D120" s="709"/>
      <c r="E120" s="709"/>
      <c r="F120" s="709"/>
      <c r="G120" s="710"/>
      <c r="H120" s="472">
        <f>SUM(H71+H118)</f>
        <v>0</v>
      </c>
      <c r="I120" s="200"/>
      <c r="J120" s="224"/>
      <c r="K120" s="224"/>
      <c r="L120" s="224"/>
      <c r="M120" s="224"/>
      <c r="N120" s="224"/>
      <c r="O120" s="224"/>
      <c r="P120" s="472">
        <f>SUM(P71+P118)</f>
        <v>0</v>
      </c>
      <c r="Q120" s="200"/>
      <c r="R120" s="264"/>
      <c r="S120" s="264"/>
      <c r="T120" s="224"/>
      <c r="U120" s="224"/>
      <c r="V120" s="224"/>
      <c r="W120" s="224"/>
      <c r="X120" s="472">
        <f>SUM(X71+X118)</f>
        <v>0</v>
      </c>
      <c r="Y120" s="200"/>
      <c r="Z120" s="264"/>
      <c r="AA120" s="264"/>
      <c r="AB120" s="224"/>
      <c r="AC120" s="224"/>
      <c r="AD120" s="224"/>
      <c r="AE120" s="224"/>
      <c r="AF120" s="472">
        <f>SUM(AF71+AF118)</f>
        <v>0</v>
      </c>
      <c r="AG120" s="200"/>
      <c r="AH120" s="264"/>
      <c r="AI120" s="264"/>
      <c r="AJ120" s="224"/>
      <c r="AK120" s="224"/>
      <c r="AL120" s="224"/>
      <c r="AM120" s="224"/>
      <c r="AN120" s="472">
        <f>SUM(AN71+AN118)</f>
        <v>0</v>
      </c>
      <c r="AO120" s="200"/>
      <c r="AP120" s="458">
        <f>SUM(H120+P120+X120+AF120+AN120)</f>
        <v>0</v>
      </c>
    </row>
    <row r="121" spans="1:42" ht="15" x14ac:dyDescent="0.25">
      <c r="A121" s="230"/>
      <c r="B121" s="230"/>
      <c r="C121" s="230"/>
      <c r="D121" s="230"/>
      <c r="E121" s="230"/>
      <c r="F121" s="230"/>
      <c r="G121" s="230"/>
      <c r="H121" s="233"/>
      <c r="I121" s="200"/>
      <c r="J121" s="265"/>
      <c r="K121" s="265"/>
      <c r="P121" s="266"/>
      <c r="Q121" s="200"/>
      <c r="R121" s="265"/>
      <c r="S121" s="265"/>
      <c r="X121" s="266"/>
      <c r="Y121" s="200"/>
      <c r="Z121" s="265"/>
      <c r="AA121" s="265"/>
      <c r="AF121" s="266"/>
      <c r="AG121" s="200"/>
      <c r="AH121" s="265"/>
      <c r="AI121" s="265"/>
      <c r="AN121" s="234"/>
      <c r="AO121" s="200"/>
      <c r="AP121" s="267"/>
    </row>
    <row r="122" spans="1:42" ht="15" x14ac:dyDescent="0.25">
      <c r="A122" s="292" t="s">
        <v>304</v>
      </c>
      <c r="B122" s="293"/>
      <c r="C122" s="294"/>
      <c r="D122" s="294"/>
      <c r="E122" s="294"/>
      <c r="F122" s="294"/>
      <c r="G122" s="294"/>
      <c r="H122" s="295"/>
      <c r="I122" s="200"/>
      <c r="J122" s="274"/>
      <c r="K122" s="275"/>
      <c r="L122" s="272"/>
      <c r="M122" s="272"/>
      <c r="N122" s="272"/>
      <c r="O122" s="272"/>
      <c r="P122" s="273"/>
      <c r="Q122" s="200"/>
      <c r="R122" s="274"/>
      <c r="S122" s="275"/>
      <c r="T122" s="272"/>
      <c r="U122" s="272"/>
      <c r="V122" s="272"/>
      <c r="W122" s="272"/>
      <c r="X122" s="273"/>
      <c r="Y122" s="200"/>
      <c r="Z122" s="274"/>
      <c r="AA122" s="275"/>
      <c r="AB122" s="272"/>
      <c r="AC122" s="272"/>
      <c r="AD122" s="272"/>
      <c r="AE122" s="272"/>
      <c r="AF122" s="273"/>
      <c r="AG122" s="200"/>
      <c r="AH122" s="274"/>
      <c r="AI122" s="275"/>
      <c r="AJ122" s="272"/>
      <c r="AK122" s="272"/>
      <c r="AL122" s="272"/>
      <c r="AM122" s="272"/>
      <c r="AN122" s="273"/>
      <c r="AO122" s="200"/>
      <c r="AP122" s="276"/>
    </row>
    <row r="123" spans="1:42" ht="15" x14ac:dyDescent="0.25">
      <c r="A123" s="332"/>
      <c r="B123" s="327"/>
      <c r="C123" s="475"/>
      <c r="D123" s="479"/>
      <c r="E123" s="377" t="s">
        <v>275</v>
      </c>
      <c r="F123" s="375" t="s">
        <v>317</v>
      </c>
      <c r="G123" s="311"/>
      <c r="H123" s="335"/>
      <c r="I123" s="240"/>
      <c r="J123" s="264"/>
      <c r="K123" s="264"/>
      <c r="L123" s="224"/>
      <c r="M123" s="224"/>
      <c r="N123" s="375" t="s">
        <v>275</v>
      </c>
      <c r="O123" s="375" t="s">
        <v>317</v>
      </c>
      <c r="P123" s="335"/>
      <c r="Q123" s="240"/>
      <c r="R123" s="264"/>
      <c r="S123" s="264"/>
      <c r="T123" s="224"/>
      <c r="U123" s="224"/>
      <c r="V123" s="375" t="s">
        <v>275</v>
      </c>
      <c r="W123" s="375" t="s">
        <v>317</v>
      </c>
      <c r="X123" s="335"/>
      <c r="Y123" s="240"/>
      <c r="Z123" s="264"/>
      <c r="AA123" s="264"/>
      <c r="AB123" s="224"/>
      <c r="AC123" s="224"/>
      <c r="AD123" s="375" t="s">
        <v>275</v>
      </c>
      <c r="AE123" s="375" t="s">
        <v>317</v>
      </c>
      <c r="AF123" s="335"/>
      <c r="AG123" s="240"/>
      <c r="AH123" s="264"/>
      <c r="AI123" s="264"/>
      <c r="AJ123" s="224"/>
      <c r="AK123" s="224"/>
      <c r="AL123" s="375" t="s">
        <v>275</v>
      </c>
      <c r="AM123" s="375" t="s">
        <v>317</v>
      </c>
      <c r="AN123" s="335"/>
      <c r="AO123" s="240"/>
      <c r="AP123" s="273"/>
    </row>
    <row r="124" spans="1:42" ht="18.600000000000001" customHeight="1" x14ac:dyDescent="0.2">
      <c r="A124" s="290"/>
      <c r="B124" s="748"/>
      <c r="C124" s="749"/>
      <c r="D124" s="750"/>
      <c r="E124" s="465"/>
      <c r="F124" s="463"/>
      <c r="G124" s="482"/>
      <c r="H124" s="454">
        <f>E124*F124</f>
        <v>0</v>
      </c>
      <c r="I124" s="200"/>
      <c r="J124" s="680"/>
      <c r="K124" s="681"/>
      <c r="L124" s="681"/>
      <c r="M124" s="681"/>
      <c r="N124" s="465"/>
      <c r="O124" s="463"/>
      <c r="P124" s="454">
        <f>N124*O124</f>
        <v>0</v>
      </c>
      <c r="Q124" s="200"/>
      <c r="R124" s="681"/>
      <c r="S124" s="681"/>
      <c r="T124" s="681"/>
      <c r="U124" s="681"/>
      <c r="V124" s="465"/>
      <c r="W124" s="463"/>
      <c r="X124" s="454">
        <f>V124*W124</f>
        <v>0</v>
      </c>
      <c r="Y124" s="200"/>
      <c r="Z124" s="681"/>
      <c r="AA124" s="681"/>
      <c r="AB124" s="681"/>
      <c r="AC124" s="681"/>
      <c r="AD124" s="465"/>
      <c r="AE124" s="463"/>
      <c r="AF124" s="454">
        <f>AD124*AE124</f>
        <v>0</v>
      </c>
      <c r="AG124" s="200"/>
      <c r="AH124" s="681"/>
      <c r="AI124" s="681"/>
      <c r="AJ124" s="681"/>
      <c r="AK124" s="681"/>
      <c r="AL124" s="465"/>
      <c r="AM124" s="463"/>
      <c r="AN124" s="454">
        <f>AL124*AM124</f>
        <v>0</v>
      </c>
      <c r="AO124" s="200"/>
      <c r="AP124" s="457">
        <f>SUM(H124+P124+X124+AF124+AN124)</f>
        <v>0</v>
      </c>
    </row>
    <row r="125" spans="1:42" ht="18.600000000000001" customHeight="1" x14ac:dyDescent="0.2">
      <c r="A125" s="290"/>
      <c r="B125" s="751"/>
      <c r="C125" s="752"/>
      <c r="D125" s="753"/>
      <c r="E125" s="465"/>
      <c r="F125" s="463"/>
      <c r="G125" s="483"/>
      <c r="H125" s="454">
        <f t="shared" ref="H125:H127" si="36">E125*F125</f>
        <v>0</v>
      </c>
      <c r="I125" s="200"/>
      <c r="J125" s="680"/>
      <c r="K125" s="681"/>
      <c r="L125" s="681"/>
      <c r="M125" s="681"/>
      <c r="N125" s="465"/>
      <c r="O125" s="463"/>
      <c r="P125" s="454">
        <f t="shared" ref="P125:P127" si="37">N125*O125</f>
        <v>0</v>
      </c>
      <c r="Q125" s="200"/>
      <c r="R125" s="681"/>
      <c r="S125" s="681"/>
      <c r="T125" s="681"/>
      <c r="U125" s="681"/>
      <c r="V125" s="465"/>
      <c r="W125" s="463"/>
      <c r="X125" s="454">
        <f t="shared" ref="X125:X127" si="38">V125*W125</f>
        <v>0</v>
      </c>
      <c r="Y125" s="200"/>
      <c r="Z125" s="681"/>
      <c r="AA125" s="681"/>
      <c r="AB125" s="681"/>
      <c r="AC125" s="681"/>
      <c r="AD125" s="465"/>
      <c r="AE125" s="463"/>
      <c r="AF125" s="454">
        <f t="shared" ref="AF125:AF127" si="39">AD125*AE125</f>
        <v>0</v>
      </c>
      <c r="AG125" s="200"/>
      <c r="AH125" s="681"/>
      <c r="AI125" s="681"/>
      <c r="AJ125" s="681"/>
      <c r="AK125" s="681"/>
      <c r="AL125" s="465"/>
      <c r="AM125" s="463"/>
      <c r="AN125" s="454">
        <f t="shared" ref="AN125:AN127" si="40">AL125*AM125</f>
        <v>0</v>
      </c>
      <c r="AO125" s="200"/>
      <c r="AP125" s="457">
        <f t="shared" ref="AP125:AP126" si="41">SUM(H125+P125+X125+AF125+AN125)</f>
        <v>0</v>
      </c>
    </row>
    <row r="126" spans="1:42" ht="18.600000000000001" customHeight="1" x14ac:dyDescent="0.2">
      <c r="A126" s="290"/>
      <c r="B126" s="751"/>
      <c r="C126" s="752"/>
      <c r="D126" s="753"/>
      <c r="E126" s="465"/>
      <c r="F126" s="463"/>
      <c r="G126" s="483"/>
      <c r="H126" s="454">
        <f t="shared" si="36"/>
        <v>0</v>
      </c>
      <c r="I126" s="200"/>
      <c r="J126" s="680"/>
      <c r="K126" s="681"/>
      <c r="L126" s="681"/>
      <c r="M126" s="681"/>
      <c r="N126" s="465"/>
      <c r="O126" s="463"/>
      <c r="P126" s="454">
        <f t="shared" si="37"/>
        <v>0</v>
      </c>
      <c r="Q126" s="200"/>
      <c r="R126" s="681"/>
      <c r="S126" s="681"/>
      <c r="T126" s="681"/>
      <c r="U126" s="681"/>
      <c r="V126" s="465"/>
      <c r="W126" s="463"/>
      <c r="X126" s="454">
        <f t="shared" si="38"/>
        <v>0</v>
      </c>
      <c r="Y126" s="200"/>
      <c r="Z126" s="681"/>
      <c r="AA126" s="681"/>
      <c r="AB126" s="681"/>
      <c r="AC126" s="681"/>
      <c r="AD126" s="465"/>
      <c r="AE126" s="463"/>
      <c r="AF126" s="454">
        <f t="shared" si="39"/>
        <v>0</v>
      </c>
      <c r="AG126" s="200"/>
      <c r="AH126" s="681"/>
      <c r="AI126" s="681"/>
      <c r="AJ126" s="681"/>
      <c r="AK126" s="681"/>
      <c r="AL126" s="465"/>
      <c r="AM126" s="463"/>
      <c r="AN126" s="454">
        <f t="shared" si="40"/>
        <v>0</v>
      </c>
      <c r="AO126" s="200"/>
      <c r="AP126" s="457">
        <f t="shared" si="41"/>
        <v>0</v>
      </c>
    </row>
    <row r="127" spans="1:42" ht="18.600000000000001" customHeight="1" x14ac:dyDescent="0.2">
      <c r="A127" s="290"/>
      <c r="B127" s="741"/>
      <c r="C127" s="742"/>
      <c r="D127" s="743"/>
      <c r="E127" s="465"/>
      <c r="F127" s="463"/>
      <c r="G127" s="320"/>
      <c r="H127" s="454">
        <f t="shared" si="36"/>
        <v>0</v>
      </c>
      <c r="I127" s="200"/>
      <c r="J127" s="680"/>
      <c r="K127" s="681"/>
      <c r="L127" s="681"/>
      <c r="M127" s="681"/>
      <c r="N127" s="465"/>
      <c r="O127" s="463"/>
      <c r="P127" s="454">
        <f t="shared" si="37"/>
        <v>0</v>
      </c>
      <c r="Q127" s="200"/>
      <c r="R127" s="681"/>
      <c r="S127" s="681"/>
      <c r="T127" s="681"/>
      <c r="U127" s="681"/>
      <c r="V127" s="465"/>
      <c r="W127" s="463"/>
      <c r="X127" s="454">
        <f t="shared" si="38"/>
        <v>0</v>
      </c>
      <c r="Y127" s="200"/>
      <c r="Z127" s="681"/>
      <c r="AA127" s="681"/>
      <c r="AB127" s="681"/>
      <c r="AC127" s="681"/>
      <c r="AD127" s="465"/>
      <c r="AE127" s="463"/>
      <c r="AF127" s="454">
        <f t="shared" si="39"/>
        <v>0</v>
      </c>
      <c r="AG127" s="200"/>
      <c r="AH127" s="681"/>
      <c r="AI127" s="681"/>
      <c r="AJ127" s="681"/>
      <c r="AK127" s="681"/>
      <c r="AL127" s="465"/>
      <c r="AM127" s="463"/>
      <c r="AN127" s="454">
        <f t="shared" si="40"/>
        <v>0</v>
      </c>
      <c r="AO127" s="200"/>
      <c r="AP127" s="457">
        <f>SUM(H127+P127+X127+AF127+AN127)</f>
        <v>0</v>
      </c>
    </row>
    <row r="128" spans="1:42" ht="14.45" customHeight="1" x14ac:dyDescent="0.25">
      <c r="A128" s="667" t="s">
        <v>17</v>
      </c>
      <c r="B128" s="711"/>
      <c r="C128" s="711"/>
      <c r="D128" s="711"/>
      <c r="E128" s="668"/>
      <c r="F128" s="668"/>
      <c r="G128" s="305"/>
      <c r="H128" s="471">
        <f>SUM(H124:H127)</f>
        <v>0</v>
      </c>
      <c r="I128" s="200"/>
      <c r="J128" s="224"/>
      <c r="K128" s="224"/>
      <c r="L128" s="224"/>
      <c r="M128" s="224"/>
      <c r="N128" s="224"/>
      <c r="O128" s="224"/>
      <c r="P128" s="471">
        <f>SUM(P124:P127)</f>
        <v>0</v>
      </c>
      <c r="Q128" s="200"/>
      <c r="R128" s="264"/>
      <c r="S128" s="264"/>
      <c r="T128" s="224"/>
      <c r="U128" s="224"/>
      <c r="V128" s="224"/>
      <c r="W128" s="224"/>
      <c r="X128" s="471">
        <f>SUM(X124:X127)</f>
        <v>0</v>
      </c>
      <c r="Y128" s="200"/>
      <c r="Z128" s="264"/>
      <c r="AA128" s="264"/>
      <c r="AB128" s="224"/>
      <c r="AC128" s="224"/>
      <c r="AD128" s="224"/>
      <c r="AE128" s="224"/>
      <c r="AF128" s="471">
        <f>SUM(AF124:AF127)</f>
        <v>0</v>
      </c>
      <c r="AG128" s="200"/>
      <c r="AH128" s="264"/>
      <c r="AI128" s="264"/>
      <c r="AJ128" s="224"/>
      <c r="AK128" s="224"/>
      <c r="AL128" s="224"/>
      <c r="AM128" s="224"/>
      <c r="AN128" s="471">
        <f t="shared" ref="AN128" si="42">SUM(AN124:AN127)</f>
        <v>0</v>
      </c>
      <c r="AO128" s="200"/>
      <c r="AP128" s="458">
        <f>SUM(H128+P128+X128+AF128+AN128)</f>
        <v>0</v>
      </c>
    </row>
    <row r="129" spans="1:42" ht="15" x14ac:dyDescent="0.25">
      <c r="A129" s="230"/>
      <c r="B129" s="230"/>
      <c r="C129" s="230"/>
      <c r="D129" s="230"/>
      <c r="E129" s="230"/>
      <c r="F129" s="230"/>
      <c r="G129" s="230"/>
      <c r="H129" s="233"/>
      <c r="I129" s="200"/>
      <c r="J129" s="265"/>
      <c r="K129" s="265"/>
      <c r="P129" s="266"/>
      <c r="Q129" s="200"/>
      <c r="R129" s="265"/>
      <c r="S129" s="265"/>
      <c r="X129" s="266"/>
      <c r="Y129" s="200"/>
      <c r="Z129" s="265"/>
      <c r="AA129" s="265"/>
      <c r="AF129" s="266"/>
      <c r="AG129" s="200"/>
      <c r="AH129" s="265"/>
      <c r="AI129" s="265"/>
      <c r="AN129" s="234"/>
      <c r="AO129" s="200"/>
      <c r="AP129" s="267"/>
    </row>
    <row r="130" spans="1:42" ht="15" x14ac:dyDescent="0.25">
      <c r="A130" s="306" t="s">
        <v>284</v>
      </c>
      <c r="B130" s="307"/>
      <c r="C130" s="307"/>
      <c r="D130" s="187"/>
      <c r="E130" s="307"/>
      <c r="F130" s="307"/>
      <c r="G130" s="308"/>
      <c r="H130" s="309"/>
      <c r="I130" s="200"/>
      <c r="J130" s="274"/>
      <c r="K130" s="275"/>
      <c r="L130" s="272"/>
      <c r="M130" s="272"/>
      <c r="N130" s="272"/>
      <c r="O130" s="272"/>
      <c r="P130" s="309"/>
      <c r="Q130" s="200"/>
      <c r="R130" s="274"/>
      <c r="S130" s="275"/>
      <c r="T130" s="272"/>
      <c r="U130" s="272"/>
      <c r="V130" s="272"/>
      <c r="W130" s="272"/>
      <c r="X130" s="309"/>
      <c r="Y130" s="200"/>
      <c r="Z130" s="274"/>
      <c r="AA130" s="275"/>
      <c r="AB130" s="272"/>
      <c r="AC130" s="272"/>
      <c r="AD130" s="272"/>
      <c r="AE130" s="272"/>
      <c r="AF130" s="309"/>
      <c r="AG130" s="200"/>
      <c r="AH130" s="274"/>
      <c r="AI130" s="275"/>
      <c r="AJ130" s="272"/>
      <c r="AK130" s="272"/>
      <c r="AL130" s="272"/>
      <c r="AM130" s="272"/>
      <c r="AN130" s="309"/>
      <c r="AO130" s="200"/>
      <c r="AP130" s="276"/>
    </row>
    <row r="131" spans="1:42" ht="15" x14ac:dyDescent="0.25">
      <c r="A131" s="310" t="s">
        <v>29</v>
      </c>
      <c r="B131" s="375" t="s">
        <v>275</v>
      </c>
      <c r="C131" s="375" t="s">
        <v>254</v>
      </c>
      <c r="D131" s="375" t="s">
        <v>255</v>
      </c>
      <c r="E131" s="375" t="s">
        <v>276</v>
      </c>
      <c r="F131" s="376" t="s">
        <v>256</v>
      </c>
      <c r="G131" s="312"/>
      <c r="H131" s="313"/>
      <c r="I131" s="240"/>
      <c r="J131" s="375" t="s">
        <v>275</v>
      </c>
      <c r="K131" s="375" t="s">
        <v>254</v>
      </c>
      <c r="L131" s="375" t="s">
        <v>255</v>
      </c>
      <c r="M131" s="375" t="s">
        <v>276</v>
      </c>
      <c r="N131" s="376" t="s">
        <v>256</v>
      </c>
      <c r="O131" s="312"/>
      <c r="P131" s="313"/>
      <c r="Q131" s="240"/>
      <c r="R131" s="375" t="s">
        <v>275</v>
      </c>
      <c r="S131" s="375" t="s">
        <v>254</v>
      </c>
      <c r="T131" s="375" t="s">
        <v>255</v>
      </c>
      <c r="U131" s="375" t="s">
        <v>276</v>
      </c>
      <c r="V131" s="376" t="s">
        <v>256</v>
      </c>
      <c r="W131" s="312"/>
      <c r="X131" s="313"/>
      <c r="Y131" s="240"/>
      <c r="Z131" s="375" t="s">
        <v>275</v>
      </c>
      <c r="AA131" s="375" t="s">
        <v>254</v>
      </c>
      <c r="AB131" s="375" t="s">
        <v>255</v>
      </c>
      <c r="AC131" s="375" t="s">
        <v>276</v>
      </c>
      <c r="AD131" s="376" t="s">
        <v>256</v>
      </c>
      <c r="AE131" s="312"/>
      <c r="AF131" s="313"/>
      <c r="AG131" s="240"/>
      <c r="AH131" s="375" t="s">
        <v>275</v>
      </c>
      <c r="AI131" s="375" t="s">
        <v>254</v>
      </c>
      <c r="AJ131" s="375" t="s">
        <v>255</v>
      </c>
      <c r="AK131" s="375" t="s">
        <v>276</v>
      </c>
      <c r="AL131" s="376" t="s">
        <v>256</v>
      </c>
      <c r="AM131" s="312"/>
      <c r="AN131" s="313"/>
      <c r="AO131" s="240"/>
      <c r="AP131" s="227"/>
    </row>
    <row r="132" spans="1:42" ht="14.45" customHeight="1" x14ac:dyDescent="0.2">
      <c r="A132" s="314" t="s">
        <v>199</v>
      </c>
      <c r="B132" s="315"/>
      <c r="C132" s="464"/>
      <c r="D132" s="464"/>
      <c r="E132" s="464"/>
      <c r="F132" s="427"/>
      <c r="G132" s="317"/>
      <c r="H132" s="451">
        <f>B132*C132*D132*E132</f>
        <v>0</v>
      </c>
      <c r="I132" s="200"/>
      <c r="J132" s="315"/>
      <c r="K132" s="464"/>
      <c r="L132" s="464"/>
      <c r="M132" s="464"/>
      <c r="N132" s="427"/>
      <c r="O132" s="317"/>
      <c r="P132" s="451">
        <f>J132*K132*L132*M132</f>
        <v>0</v>
      </c>
      <c r="Q132" s="200"/>
      <c r="R132" s="315"/>
      <c r="S132" s="464"/>
      <c r="T132" s="464"/>
      <c r="U132" s="464"/>
      <c r="V132" s="427"/>
      <c r="W132" s="317"/>
      <c r="X132" s="451">
        <f>R132*S132*T132*U132</f>
        <v>0</v>
      </c>
      <c r="Y132" s="200"/>
      <c r="Z132" s="315"/>
      <c r="AA132" s="464"/>
      <c r="AB132" s="464"/>
      <c r="AC132" s="464"/>
      <c r="AD132" s="427"/>
      <c r="AE132" s="317"/>
      <c r="AF132" s="451">
        <f>Z132*AA132*AB132*AC132</f>
        <v>0</v>
      </c>
      <c r="AG132" s="200"/>
      <c r="AH132" s="315"/>
      <c r="AI132" s="464"/>
      <c r="AJ132" s="464"/>
      <c r="AK132" s="464"/>
      <c r="AL132" s="427"/>
      <c r="AM132" s="317"/>
      <c r="AN132" s="451">
        <f>AH132*AI132*AJ132*AK132</f>
        <v>0</v>
      </c>
      <c r="AO132" s="200"/>
      <c r="AP132" s="457">
        <f t="shared" ref="AP132:AP137" si="43">SUM(H132+P132+X132+AF132+AN132)</f>
        <v>0</v>
      </c>
    </row>
    <row r="133" spans="1:42" ht="14.45" customHeight="1" x14ac:dyDescent="0.2">
      <c r="A133" s="318" t="s">
        <v>200</v>
      </c>
      <c r="B133" s="315"/>
      <c r="C133" s="464"/>
      <c r="D133" s="464"/>
      <c r="E133" s="464"/>
      <c r="F133" s="427"/>
      <c r="G133" s="317"/>
      <c r="H133" s="447">
        <f>B133*C133*D133*E133</f>
        <v>0</v>
      </c>
      <c r="I133" s="200"/>
      <c r="J133" s="315"/>
      <c r="K133" s="464"/>
      <c r="L133" s="464"/>
      <c r="M133" s="464"/>
      <c r="N133" s="427"/>
      <c r="O133" s="317"/>
      <c r="P133" s="447">
        <f t="shared" ref="P133" si="44">J133*K133*L133*M133</f>
        <v>0</v>
      </c>
      <c r="Q133" s="200"/>
      <c r="R133" s="315"/>
      <c r="S133" s="464"/>
      <c r="T133" s="464"/>
      <c r="U133" s="464"/>
      <c r="V133" s="427"/>
      <c r="W133" s="317"/>
      <c r="X133" s="447">
        <f t="shared" ref="X133" si="45">R133*S133*T133*U133</f>
        <v>0</v>
      </c>
      <c r="Y133" s="200"/>
      <c r="Z133" s="315"/>
      <c r="AA133" s="464"/>
      <c r="AB133" s="464"/>
      <c r="AC133" s="464"/>
      <c r="AD133" s="427"/>
      <c r="AE133" s="317"/>
      <c r="AF133" s="447">
        <f t="shared" ref="AF133" si="46">Z133*AA133*AB133*AC133</f>
        <v>0</v>
      </c>
      <c r="AG133" s="200"/>
      <c r="AH133" s="315"/>
      <c r="AI133" s="464"/>
      <c r="AJ133" s="464"/>
      <c r="AK133" s="464"/>
      <c r="AL133" s="427"/>
      <c r="AM133" s="317"/>
      <c r="AN133" s="447">
        <f t="shared" ref="AN133" si="47">AH133*AI133*AJ133*AK133</f>
        <v>0</v>
      </c>
      <c r="AO133" s="200"/>
      <c r="AP133" s="457">
        <f t="shared" si="43"/>
        <v>0</v>
      </c>
    </row>
    <row r="134" spans="1:42" ht="14.45" customHeight="1" x14ac:dyDescent="0.2">
      <c r="A134" s="318" t="s">
        <v>202</v>
      </c>
      <c r="B134" s="315"/>
      <c r="C134" s="503"/>
      <c r="D134" s="464"/>
      <c r="E134" s="464"/>
      <c r="F134" s="427"/>
      <c r="G134" s="317"/>
      <c r="H134" s="447">
        <f>B134*D134*E134</f>
        <v>0</v>
      </c>
      <c r="I134" s="200"/>
      <c r="J134" s="315"/>
      <c r="K134" s="503"/>
      <c r="L134" s="464"/>
      <c r="M134" s="464"/>
      <c r="N134" s="427"/>
      <c r="O134" s="317"/>
      <c r="P134" s="447">
        <f>J134*L134*M134</f>
        <v>0</v>
      </c>
      <c r="Q134" s="200"/>
      <c r="R134" s="315"/>
      <c r="S134" s="503"/>
      <c r="T134" s="464"/>
      <c r="U134" s="464"/>
      <c r="V134" s="427"/>
      <c r="W134" s="317"/>
      <c r="X134" s="447">
        <f>R134*T134*U134</f>
        <v>0</v>
      </c>
      <c r="Y134" s="200"/>
      <c r="Z134" s="315"/>
      <c r="AA134" s="503"/>
      <c r="AB134" s="464"/>
      <c r="AC134" s="464"/>
      <c r="AD134" s="427"/>
      <c r="AE134" s="317"/>
      <c r="AF134" s="447">
        <f>Z134*AB134*AC134</f>
        <v>0</v>
      </c>
      <c r="AG134" s="200"/>
      <c r="AH134" s="315"/>
      <c r="AI134" s="503"/>
      <c r="AJ134" s="464"/>
      <c r="AK134" s="464"/>
      <c r="AL134" s="427"/>
      <c r="AM134" s="317"/>
      <c r="AN134" s="447">
        <f>AH134*AJ134*AK134</f>
        <v>0</v>
      </c>
      <c r="AO134" s="200"/>
      <c r="AP134" s="457">
        <f t="shared" si="43"/>
        <v>0</v>
      </c>
    </row>
    <row r="135" spans="1:42" ht="14.45" customHeight="1" x14ac:dyDescent="0.2">
      <c r="A135" s="318" t="s">
        <v>201</v>
      </c>
      <c r="B135" s="538">
        <v>0.76</v>
      </c>
      <c r="C135" s="503"/>
      <c r="D135" s="464"/>
      <c r="E135" s="464"/>
      <c r="F135" s="464"/>
      <c r="G135" s="317"/>
      <c r="H135" s="447">
        <f>B135*D135*E135*F135</f>
        <v>0</v>
      </c>
      <c r="I135" s="200"/>
      <c r="J135" s="538">
        <v>0.76</v>
      </c>
      <c r="K135" s="503"/>
      <c r="L135" s="464"/>
      <c r="M135" s="464"/>
      <c r="N135" s="464"/>
      <c r="O135" s="317"/>
      <c r="P135" s="447">
        <f>J135*L135*M135*N135</f>
        <v>0</v>
      </c>
      <c r="Q135" s="200"/>
      <c r="R135" s="538">
        <v>0.76</v>
      </c>
      <c r="S135" s="503"/>
      <c r="T135" s="464"/>
      <c r="U135" s="464"/>
      <c r="V135" s="464"/>
      <c r="W135" s="317"/>
      <c r="X135" s="447">
        <f>R135*T135*U135*V135</f>
        <v>0</v>
      </c>
      <c r="Y135" s="200"/>
      <c r="Z135" s="538">
        <v>0.76</v>
      </c>
      <c r="AA135" s="503"/>
      <c r="AB135" s="464"/>
      <c r="AC135" s="464"/>
      <c r="AD135" s="464"/>
      <c r="AE135" s="317"/>
      <c r="AF135" s="447">
        <f>Z135*AB135*AC135*AD135</f>
        <v>0</v>
      </c>
      <c r="AG135" s="200"/>
      <c r="AH135" s="538">
        <v>0.76</v>
      </c>
      <c r="AI135" s="503"/>
      <c r="AJ135" s="464"/>
      <c r="AK135" s="464"/>
      <c r="AL135" s="464"/>
      <c r="AM135" s="317"/>
      <c r="AN135" s="447">
        <f>AH135*AJ135*AK135*AL135</f>
        <v>0</v>
      </c>
      <c r="AO135" s="200"/>
      <c r="AP135" s="457">
        <f t="shared" si="43"/>
        <v>0</v>
      </c>
    </row>
    <row r="136" spans="1:42" ht="14.45" customHeight="1" x14ac:dyDescent="0.2">
      <c r="A136" s="319" t="s">
        <v>54</v>
      </c>
      <c r="B136" s="315"/>
      <c r="C136" s="464"/>
      <c r="D136" s="464"/>
      <c r="E136" s="464"/>
      <c r="F136" s="427"/>
      <c r="G136" s="320"/>
      <c r="H136" s="447">
        <f>B136*C136*D136*E136</f>
        <v>0</v>
      </c>
      <c r="I136" s="200"/>
      <c r="J136" s="315"/>
      <c r="K136" s="464"/>
      <c r="L136" s="464"/>
      <c r="M136" s="464"/>
      <c r="N136" s="427"/>
      <c r="O136" s="320"/>
      <c r="P136" s="447">
        <f>J136*K136*L136*M136</f>
        <v>0</v>
      </c>
      <c r="Q136" s="200"/>
      <c r="R136" s="315"/>
      <c r="S136" s="464"/>
      <c r="T136" s="464"/>
      <c r="U136" s="464"/>
      <c r="V136" s="427"/>
      <c r="W136" s="320"/>
      <c r="X136" s="447">
        <f>R136*S136*T136*U136</f>
        <v>0</v>
      </c>
      <c r="Y136" s="200"/>
      <c r="Z136" s="315"/>
      <c r="AA136" s="464"/>
      <c r="AB136" s="464"/>
      <c r="AC136" s="464"/>
      <c r="AD136" s="427"/>
      <c r="AE136" s="320"/>
      <c r="AF136" s="447">
        <f>Z136*AA136*AB136*AC136</f>
        <v>0</v>
      </c>
      <c r="AG136" s="200"/>
      <c r="AH136" s="315"/>
      <c r="AI136" s="464"/>
      <c r="AJ136" s="464"/>
      <c r="AK136" s="464"/>
      <c r="AL136" s="427"/>
      <c r="AM136" s="320"/>
      <c r="AN136" s="447">
        <f>AH136*AI136*AJ136*AK136</f>
        <v>0</v>
      </c>
      <c r="AO136" s="200"/>
      <c r="AP136" s="457">
        <f t="shared" si="43"/>
        <v>0</v>
      </c>
    </row>
    <row r="137" spans="1:42" ht="14.45" customHeight="1" x14ac:dyDescent="0.25">
      <c r="A137" s="321"/>
      <c r="C137" s="290"/>
      <c r="D137" s="290"/>
      <c r="E137" s="290"/>
      <c r="F137" s="290" t="s">
        <v>31</v>
      </c>
      <c r="G137" s="322"/>
      <c r="H137" s="471">
        <f>SUM(H132:H136)</f>
        <v>0</v>
      </c>
      <c r="I137" s="323"/>
      <c r="J137" s="168"/>
      <c r="K137" s="290"/>
      <c r="L137" s="290"/>
      <c r="M137" s="290"/>
      <c r="N137" s="290" t="s">
        <v>31</v>
      </c>
      <c r="O137" s="322"/>
      <c r="P137" s="471">
        <f>SUM(P132:P136)</f>
        <v>0</v>
      </c>
      <c r="Q137" s="323"/>
      <c r="R137" s="168"/>
      <c r="S137" s="290"/>
      <c r="T137" s="290"/>
      <c r="U137" s="290"/>
      <c r="V137" s="290" t="s">
        <v>31</v>
      </c>
      <c r="W137" s="322"/>
      <c r="X137" s="471">
        <f>SUM(X132:X136)</f>
        <v>0</v>
      </c>
      <c r="Y137" s="323"/>
      <c r="Z137" s="168"/>
      <c r="AA137" s="290"/>
      <c r="AB137" s="290"/>
      <c r="AC137" s="290"/>
      <c r="AD137" s="290" t="s">
        <v>31</v>
      </c>
      <c r="AE137" s="322"/>
      <c r="AF137" s="471">
        <f>SUM(AF132:AF136)</f>
        <v>0</v>
      </c>
      <c r="AG137" s="323"/>
      <c r="AH137" s="168"/>
      <c r="AI137" s="290"/>
      <c r="AJ137" s="290"/>
      <c r="AK137" s="290"/>
      <c r="AL137" s="290" t="s">
        <v>31</v>
      </c>
      <c r="AM137" s="322"/>
      <c r="AN137" s="471">
        <f t="shared" ref="AN137" si="48">SUM(AN132:AN136)</f>
        <v>0</v>
      </c>
      <c r="AO137" s="323"/>
      <c r="AP137" s="457">
        <f t="shared" si="43"/>
        <v>0</v>
      </c>
    </row>
    <row r="138" spans="1:42" ht="14.45" customHeight="1" x14ac:dyDescent="0.25">
      <c r="A138" s="310" t="s">
        <v>29</v>
      </c>
      <c r="B138" s="375" t="s">
        <v>275</v>
      </c>
      <c r="C138" s="375" t="s">
        <v>254</v>
      </c>
      <c r="D138" s="375" t="s">
        <v>255</v>
      </c>
      <c r="E138" s="375" t="s">
        <v>276</v>
      </c>
      <c r="F138" s="376" t="s">
        <v>256</v>
      </c>
      <c r="G138" s="312"/>
      <c r="H138" s="313"/>
      <c r="I138" s="200"/>
      <c r="J138" s="375" t="s">
        <v>275</v>
      </c>
      <c r="K138" s="375" t="s">
        <v>254</v>
      </c>
      <c r="L138" s="375" t="s">
        <v>255</v>
      </c>
      <c r="M138" s="375" t="s">
        <v>276</v>
      </c>
      <c r="N138" s="376" t="s">
        <v>256</v>
      </c>
      <c r="O138" s="312"/>
      <c r="P138" s="313"/>
      <c r="Q138" s="200"/>
      <c r="R138" s="375" t="s">
        <v>275</v>
      </c>
      <c r="S138" s="375" t="s">
        <v>254</v>
      </c>
      <c r="T138" s="375" t="s">
        <v>255</v>
      </c>
      <c r="U138" s="375" t="s">
        <v>276</v>
      </c>
      <c r="V138" s="376" t="s">
        <v>256</v>
      </c>
      <c r="W138" s="312"/>
      <c r="X138" s="313"/>
      <c r="Y138" s="200"/>
      <c r="Z138" s="375" t="s">
        <v>275</v>
      </c>
      <c r="AA138" s="375" t="s">
        <v>254</v>
      </c>
      <c r="AB138" s="375" t="s">
        <v>255</v>
      </c>
      <c r="AC138" s="375" t="s">
        <v>276</v>
      </c>
      <c r="AD138" s="376" t="s">
        <v>256</v>
      </c>
      <c r="AE138" s="312"/>
      <c r="AF138" s="313"/>
      <c r="AG138" s="200"/>
      <c r="AH138" s="375" t="s">
        <v>275</v>
      </c>
      <c r="AI138" s="375" t="s">
        <v>254</v>
      </c>
      <c r="AJ138" s="375" t="s">
        <v>255</v>
      </c>
      <c r="AK138" s="375" t="s">
        <v>276</v>
      </c>
      <c r="AL138" s="376" t="s">
        <v>256</v>
      </c>
      <c r="AM138" s="312"/>
      <c r="AN138" s="313"/>
      <c r="AO138" s="200"/>
      <c r="AP138" s="227"/>
    </row>
    <row r="139" spans="1:42" ht="14.45" customHeight="1" x14ac:dyDescent="0.2">
      <c r="A139" s="314" t="s">
        <v>199</v>
      </c>
      <c r="B139" s="315"/>
      <c r="C139" s="464"/>
      <c r="D139" s="464"/>
      <c r="E139" s="464"/>
      <c r="F139" s="427"/>
      <c r="G139" s="317"/>
      <c r="H139" s="451">
        <f>B139*C139*D139*E139</f>
        <v>0</v>
      </c>
      <c r="I139" s="200"/>
      <c r="J139" s="315"/>
      <c r="K139" s="464"/>
      <c r="L139" s="464"/>
      <c r="M139" s="464"/>
      <c r="N139" s="427"/>
      <c r="O139" s="317"/>
      <c r="P139" s="451">
        <f>J139*K139*L139*M139</f>
        <v>0</v>
      </c>
      <c r="Q139" s="200"/>
      <c r="R139" s="315">
        <v>64</v>
      </c>
      <c r="S139" s="464"/>
      <c r="T139" s="464"/>
      <c r="U139" s="464"/>
      <c r="V139" s="427"/>
      <c r="W139" s="317"/>
      <c r="X139" s="451">
        <f>R139*S139*T139*U139</f>
        <v>0</v>
      </c>
      <c r="Y139" s="200"/>
      <c r="Z139" s="315"/>
      <c r="AA139" s="464"/>
      <c r="AB139" s="464"/>
      <c r="AC139" s="464"/>
      <c r="AD139" s="427"/>
      <c r="AE139" s="317"/>
      <c r="AF139" s="451">
        <f>Z139*AA139*AB139*AC139</f>
        <v>0</v>
      </c>
      <c r="AG139" s="200"/>
      <c r="AH139" s="315"/>
      <c r="AI139" s="464"/>
      <c r="AJ139" s="464"/>
      <c r="AK139" s="464"/>
      <c r="AL139" s="427"/>
      <c r="AM139" s="317"/>
      <c r="AN139" s="451">
        <f>AH139*AI139*AJ139*AK139</f>
        <v>0</v>
      </c>
      <c r="AO139" s="200"/>
      <c r="AP139" s="457">
        <f t="shared" ref="AP139:AP144" si="49">SUM(H139+P139+X139+AF139+AN139)</f>
        <v>0</v>
      </c>
    </row>
    <row r="140" spans="1:42" ht="14.45" customHeight="1" x14ac:dyDescent="0.2">
      <c r="A140" s="318" t="s">
        <v>200</v>
      </c>
      <c r="B140" s="315"/>
      <c r="C140" s="464"/>
      <c r="D140" s="464"/>
      <c r="E140" s="464"/>
      <c r="F140" s="427"/>
      <c r="G140" s="317"/>
      <c r="H140" s="447">
        <f t="shared" ref="H140" si="50">B140*C140*D140*E140</f>
        <v>0</v>
      </c>
      <c r="I140" s="200"/>
      <c r="J140" s="315"/>
      <c r="K140" s="464"/>
      <c r="L140" s="464"/>
      <c r="M140" s="464"/>
      <c r="N140" s="427"/>
      <c r="O140" s="317"/>
      <c r="P140" s="447">
        <f t="shared" ref="P140" si="51">J140*K140*L140*M140</f>
        <v>0</v>
      </c>
      <c r="Q140" s="200"/>
      <c r="R140" s="315">
        <v>125</v>
      </c>
      <c r="S140" s="464"/>
      <c r="T140" s="464"/>
      <c r="U140" s="464"/>
      <c r="V140" s="427"/>
      <c r="W140" s="317"/>
      <c r="X140" s="447">
        <f t="shared" ref="X140" si="52">R140*S140*T140*U140</f>
        <v>0</v>
      </c>
      <c r="Y140" s="200"/>
      <c r="Z140" s="315"/>
      <c r="AA140" s="464"/>
      <c r="AB140" s="464"/>
      <c r="AC140" s="464"/>
      <c r="AD140" s="427"/>
      <c r="AE140" s="317"/>
      <c r="AF140" s="447">
        <f t="shared" ref="AF140" si="53">Z140*AA140*AB140*AC140</f>
        <v>0</v>
      </c>
      <c r="AG140" s="200"/>
      <c r="AH140" s="315"/>
      <c r="AI140" s="464"/>
      <c r="AJ140" s="464"/>
      <c r="AK140" s="464"/>
      <c r="AL140" s="427"/>
      <c r="AM140" s="317"/>
      <c r="AN140" s="447">
        <f t="shared" ref="AN140" si="54">AH140*AI140*AJ140*AK140</f>
        <v>0</v>
      </c>
      <c r="AO140" s="200"/>
      <c r="AP140" s="457">
        <f t="shared" si="49"/>
        <v>0</v>
      </c>
    </row>
    <row r="141" spans="1:42" ht="13.15" customHeight="1" x14ac:dyDescent="0.2">
      <c r="A141" s="318" t="s">
        <v>202</v>
      </c>
      <c r="B141" s="315"/>
      <c r="C141" s="503"/>
      <c r="D141" s="464"/>
      <c r="E141" s="464"/>
      <c r="F141" s="427"/>
      <c r="G141" s="317"/>
      <c r="H141" s="447">
        <f>B141*D141*E141</f>
        <v>0</v>
      </c>
      <c r="I141" s="200"/>
      <c r="J141" s="315"/>
      <c r="K141" s="503"/>
      <c r="L141" s="464"/>
      <c r="M141" s="464"/>
      <c r="N141" s="427"/>
      <c r="O141" s="317"/>
      <c r="P141" s="447">
        <f>J141*L141*M141</f>
        <v>0</v>
      </c>
      <c r="Q141" s="200"/>
      <c r="R141" s="315">
        <v>320.81</v>
      </c>
      <c r="S141" s="503"/>
      <c r="T141" s="464"/>
      <c r="U141" s="464"/>
      <c r="V141" s="427"/>
      <c r="W141" s="317"/>
      <c r="X141" s="447">
        <f>R141*T141*U141</f>
        <v>0</v>
      </c>
      <c r="Y141" s="200"/>
      <c r="Z141" s="315"/>
      <c r="AA141" s="503"/>
      <c r="AB141" s="464"/>
      <c r="AC141" s="464"/>
      <c r="AD141" s="427"/>
      <c r="AE141" s="317"/>
      <c r="AF141" s="447">
        <f>Z141*AB141*AC141</f>
        <v>0</v>
      </c>
      <c r="AG141" s="200"/>
      <c r="AH141" s="315"/>
      <c r="AI141" s="503"/>
      <c r="AJ141" s="464"/>
      <c r="AK141" s="464"/>
      <c r="AL141" s="427"/>
      <c r="AM141" s="317"/>
      <c r="AN141" s="447">
        <f>AH141*AJ141*AK141</f>
        <v>0</v>
      </c>
      <c r="AO141" s="200"/>
      <c r="AP141" s="457">
        <f t="shared" si="49"/>
        <v>0</v>
      </c>
    </row>
    <row r="142" spans="1:42" ht="14.45" customHeight="1" x14ac:dyDescent="0.2">
      <c r="A142" s="318" t="s">
        <v>201</v>
      </c>
      <c r="B142" s="538">
        <v>0.76</v>
      </c>
      <c r="C142" s="503"/>
      <c r="D142" s="464"/>
      <c r="E142" s="464"/>
      <c r="F142" s="464"/>
      <c r="G142" s="317"/>
      <c r="H142" s="447">
        <f>B142*D142*E142*F142</f>
        <v>0</v>
      </c>
      <c r="I142" s="200"/>
      <c r="J142" s="538">
        <v>0.76</v>
      </c>
      <c r="K142" s="503"/>
      <c r="L142" s="464"/>
      <c r="M142" s="464"/>
      <c r="N142" s="464"/>
      <c r="O142" s="317"/>
      <c r="P142" s="447">
        <f>J142*L142*M142*N142</f>
        <v>0</v>
      </c>
      <c r="Q142" s="200"/>
      <c r="R142" s="538">
        <v>0.76</v>
      </c>
      <c r="S142" s="503"/>
      <c r="T142" s="464"/>
      <c r="U142" s="464"/>
      <c r="V142" s="464"/>
      <c r="W142" s="317"/>
      <c r="X142" s="447">
        <f>R142*T142*U142*V142</f>
        <v>0</v>
      </c>
      <c r="Y142" s="200"/>
      <c r="Z142" s="538">
        <v>0.76</v>
      </c>
      <c r="AA142" s="503"/>
      <c r="AB142" s="464"/>
      <c r="AC142" s="464"/>
      <c r="AD142" s="464"/>
      <c r="AE142" s="317"/>
      <c r="AF142" s="447">
        <f>Z142*AB142*AC142*AD142</f>
        <v>0</v>
      </c>
      <c r="AG142" s="200"/>
      <c r="AH142" s="538">
        <v>0.76</v>
      </c>
      <c r="AI142" s="503"/>
      <c r="AJ142" s="464"/>
      <c r="AK142" s="464"/>
      <c r="AL142" s="464"/>
      <c r="AM142" s="317"/>
      <c r="AN142" s="447">
        <f>AH142*AJ142*AK142*AL142</f>
        <v>0</v>
      </c>
      <c r="AO142" s="200"/>
      <c r="AP142" s="457">
        <f t="shared" si="49"/>
        <v>0</v>
      </c>
    </row>
    <row r="143" spans="1:42" ht="14.45" customHeight="1" x14ac:dyDescent="0.2">
      <c r="A143" s="319" t="s">
        <v>54</v>
      </c>
      <c r="B143" s="315"/>
      <c r="C143" s="464"/>
      <c r="D143" s="464"/>
      <c r="E143" s="464"/>
      <c r="F143" s="427"/>
      <c r="G143" s="320"/>
      <c r="H143" s="447">
        <f>B143*C143*D143*E143</f>
        <v>0</v>
      </c>
      <c r="I143" s="200"/>
      <c r="J143" s="315"/>
      <c r="K143" s="464"/>
      <c r="L143" s="464"/>
      <c r="M143" s="464"/>
      <c r="N143" s="427"/>
      <c r="O143" s="320"/>
      <c r="P143" s="447">
        <f>J143*K143*L143*M143</f>
        <v>0</v>
      </c>
      <c r="Q143" s="200"/>
      <c r="R143" s="315"/>
      <c r="S143" s="464"/>
      <c r="T143" s="464"/>
      <c r="U143" s="464"/>
      <c r="V143" s="427"/>
      <c r="W143" s="320"/>
      <c r="X143" s="447">
        <f>R143*S143*T143*U143</f>
        <v>0</v>
      </c>
      <c r="Y143" s="200"/>
      <c r="Z143" s="315"/>
      <c r="AA143" s="464"/>
      <c r="AB143" s="464"/>
      <c r="AC143" s="464"/>
      <c r="AD143" s="427"/>
      <c r="AE143" s="320"/>
      <c r="AF143" s="447">
        <f>Z143*AA143*AB143*AC143</f>
        <v>0</v>
      </c>
      <c r="AG143" s="200"/>
      <c r="AH143" s="315"/>
      <c r="AI143" s="464"/>
      <c r="AJ143" s="464"/>
      <c r="AK143" s="464"/>
      <c r="AL143" s="427"/>
      <c r="AM143" s="320"/>
      <c r="AN143" s="447">
        <f>AH143*AI143*AJ143*AK143</f>
        <v>0</v>
      </c>
      <c r="AO143" s="200"/>
      <c r="AP143" s="457">
        <f t="shared" si="49"/>
        <v>0</v>
      </c>
    </row>
    <row r="144" spans="1:42" ht="15" x14ac:dyDescent="0.25">
      <c r="A144" s="321"/>
      <c r="C144" s="290"/>
      <c r="D144" s="290"/>
      <c r="E144" s="290"/>
      <c r="F144" s="290" t="s">
        <v>31</v>
      </c>
      <c r="G144" s="324"/>
      <c r="H144" s="471">
        <f>SUM(H139:H143)</f>
        <v>0</v>
      </c>
      <c r="I144" s="323"/>
      <c r="J144" s="168"/>
      <c r="K144" s="290"/>
      <c r="L144" s="290"/>
      <c r="M144" s="290"/>
      <c r="N144" s="290" t="s">
        <v>31</v>
      </c>
      <c r="O144" s="324"/>
      <c r="P144" s="471">
        <f>SUM(P139:P143)</f>
        <v>0</v>
      </c>
      <c r="Q144" s="323"/>
      <c r="R144" s="168"/>
      <c r="S144" s="290"/>
      <c r="T144" s="290"/>
      <c r="U144" s="290"/>
      <c r="V144" s="290" t="s">
        <v>31</v>
      </c>
      <c r="W144" s="324"/>
      <c r="X144" s="471">
        <f>SUM(X139:X143)</f>
        <v>0</v>
      </c>
      <c r="Y144" s="323"/>
      <c r="Z144" s="168"/>
      <c r="AA144" s="290"/>
      <c r="AB144" s="290"/>
      <c r="AC144" s="290"/>
      <c r="AD144" s="290" t="s">
        <v>31</v>
      </c>
      <c r="AE144" s="324"/>
      <c r="AF144" s="471">
        <f>SUM(AF139:AF143)</f>
        <v>0</v>
      </c>
      <c r="AG144" s="323"/>
      <c r="AH144" s="168"/>
      <c r="AI144" s="290"/>
      <c r="AJ144" s="290"/>
      <c r="AK144" s="290"/>
      <c r="AL144" s="290" t="s">
        <v>31</v>
      </c>
      <c r="AM144" s="322"/>
      <c r="AN144" s="471">
        <f t="shared" ref="AN144" si="55">SUM(AN139:AN143)</f>
        <v>0</v>
      </c>
      <c r="AO144" s="323"/>
      <c r="AP144" s="457">
        <f t="shared" si="49"/>
        <v>0</v>
      </c>
    </row>
    <row r="145" spans="1:42" ht="14.45" customHeight="1" x14ac:dyDescent="0.25">
      <c r="A145" s="310" t="s">
        <v>29</v>
      </c>
      <c r="B145" s="375" t="s">
        <v>275</v>
      </c>
      <c r="C145" s="375" t="s">
        <v>254</v>
      </c>
      <c r="D145" s="375" t="s">
        <v>255</v>
      </c>
      <c r="E145" s="375" t="s">
        <v>276</v>
      </c>
      <c r="F145" s="376" t="s">
        <v>256</v>
      </c>
      <c r="G145" s="312"/>
      <c r="H145" s="313"/>
      <c r="I145" s="200"/>
      <c r="J145" s="375" t="s">
        <v>275</v>
      </c>
      <c r="K145" s="375" t="s">
        <v>254</v>
      </c>
      <c r="L145" s="375" t="s">
        <v>255</v>
      </c>
      <c r="M145" s="375" t="s">
        <v>276</v>
      </c>
      <c r="N145" s="376" t="s">
        <v>256</v>
      </c>
      <c r="O145" s="312"/>
      <c r="P145" s="313"/>
      <c r="Q145" s="200"/>
      <c r="R145" s="375" t="s">
        <v>275</v>
      </c>
      <c r="S145" s="375" t="s">
        <v>254</v>
      </c>
      <c r="T145" s="375" t="s">
        <v>255</v>
      </c>
      <c r="U145" s="375" t="s">
        <v>276</v>
      </c>
      <c r="V145" s="376" t="s">
        <v>256</v>
      </c>
      <c r="W145" s="312"/>
      <c r="X145" s="313"/>
      <c r="Y145" s="200"/>
      <c r="Z145" s="375" t="s">
        <v>275</v>
      </c>
      <c r="AA145" s="375" t="s">
        <v>254</v>
      </c>
      <c r="AB145" s="375" t="s">
        <v>255</v>
      </c>
      <c r="AC145" s="375" t="s">
        <v>276</v>
      </c>
      <c r="AD145" s="376" t="s">
        <v>256</v>
      </c>
      <c r="AE145" s="312"/>
      <c r="AF145" s="313"/>
      <c r="AG145" s="200"/>
      <c r="AH145" s="375" t="s">
        <v>275</v>
      </c>
      <c r="AI145" s="375" t="s">
        <v>254</v>
      </c>
      <c r="AJ145" s="375" t="s">
        <v>255</v>
      </c>
      <c r="AK145" s="375" t="s">
        <v>276</v>
      </c>
      <c r="AL145" s="376" t="s">
        <v>256</v>
      </c>
      <c r="AM145" s="312"/>
      <c r="AN145" s="313"/>
      <c r="AO145" s="200"/>
      <c r="AP145" s="227"/>
    </row>
    <row r="146" spans="1:42" ht="14.45" customHeight="1" x14ac:dyDescent="0.2">
      <c r="A146" s="314" t="s">
        <v>199</v>
      </c>
      <c r="B146" s="315"/>
      <c r="C146" s="464"/>
      <c r="D146" s="464"/>
      <c r="E146" s="464"/>
      <c r="F146" s="427"/>
      <c r="G146" s="317"/>
      <c r="H146" s="451">
        <f>B146*C146*D146*E146</f>
        <v>0</v>
      </c>
      <c r="I146" s="200"/>
      <c r="J146" s="315"/>
      <c r="K146" s="464"/>
      <c r="L146" s="464"/>
      <c r="M146" s="464"/>
      <c r="N146" s="427"/>
      <c r="O146" s="317"/>
      <c r="P146" s="451">
        <f>J146*K146*L146*M146</f>
        <v>0</v>
      </c>
      <c r="Q146" s="200"/>
      <c r="R146" s="315"/>
      <c r="S146" s="464"/>
      <c r="T146" s="464"/>
      <c r="U146" s="464"/>
      <c r="V146" s="427"/>
      <c r="W146" s="317"/>
      <c r="X146" s="451">
        <f>R146*S146*T146*U146</f>
        <v>0</v>
      </c>
      <c r="Y146" s="200"/>
      <c r="Z146" s="315"/>
      <c r="AA146" s="464"/>
      <c r="AB146" s="464"/>
      <c r="AC146" s="464"/>
      <c r="AD146" s="427"/>
      <c r="AE146" s="317"/>
      <c r="AF146" s="451">
        <f>Z146*AA146*AB146*AC146</f>
        <v>0</v>
      </c>
      <c r="AG146" s="200"/>
      <c r="AH146" s="315"/>
      <c r="AI146" s="464"/>
      <c r="AJ146" s="464"/>
      <c r="AK146" s="464"/>
      <c r="AL146" s="427"/>
      <c r="AM146" s="317"/>
      <c r="AN146" s="451">
        <f>AH146*AI146*AJ146*AK146</f>
        <v>0</v>
      </c>
      <c r="AO146" s="200"/>
      <c r="AP146" s="457">
        <f t="shared" ref="AP146:AP151" si="56">SUM(H146+P146+X146+AF146+AN146)</f>
        <v>0</v>
      </c>
    </row>
    <row r="147" spans="1:42" x14ac:dyDescent="0.2">
      <c r="A147" s="318" t="s">
        <v>200</v>
      </c>
      <c r="B147" s="315"/>
      <c r="C147" s="464"/>
      <c r="D147" s="464"/>
      <c r="E147" s="464"/>
      <c r="F147" s="427"/>
      <c r="G147" s="317"/>
      <c r="H147" s="447">
        <f t="shared" ref="H147" si="57">B147*C147*D147*E147</f>
        <v>0</v>
      </c>
      <c r="I147" s="200"/>
      <c r="J147" s="315"/>
      <c r="K147" s="464"/>
      <c r="L147" s="464"/>
      <c r="M147" s="464"/>
      <c r="N147" s="427"/>
      <c r="O147" s="317"/>
      <c r="P147" s="447">
        <f t="shared" ref="P147" si="58">J147*K147*L147*M147</f>
        <v>0</v>
      </c>
      <c r="Q147" s="200"/>
      <c r="R147" s="315"/>
      <c r="S147" s="464"/>
      <c r="T147" s="464"/>
      <c r="U147" s="464"/>
      <c r="V147" s="427"/>
      <c r="W147" s="317"/>
      <c r="X147" s="447">
        <f t="shared" ref="X147" si="59">R147*S147*T147*U147</f>
        <v>0</v>
      </c>
      <c r="Y147" s="200"/>
      <c r="Z147" s="315"/>
      <c r="AA147" s="464"/>
      <c r="AB147" s="464"/>
      <c r="AC147" s="464"/>
      <c r="AD147" s="427"/>
      <c r="AE147" s="317"/>
      <c r="AF147" s="447">
        <f t="shared" ref="AF147" si="60">Z147*AA147*AB147*AC147</f>
        <v>0</v>
      </c>
      <c r="AG147" s="200"/>
      <c r="AH147" s="315"/>
      <c r="AI147" s="464"/>
      <c r="AJ147" s="464"/>
      <c r="AK147" s="464"/>
      <c r="AL147" s="427"/>
      <c r="AM147" s="317"/>
      <c r="AN147" s="447">
        <f t="shared" ref="AN147" si="61">AH147*AI147*AJ147*AK147</f>
        <v>0</v>
      </c>
      <c r="AO147" s="200"/>
      <c r="AP147" s="457">
        <f t="shared" si="56"/>
        <v>0</v>
      </c>
    </row>
    <row r="148" spans="1:42" x14ac:dyDescent="0.2">
      <c r="A148" s="318" t="s">
        <v>202</v>
      </c>
      <c r="B148" s="315"/>
      <c r="C148" s="503"/>
      <c r="D148" s="464"/>
      <c r="E148" s="464"/>
      <c r="F148" s="427"/>
      <c r="G148" s="317"/>
      <c r="H148" s="447">
        <f>B148*D148*E148</f>
        <v>0</v>
      </c>
      <c r="I148" s="200"/>
      <c r="J148" s="315"/>
      <c r="K148" s="503"/>
      <c r="L148" s="464"/>
      <c r="M148" s="464"/>
      <c r="N148" s="427"/>
      <c r="O148" s="317"/>
      <c r="P148" s="447">
        <f>J148*L148*M148</f>
        <v>0</v>
      </c>
      <c r="Q148" s="200"/>
      <c r="R148" s="315"/>
      <c r="S148" s="503"/>
      <c r="T148" s="464"/>
      <c r="U148" s="464"/>
      <c r="V148" s="427"/>
      <c r="W148" s="317"/>
      <c r="X148" s="447">
        <f>R148*T148*U148</f>
        <v>0</v>
      </c>
      <c r="Y148" s="200"/>
      <c r="Z148" s="315"/>
      <c r="AA148" s="503"/>
      <c r="AB148" s="464"/>
      <c r="AC148" s="464"/>
      <c r="AD148" s="427"/>
      <c r="AE148" s="317"/>
      <c r="AF148" s="447">
        <f>Z148*AB148*AC148</f>
        <v>0</v>
      </c>
      <c r="AG148" s="200"/>
      <c r="AH148" s="315"/>
      <c r="AI148" s="503"/>
      <c r="AJ148" s="464"/>
      <c r="AK148" s="464"/>
      <c r="AL148" s="427"/>
      <c r="AM148" s="317"/>
      <c r="AN148" s="447">
        <f>AH148*AJ148*AK148</f>
        <v>0</v>
      </c>
      <c r="AO148" s="200"/>
      <c r="AP148" s="457">
        <f t="shared" si="56"/>
        <v>0</v>
      </c>
    </row>
    <row r="149" spans="1:42" x14ac:dyDescent="0.2">
      <c r="A149" s="318" t="s">
        <v>201</v>
      </c>
      <c r="B149" s="538">
        <v>0.76</v>
      </c>
      <c r="C149" s="503"/>
      <c r="D149" s="464"/>
      <c r="E149" s="464"/>
      <c r="F149" s="464"/>
      <c r="G149" s="317"/>
      <c r="H149" s="447">
        <f>B149*D149*E149*F149</f>
        <v>0</v>
      </c>
      <c r="I149" s="200"/>
      <c r="J149" s="538">
        <v>0.76</v>
      </c>
      <c r="K149" s="503"/>
      <c r="L149" s="464"/>
      <c r="M149" s="464"/>
      <c r="N149" s="464"/>
      <c r="O149" s="317"/>
      <c r="P149" s="447">
        <f>J149*L149*M149*N149</f>
        <v>0</v>
      </c>
      <c r="Q149" s="200"/>
      <c r="R149" s="538">
        <v>0.76</v>
      </c>
      <c r="S149" s="503"/>
      <c r="T149" s="464"/>
      <c r="U149" s="464"/>
      <c r="V149" s="464"/>
      <c r="W149" s="317"/>
      <c r="X149" s="447">
        <f>R149*T149*U149*V149</f>
        <v>0</v>
      </c>
      <c r="Y149" s="200"/>
      <c r="Z149" s="538">
        <v>0.76</v>
      </c>
      <c r="AA149" s="503"/>
      <c r="AB149" s="464"/>
      <c r="AC149" s="464"/>
      <c r="AD149" s="464"/>
      <c r="AE149" s="317"/>
      <c r="AF149" s="447">
        <f>Z149*AB149*AC149*AD149</f>
        <v>0</v>
      </c>
      <c r="AG149" s="200"/>
      <c r="AH149" s="538">
        <v>0.76</v>
      </c>
      <c r="AI149" s="503"/>
      <c r="AJ149" s="464"/>
      <c r="AK149" s="464"/>
      <c r="AL149" s="464"/>
      <c r="AM149" s="317"/>
      <c r="AN149" s="447">
        <f>AH149*AJ149*AK149*AL149</f>
        <v>0</v>
      </c>
      <c r="AO149" s="200"/>
      <c r="AP149" s="457">
        <f t="shared" si="56"/>
        <v>0</v>
      </c>
    </row>
    <row r="150" spans="1:42" x14ac:dyDescent="0.2">
      <c r="A150" s="319" t="s">
        <v>54</v>
      </c>
      <c r="B150" s="315"/>
      <c r="C150" s="464"/>
      <c r="D150" s="464"/>
      <c r="E150" s="464"/>
      <c r="F150" s="427"/>
      <c r="G150" s="320"/>
      <c r="H150" s="447">
        <f>B150*C150*D150*E150</f>
        <v>0</v>
      </c>
      <c r="I150" s="200"/>
      <c r="J150" s="315"/>
      <c r="K150" s="464"/>
      <c r="L150" s="464"/>
      <c r="M150" s="464"/>
      <c r="N150" s="427"/>
      <c r="O150" s="320"/>
      <c r="P150" s="447">
        <f>J150*K150*L150*M150</f>
        <v>0</v>
      </c>
      <c r="Q150" s="200"/>
      <c r="R150" s="315"/>
      <c r="S150" s="464"/>
      <c r="T150" s="464"/>
      <c r="U150" s="464"/>
      <c r="V150" s="427"/>
      <c r="W150" s="320"/>
      <c r="X150" s="447">
        <f>R150*S150*T150*U150</f>
        <v>0</v>
      </c>
      <c r="Y150" s="200"/>
      <c r="Z150" s="315"/>
      <c r="AA150" s="464"/>
      <c r="AB150" s="464"/>
      <c r="AC150" s="464"/>
      <c r="AD150" s="427"/>
      <c r="AE150" s="320"/>
      <c r="AF150" s="447">
        <f>Z150*AA150*AB150*AC150</f>
        <v>0</v>
      </c>
      <c r="AG150" s="200"/>
      <c r="AH150" s="315"/>
      <c r="AI150" s="464"/>
      <c r="AJ150" s="464"/>
      <c r="AK150" s="464"/>
      <c r="AL150" s="427"/>
      <c r="AM150" s="320"/>
      <c r="AN150" s="447">
        <f>AH150*AI150*AJ150*AK150</f>
        <v>0</v>
      </c>
      <c r="AO150" s="200"/>
      <c r="AP150" s="457">
        <f t="shared" si="56"/>
        <v>0</v>
      </c>
    </row>
    <row r="151" spans="1:42" ht="15" x14ac:dyDescent="0.25">
      <c r="A151" s="321"/>
      <c r="C151" s="290"/>
      <c r="D151" s="290"/>
      <c r="E151" s="290"/>
      <c r="F151" s="290" t="s">
        <v>31</v>
      </c>
      <c r="G151" s="290"/>
      <c r="H151" s="471">
        <f>SUM(H146:H150)</f>
        <v>0</v>
      </c>
      <c r="I151" s="323"/>
      <c r="J151" s="168"/>
      <c r="K151" s="290"/>
      <c r="L151" s="290"/>
      <c r="M151" s="290"/>
      <c r="N151" s="290" t="s">
        <v>31</v>
      </c>
      <c r="O151" s="290"/>
      <c r="P151" s="471">
        <f>SUM(P146:P150)</f>
        <v>0</v>
      </c>
      <c r="Q151" s="323"/>
      <c r="R151" s="168"/>
      <c r="S151" s="290"/>
      <c r="T151" s="290"/>
      <c r="U151" s="290"/>
      <c r="V151" s="290" t="s">
        <v>31</v>
      </c>
      <c r="W151" s="290"/>
      <c r="X151" s="471">
        <f>SUM(X146:X150)</f>
        <v>0</v>
      </c>
      <c r="Y151" s="323"/>
      <c r="Z151" s="168"/>
      <c r="AA151" s="290"/>
      <c r="AB151" s="290"/>
      <c r="AC151" s="290"/>
      <c r="AD151" s="290" t="s">
        <v>31</v>
      </c>
      <c r="AE151" s="290"/>
      <c r="AF151" s="471">
        <f>SUM(AF146:AF150)</f>
        <v>0</v>
      </c>
      <c r="AG151" s="323"/>
      <c r="AH151" s="168"/>
      <c r="AI151" s="290"/>
      <c r="AJ151" s="290"/>
      <c r="AK151" s="290"/>
      <c r="AL151" s="290" t="s">
        <v>31</v>
      </c>
      <c r="AM151" s="322"/>
      <c r="AN151" s="471">
        <f t="shared" ref="AN151" si="62">SUM(AN146:AN150)</f>
        <v>0</v>
      </c>
      <c r="AO151" s="323"/>
      <c r="AP151" s="457">
        <f t="shared" si="56"/>
        <v>0</v>
      </c>
    </row>
    <row r="152" spans="1:42" ht="15" x14ac:dyDescent="0.25">
      <c r="A152" s="310" t="s">
        <v>29</v>
      </c>
      <c r="B152" s="375" t="s">
        <v>275</v>
      </c>
      <c r="C152" s="375" t="s">
        <v>254</v>
      </c>
      <c r="D152" s="375" t="s">
        <v>255</v>
      </c>
      <c r="E152" s="375" t="s">
        <v>276</v>
      </c>
      <c r="F152" s="376" t="s">
        <v>256</v>
      </c>
      <c r="G152" s="312"/>
      <c r="H152" s="313"/>
      <c r="I152" s="200"/>
      <c r="J152" s="375" t="s">
        <v>275</v>
      </c>
      <c r="K152" s="375" t="s">
        <v>254</v>
      </c>
      <c r="L152" s="375" t="s">
        <v>255</v>
      </c>
      <c r="M152" s="375" t="s">
        <v>276</v>
      </c>
      <c r="N152" s="376" t="s">
        <v>256</v>
      </c>
      <c r="O152" s="312"/>
      <c r="P152" s="313"/>
      <c r="Q152" s="200"/>
      <c r="R152" s="375" t="s">
        <v>275</v>
      </c>
      <c r="S152" s="375" t="s">
        <v>254</v>
      </c>
      <c r="T152" s="375" t="s">
        <v>255</v>
      </c>
      <c r="U152" s="375" t="s">
        <v>276</v>
      </c>
      <c r="V152" s="376" t="s">
        <v>256</v>
      </c>
      <c r="W152" s="312"/>
      <c r="X152" s="313"/>
      <c r="Y152" s="200"/>
      <c r="Z152" s="375" t="s">
        <v>275</v>
      </c>
      <c r="AA152" s="375" t="s">
        <v>254</v>
      </c>
      <c r="AB152" s="375" t="s">
        <v>255</v>
      </c>
      <c r="AC152" s="375" t="s">
        <v>276</v>
      </c>
      <c r="AD152" s="376" t="s">
        <v>256</v>
      </c>
      <c r="AE152" s="312"/>
      <c r="AF152" s="313"/>
      <c r="AG152" s="200"/>
      <c r="AH152" s="375" t="s">
        <v>275</v>
      </c>
      <c r="AI152" s="375" t="s">
        <v>254</v>
      </c>
      <c r="AJ152" s="375" t="s">
        <v>255</v>
      </c>
      <c r="AK152" s="375" t="s">
        <v>276</v>
      </c>
      <c r="AL152" s="376" t="s">
        <v>256</v>
      </c>
      <c r="AM152" s="312"/>
      <c r="AN152" s="313"/>
      <c r="AO152" s="200"/>
      <c r="AP152" s="227"/>
    </row>
    <row r="153" spans="1:42" ht="14.45" customHeight="1" x14ac:dyDescent="0.2">
      <c r="A153" s="314" t="s">
        <v>199</v>
      </c>
      <c r="B153" s="315"/>
      <c r="C153" s="464"/>
      <c r="D153" s="464"/>
      <c r="E153" s="464"/>
      <c r="F153" s="427"/>
      <c r="G153" s="317"/>
      <c r="H153" s="451">
        <f>B153*C153*D153*E153</f>
        <v>0</v>
      </c>
      <c r="I153" s="200"/>
      <c r="J153" s="315"/>
      <c r="K153" s="464"/>
      <c r="L153" s="464"/>
      <c r="M153" s="464"/>
      <c r="N153" s="427"/>
      <c r="O153" s="317"/>
      <c r="P153" s="451">
        <f>J153*K153*L153*M153</f>
        <v>0</v>
      </c>
      <c r="Q153" s="200"/>
      <c r="R153" s="315"/>
      <c r="S153" s="464"/>
      <c r="T153" s="464"/>
      <c r="U153" s="464"/>
      <c r="V153" s="427"/>
      <c r="W153" s="317"/>
      <c r="X153" s="451">
        <f>R153*S153*T153*U153</f>
        <v>0</v>
      </c>
      <c r="Y153" s="200"/>
      <c r="Z153" s="315"/>
      <c r="AA153" s="464"/>
      <c r="AB153" s="464"/>
      <c r="AC153" s="464"/>
      <c r="AD153" s="427"/>
      <c r="AE153" s="317"/>
      <c r="AF153" s="451">
        <f>Z153*AA153*AB153*AC153</f>
        <v>0</v>
      </c>
      <c r="AG153" s="200"/>
      <c r="AH153" s="315"/>
      <c r="AI153" s="464"/>
      <c r="AJ153" s="464"/>
      <c r="AK153" s="464"/>
      <c r="AL153" s="427"/>
      <c r="AM153" s="317"/>
      <c r="AN153" s="451">
        <f>AH153*AI153*AJ153*AK153</f>
        <v>0</v>
      </c>
      <c r="AO153" s="200"/>
      <c r="AP153" s="457">
        <f t="shared" ref="AP153:AP159" si="63">SUM(H153+P153+X153+AF153+AN153)</f>
        <v>0</v>
      </c>
    </row>
    <row r="154" spans="1:42" x14ac:dyDescent="0.2">
      <c r="A154" s="318" t="s">
        <v>200</v>
      </c>
      <c r="B154" s="315"/>
      <c r="C154" s="464"/>
      <c r="D154" s="464"/>
      <c r="E154" s="464"/>
      <c r="F154" s="427"/>
      <c r="G154" s="317"/>
      <c r="H154" s="447">
        <f t="shared" ref="H154" si="64">B154*C154*D154*E154</f>
        <v>0</v>
      </c>
      <c r="I154" s="200"/>
      <c r="J154" s="315"/>
      <c r="K154" s="464"/>
      <c r="L154" s="464"/>
      <c r="M154" s="464"/>
      <c r="N154" s="427"/>
      <c r="O154" s="317"/>
      <c r="P154" s="447">
        <f t="shared" ref="P154" si="65">J154*K154*L154*M154</f>
        <v>0</v>
      </c>
      <c r="Q154" s="200"/>
      <c r="R154" s="315"/>
      <c r="S154" s="464"/>
      <c r="T154" s="464"/>
      <c r="U154" s="464"/>
      <c r="V154" s="427"/>
      <c r="W154" s="317"/>
      <c r="X154" s="447">
        <f t="shared" ref="X154" si="66">R154*S154*T154*U154</f>
        <v>0</v>
      </c>
      <c r="Y154" s="200"/>
      <c r="Z154" s="315"/>
      <c r="AA154" s="464"/>
      <c r="AB154" s="464"/>
      <c r="AC154" s="464"/>
      <c r="AD154" s="427"/>
      <c r="AE154" s="317"/>
      <c r="AF154" s="447">
        <f t="shared" ref="AF154" si="67">Z154*AA154*AB154*AC154</f>
        <v>0</v>
      </c>
      <c r="AG154" s="200"/>
      <c r="AH154" s="315"/>
      <c r="AI154" s="464"/>
      <c r="AJ154" s="464"/>
      <c r="AK154" s="464"/>
      <c r="AL154" s="427"/>
      <c r="AM154" s="317"/>
      <c r="AN154" s="447">
        <f t="shared" ref="AN154" si="68">AH154*AI154*AJ154*AK154</f>
        <v>0</v>
      </c>
      <c r="AO154" s="200"/>
      <c r="AP154" s="457">
        <f t="shared" si="63"/>
        <v>0</v>
      </c>
    </row>
    <row r="155" spans="1:42" x14ac:dyDescent="0.2">
      <c r="A155" s="318" t="s">
        <v>202</v>
      </c>
      <c r="B155" s="315"/>
      <c r="C155" s="503"/>
      <c r="D155" s="464"/>
      <c r="E155" s="464"/>
      <c r="F155" s="427"/>
      <c r="G155" s="317"/>
      <c r="H155" s="447">
        <f>B155*D155*E155</f>
        <v>0</v>
      </c>
      <c r="I155" s="200"/>
      <c r="J155" s="315"/>
      <c r="K155" s="503"/>
      <c r="L155" s="464"/>
      <c r="M155" s="464"/>
      <c r="N155" s="427"/>
      <c r="O155" s="317"/>
      <c r="P155" s="447">
        <f>J155*L155*M155</f>
        <v>0</v>
      </c>
      <c r="Q155" s="200"/>
      <c r="R155" s="315"/>
      <c r="S155" s="503"/>
      <c r="T155" s="464"/>
      <c r="U155" s="464"/>
      <c r="V155" s="427"/>
      <c r="W155" s="317"/>
      <c r="X155" s="447">
        <f>R155*T155*U155</f>
        <v>0</v>
      </c>
      <c r="Y155" s="200"/>
      <c r="Z155" s="315"/>
      <c r="AA155" s="503"/>
      <c r="AB155" s="464"/>
      <c r="AC155" s="464"/>
      <c r="AD155" s="427"/>
      <c r="AE155" s="317"/>
      <c r="AF155" s="447">
        <f>Z155*AB155*AC155</f>
        <v>0</v>
      </c>
      <c r="AG155" s="200"/>
      <c r="AH155" s="315"/>
      <c r="AI155" s="503"/>
      <c r="AJ155" s="464"/>
      <c r="AK155" s="464"/>
      <c r="AL155" s="427"/>
      <c r="AM155" s="317"/>
      <c r="AN155" s="447">
        <f>AH155*AJ155*AK155</f>
        <v>0</v>
      </c>
      <c r="AO155" s="200"/>
      <c r="AP155" s="457">
        <f t="shared" si="63"/>
        <v>0</v>
      </c>
    </row>
    <row r="156" spans="1:42" x14ac:dyDescent="0.2">
      <c r="A156" s="318" t="s">
        <v>201</v>
      </c>
      <c r="B156" s="538">
        <v>0.76</v>
      </c>
      <c r="C156" s="503"/>
      <c r="D156" s="464"/>
      <c r="E156" s="464"/>
      <c r="F156" s="464"/>
      <c r="G156" s="317"/>
      <c r="H156" s="447">
        <f>B156*D156*E156*F156</f>
        <v>0</v>
      </c>
      <c r="I156" s="200"/>
      <c r="J156" s="538">
        <v>0.76</v>
      </c>
      <c r="K156" s="503"/>
      <c r="L156" s="464"/>
      <c r="M156" s="464"/>
      <c r="N156" s="464"/>
      <c r="O156" s="317"/>
      <c r="P156" s="447">
        <f>J156*L156*M156*N156</f>
        <v>0</v>
      </c>
      <c r="Q156" s="200"/>
      <c r="R156" s="538">
        <v>0.76</v>
      </c>
      <c r="S156" s="503"/>
      <c r="T156" s="464"/>
      <c r="U156" s="464"/>
      <c r="V156" s="464"/>
      <c r="W156" s="317"/>
      <c r="X156" s="447">
        <f>R156*T156*U156*V156</f>
        <v>0</v>
      </c>
      <c r="Y156" s="200"/>
      <c r="Z156" s="538">
        <v>0.76</v>
      </c>
      <c r="AA156" s="503"/>
      <c r="AB156" s="464"/>
      <c r="AC156" s="464"/>
      <c r="AD156" s="464"/>
      <c r="AE156" s="317"/>
      <c r="AF156" s="447">
        <f>Z156*AB156*AC156*AD156</f>
        <v>0</v>
      </c>
      <c r="AG156" s="200"/>
      <c r="AH156" s="538">
        <v>0.76</v>
      </c>
      <c r="AI156" s="503"/>
      <c r="AJ156" s="464"/>
      <c r="AK156" s="464"/>
      <c r="AL156" s="464"/>
      <c r="AM156" s="317"/>
      <c r="AN156" s="447">
        <f>AH156*AJ156*AK156*AL156</f>
        <v>0</v>
      </c>
      <c r="AO156" s="200"/>
      <c r="AP156" s="457">
        <f t="shared" si="63"/>
        <v>0</v>
      </c>
    </row>
    <row r="157" spans="1:42" x14ac:dyDescent="0.2">
      <c r="A157" s="319" t="s">
        <v>54</v>
      </c>
      <c r="B157" s="315"/>
      <c r="C157" s="464"/>
      <c r="D157" s="464"/>
      <c r="E157" s="464"/>
      <c r="F157" s="427"/>
      <c r="G157" s="320"/>
      <c r="H157" s="447">
        <f>B157*C157*D157*E157</f>
        <v>0</v>
      </c>
      <c r="I157" s="200"/>
      <c r="J157" s="315"/>
      <c r="K157" s="464"/>
      <c r="L157" s="464"/>
      <c r="M157" s="464"/>
      <c r="N157" s="427"/>
      <c r="O157" s="320"/>
      <c r="P157" s="447">
        <f>J157*K157*L157*M157</f>
        <v>0</v>
      </c>
      <c r="Q157" s="200"/>
      <c r="R157" s="315"/>
      <c r="S157" s="464"/>
      <c r="T157" s="464"/>
      <c r="U157" s="464"/>
      <c r="V157" s="427"/>
      <c r="W157" s="320"/>
      <c r="X157" s="447">
        <f>R157*S157*T157*U157</f>
        <v>0</v>
      </c>
      <c r="Y157" s="200"/>
      <c r="Z157" s="315"/>
      <c r="AA157" s="464"/>
      <c r="AB157" s="464"/>
      <c r="AC157" s="464"/>
      <c r="AD157" s="427"/>
      <c r="AE157" s="320"/>
      <c r="AF157" s="447">
        <f>Z157*AA157*AB157*AC157</f>
        <v>0</v>
      </c>
      <c r="AG157" s="200"/>
      <c r="AH157" s="315"/>
      <c r="AI157" s="464"/>
      <c r="AJ157" s="464"/>
      <c r="AK157" s="464"/>
      <c r="AL157" s="427"/>
      <c r="AM157" s="320"/>
      <c r="AN157" s="447">
        <f>AH157*AI157*AJ157*AK157</f>
        <v>0</v>
      </c>
      <c r="AO157" s="200"/>
      <c r="AP157" s="457">
        <f t="shared" si="63"/>
        <v>0</v>
      </c>
    </row>
    <row r="158" spans="1:42" x14ac:dyDescent="0.2">
      <c r="A158" s="321"/>
      <c r="C158" s="290"/>
      <c r="D158" s="290"/>
      <c r="E158" s="290"/>
      <c r="F158" s="290" t="s">
        <v>31</v>
      </c>
      <c r="G158" s="290"/>
      <c r="H158" s="456">
        <f>SUM(H153:H157)</f>
        <v>0</v>
      </c>
      <c r="I158" s="200"/>
      <c r="J158" s="325"/>
      <c r="K158" s="325"/>
      <c r="L158" s="290"/>
      <c r="M158" s="290"/>
      <c r="N158" s="290" t="s">
        <v>31</v>
      </c>
      <c r="O158" s="290"/>
      <c r="P158" s="456">
        <f>SUM(P153:P157)</f>
        <v>0</v>
      </c>
      <c r="Q158" s="200"/>
      <c r="R158" s="326"/>
      <c r="S158" s="326"/>
      <c r="T158" s="290"/>
      <c r="U158" s="290"/>
      <c r="V158" s="290" t="s">
        <v>31</v>
      </c>
      <c r="W158" s="290"/>
      <c r="X158" s="456">
        <f>SUM(X153:X157)</f>
        <v>0</v>
      </c>
      <c r="Y158" s="200"/>
      <c r="Z158" s="326"/>
      <c r="AA158" s="326"/>
      <c r="AB158" s="290"/>
      <c r="AC158" s="290"/>
      <c r="AD158" s="290" t="s">
        <v>31</v>
      </c>
      <c r="AE158" s="322"/>
      <c r="AF158" s="456">
        <f>SUM(AF153:AF157)</f>
        <v>0</v>
      </c>
      <c r="AG158" s="200"/>
      <c r="AH158" s="326"/>
      <c r="AI158" s="326"/>
      <c r="AJ158" s="290"/>
      <c r="AK158" s="290"/>
      <c r="AL158" s="290" t="s">
        <v>31</v>
      </c>
      <c r="AM158" s="322"/>
      <c r="AN158" s="456">
        <f t="shared" ref="AN158" si="69">SUM(AN153:AN157)</f>
        <v>0</v>
      </c>
      <c r="AO158" s="200"/>
      <c r="AP158" s="457">
        <f t="shared" si="63"/>
        <v>0</v>
      </c>
    </row>
    <row r="159" spans="1:42" ht="15" x14ac:dyDescent="0.25">
      <c r="A159" s="667" t="s">
        <v>16</v>
      </c>
      <c r="B159" s="668"/>
      <c r="C159" s="668"/>
      <c r="D159" s="668"/>
      <c r="E159" s="668"/>
      <c r="F159" s="668"/>
      <c r="G159" s="224"/>
      <c r="H159" s="471">
        <f>SUM(H158+H151+H144+H137)</f>
        <v>0</v>
      </c>
      <c r="I159" s="200"/>
      <c r="J159" s="224"/>
      <c r="K159" s="224"/>
      <c r="L159" s="224"/>
      <c r="M159" s="224"/>
      <c r="N159" s="224"/>
      <c r="O159" s="224"/>
      <c r="P159" s="471">
        <f>SUM(P158+P151+P144+P137)</f>
        <v>0</v>
      </c>
      <c r="Q159" s="200"/>
      <c r="R159" s="264"/>
      <c r="S159" s="264"/>
      <c r="T159" s="224"/>
      <c r="U159" s="224"/>
      <c r="V159" s="224"/>
      <c r="W159" s="224"/>
      <c r="X159" s="471">
        <f>SUM(X158+X151+X144+X137)</f>
        <v>0</v>
      </c>
      <c r="Y159" s="200"/>
      <c r="Z159" s="264"/>
      <c r="AA159" s="264"/>
      <c r="AB159" s="224"/>
      <c r="AC159" s="224"/>
      <c r="AD159" s="224"/>
      <c r="AE159" s="224"/>
      <c r="AF159" s="471">
        <f>SUM(AF158+AF151+AF144+AF137)</f>
        <v>0</v>
      </c>
      <c r="AG159" s="200"/>
      <c r="AH159" s="264"/>
      <c r="AI159" s="264"/>
      <c r="AJ159" s="224"/>
      <c r="AK159" s="224"/>
      <c r="AL159" s="224"/>
      <c r="AM159" s="224"/>
      <c r="AN159" s="471">
        <f>SUM(AN158+AN151+AN144+AN137)</f>
        <v>0</v>
      </c>
      <c r="AO159" s="200"/>
      <c r="AP159" s="458">
        <f t="shared" si="63"/>
        <v>0</v>
      </c>
    </row>
    <row r="160" spans="1:42" ht="15" x14ac:dyDescent="0.25">
      <c r="A160" s="230"/>
      <c r="B160" s="230"/>
      <c r="C160" s="230"/>
      <c r="D160" s="230"/>
      <c r="E160" s="230"/>
      <c r="F160" s="230"/>
      <c r="G160" s="230"/>
      <c r="H160" s="233"/>
      <c r="I160" s="200"/>
      <c r="J160" s="265"/>
      <c r="K160" s="265"/>
      <c r="P160" s="233"/>
      <c r="Q160" s="200"/>
      <c r="R160" s="265"/>
      <c r="S160" s="265"/>
      <c r="X160" s="233"/>
      <c r="Y160" s="200"/>
      <c r="Z160" s="265"/>
      <c r="AA160" s="265"/>
      <c r="AF160" s="233"/>
      <c r="AG160" s="200"/>
      <c r="AH160" s="265"/>
      <c r="AI160" s="265"/>
      <c r="AN160" s="233"/>
      <c r="AO160" s="200"/>
      <c r="AP160" s="267"/>
    </row>
    <row r="161" spans="1:42" ht="15" x14ac:dyDescent="0.25">
      <c r="A161" s="408" t="s">
        <v>285</v>
      </c>
      <c r="B161" s="274"/>
      <c r="C161" s="275"/>
      <c r="D161" s="272"/>
      <c r="E161" s="272"/>
      <c r="F161" s="272"/>
      <c r="G161" s="272"/>
      <c r="H161" s="273"/>
      <c r="I161" s="200"/>
      <c r="J161" s="274"/>
      <c r="K161" s="275"/>
      <c r="L161" s="272"/>
      <c r="M161" s="272"/>
      <c r="N161" s="272"/>
      <c r="O161" s="272"/>
      <c r="P161" s="273"/>
      <c r="Q161" s="200"/>
      <c r="R161" s="274"/>
      <c r="S161" s="275"/>
      <c r="T161" s="272"/>
      <c r="U161" s="272"/>
      <c r="V161" s="272"/>
      <c r="W161" s="272"/>
      <c r="X161" s="273"/>
      <c r="Y161" s="200"/>
      <c r="Z161" s="274"/>
      <c r="AA161" s="275"/>
      <c r="AB161" s="272"/>
      <c r="AC161" s="272"/>
      <c r="AD161" s="272"/>
      <c r="AE161" s="272"/>
      <c r="AF161" s="273"/>
      <c r="AG161" s="200"/>
      <c r="AH161" s="274"/>
      <c r="AI161" s="275"/>
      <c r="AJ161" s="272"/>
      <c r="AK161" s="272"/>
      <c r="AL161" s="272"/>
      <c r="AM161" s="272"/>
      <c r="AN161" s="273"/>
      <c r="AO161" s="200"/>
      <c r="AP161" s="273"/>
    </row>
    <row r="162" spans="1:42" ht="15" x14ac:dyDescent="0.25">
      <c r="A162" s="224"/>
      <c r="B162" s="375" t="s">
        <v>275</v>
      </c>
      <c r="C162" s="375" t="s">
        <v>254</v>
      </c>
      <c r="D162" s="375" t="s">
        <v>255</v>
      </c>
      <c r="E162" s="375" t="s">
        <v>276</v>
      </c>
      <c r="F162" s="376" t="s">
        <v>256</v>
      </c>
      <c r="G162" s="327"/>
      <c r="H162" s="264"/>
      <c r="I162" s="200"/>
      <c r="J162" s="375" t="s">
        <v>275</v>
      </c>
      <c r="K162" s="375" t="s">
        <v>254</v>
      </c>
      <c r="L162" s="375" t="s">
        <v>255</v>
      </c>
      <c r="M162" s="375" t="s">
        <v>276</v>
      </c>
      <c r="N162" s="376" t="s">
        <v>256</v>
      </c>
      <c r="O162" s="327"/>
      <c r="P162" s="264"/>
      <c r="Q162" s="200"/>
      <c r="R162" s="375" t="s">
        <v>275</v>
      </c>
      <c r="S162" s="375" t="s">
        <v>254</v>
      </c>
      <c r="T162" s="375" t="s">
        <v>255</v>
      </c>
      <c r="U162" s="375" t="s">
        <v>276</v>
      </c>
      <c r="V162" s="376" t="s">
        <v>256</v>
      </c>
      <c r="W162" s="327"/>
      <c r="X162" s="264"/>
      <c r="Y162" s="200"/>
      <c r="Z162" s="375" t="s">
        <v>275</v>
      </c>
      <c r="AA162" s="375" t="s">
        <v>254</v>
      </c>
      <c r="AB162" s="375" t="s">
        <v>255</v>
      </c>
      <c r="AC162" s="375" t="s">
        <v>276</v>
      </c>
      <c r="AD162" s="376" t="s">
        <v>256</v>
      </c>
      <c r="AE162" s="327"/>
      <c r="AF162" s="264"/>
      <c r="AG162" s="200"/>
      <c r="AH162" s="375" t="s">
        <v>275</v>
      </c>
      <c r="AI162" s="375" t="s">
        <v>254</v>
      </c>
      <c r="AJ162" s="375" t="s">
        <v>255</v>
      </c>
      <c r="AK162" s="375" t="s">
        <v>276</v>
      </c>
      <c r="AL162" s="376" t="s">
        <v>256</v>
      </c>
      <c r="AM162" s="327"/>
      <c r="AN162" s="264"/>
      <c r="AO162" s="200"/>
      <c r="AP162" s="227"/>
    </row>
    <row r="163" spans="1:42" x14ac:dyDescent="0.2">
      <c r="A163" s="84" t="s">
        <v>59</v>
      </c>
      <c r="B163" s="922"/>
      <c r="C163" s="464"/>
      <c r="D163" s="464"/>
      <c r="E163" s="464"/>
      <c r="F163" s="464"/>
      <c r="G163" s="328"/>
      <c r="H163" s="447">
        <f>B163*C163*D163*E163*F163</f>
        <v>0</v>
      </c>
      <c r="I163" s="200"/>
      <c r="J163" s="922"/>
      <c r="K163" s="464"/>
      <c r="L163" s="464"/>
      <c r="M163" s="464"/>
      <c r="N163" s="464"/>
      <c r="O163" s="328"/>
      <c r="P163" s="447">
        <f>J163*K163*L163*M163*N163</f>
        <v>0</v>
      </c>
      <c r="Q163" s="200"/>
      <c r="R163" s="922"/>
      <c r="S163" s="464"/>
      <c r="T163" s="464"/>
      <c r="U163" s="464"/>
      <c r="V163" s="464"/>
      <c r="W163" s="328"/>
      <c r="X163" s="447">
        <f>R163*S163*T163*U163*V163</f>
        <v>0</v>
      </c>
      <c r="Y163" s="200"/>
      <c r="Z163" s="922"/>
      <c r="AA163" s="464"/>
      <c r="AB163" s="464"/>
      <c r="AC163" s="464"/>
      <c r="AD163" s="464"/>
      <c r="AE163" s="328"/>
      <c r="AF163" s="447">
        <f>Z163*AA163*AB163*AC163*AD163</f>
        <v>0</v>
      </c>
      <c r="AG163" s="200"/>
      <c r="AH163" s="922"/>
      <c r="AI163" s="464"/>
      <c r="AJ163" s="464"/>
      <c r="AK163" s="464"/>
      <c r="AL163" s="464"/>
      <c r="AM163" s="328"/>
      <c r="AN163" s="447">
        <f>AH163*AI163*AJ163*AK163*AL163</f>
        <v>0</v>
      </c>
      <c r="AO163" s="200"/>
      <c r="AP163" s="457">
        <f>SUM(H163+P163+X163+AF163+AN163)</f>
        <v>0</v>
      </c>
    </row>
    <row r="164" spans="1:42" x14ac:dyDescent="0.2">
      <c r="A164" s="84" t="s">
        <v>60</v>
      </c>
      <c r="B164" s="922"/>
      <c r="C164" s="464"/>
      <c r="D164" s="464"/>
      <c r="E164" s="464"/>
      <c r="F164" s="428"/>
      <c r="G164" s="172"/>
      <c r="H164" s="447">
        <f>B164*C164*D164*E164</f>
        <v>0</v>
      </c>
      <c r="I164" s="200"/>
      <c r="J164" s="922"/>
      <c r="K164" s="464"/>
      <c r="L164" s="464"/>
      <c r="M164" s="464"/>
      <c r="N164" s="428"/>
      <c r="O164" s="172"/>
      <c r="P164" s="447">
        <f>J164*K164*L164*M164</f>
        <v>0</v>
      </c>
      <c r="Q164" s="200"/>
      <c r="R164" s="922"/>
      <c r="S164" s="464"/>
      <c r="T164" s="464"/>
      <c r="U164" s="464"/>
      <c r="V164" s="428"/>
      <c r="W164" s="172"/>
      <c r="X164" s="447">
        <f>R164*S164*T164*U164</f>
        <v>0</v>
      </c>
      <c r="Y164" s="200"/>
      <c r="Z164" s="922"/>
      <c r="AA164" s="464"/>
      <c r="AB164" s="464"/>
      <c r="AC164" s="464"/>
      <c r="AD164" s="428"/>
      <c r="AE164" s="172"/>
      <c r="AF164" s="447">
        <f>Z164*AA164*AB164*AC164</f>
        <v>0</v>
      </c>
      <c r="AG164" s="200"/>
      <c r="AH164" s="922"/>
      <c r="AI164" s="464"/>
      <c r="AJ164" s="464"/>
      <c r="AK164" s="464"/>
      <c r="AL164" s="428"/>
      <c r="AM164" s="172"/>
      <c r="AN164" s="447">
        <f>AH164*AI164*AJ164*AK164</f>
        <v>0</v>
      </c>
      <c r="AO164" s="200"/>
      <c r="AP164" s="457">
        <f t="shared" ref="AP164:AP171" si="70">SUM(H164+P164+X164+AF164+AN164)</f>
        <v>0</v>
      </c>
    </row>
    <row r="165" spans="1:42" x14ac:dyDescent="0.2">
      <c r="A165" s="84" t="s">
        <v>61</v>
      </c>
      <c r="B165" s="922"/>
      <c r="C165" s="464"/>
      <c r="D165" s="503"/>
      <c r="E165" s="464"/>
      <c r="F165" s="428"/>
      <c r="G165" s="172"/>
      <c r="H165" s="447">
        <f>B165*C165*E165</f>
        <v>0</v>
      </c>
      <c r="I165" s="200"/>
      <c r="J165" s="922"/>
      <c r="K165" s="464"/>
      <c r="L165" s="503"/>
      <c r="M165" s="464"/>
      <c r="N165" s="428"/>
      <c r="O165" s="172"/>
      <c r="P165" s="447">
        <f>J165*K165*M165</f>
        <v>0</v>
      </c>
      <c r="Q165" s="200"/>
      <c r="R165" s="922"/>
      <c r="S165" s="464"/>
      <c r="T165" s="503"/>
      <c r="U165" s="464"/>
      <c r="V165" s="428"/>
      <c r="W165" s="172"/>
      <c r="X165" s="447">
        <f>R165*S165*U165</f>
        <v>0</v>
      </c>
      <c r="Y165" s="200"/>
      <c r="Z165" s="922"/>
      <c r="AA165" s="464"/>
      <c r="AB165" s="503"/>
      <c r="AC165" s="464"/>
      <c r="AD165" s="428"/>
      <c r="AE165" s="172"/>
      <c r="AF165" s="447">
        <f>Z165*AA165*AC165</f>
        <v>0</v>
      </c>
      <c r="AG165" s="200"/>
      <c r="AH165" s="922"/>
      <c r="AI165" s="464"/>
      <c r="AJ165" s="503"/>
      <c r="AK165" s="464"/>
      <c r="AL165" s="428"/>
      <c r="AM165" s="172"/>
      <c r="AN165" s="447">
        <f>AH165*AI165*AK165</f>
        <v>0</v>
      </c>
      <c r="AO165" s="200"/>
      <c r="AP165" s="457">
        <f t="shared" si="70"/>
        <v>0</v>
      </c>
    </row>
    <row r="166" spans="1:42" x14ac:dyDescent="0.2">
      <c r="A166" s="84" t="s">
        <v>398</v>
      </c>
      <c r="B166" s="922"/>
      <c r="C166" s="464"/>
      <c r="D166" s="464"/>
      <c r="E166" s="464"/>
      <c r="F166" s="428"/>
      <c r="G166" s="172"/>
      <c r="H166" s="447">
        <f>B166*C166*D166*E166</f>
        <v>0</v>
      </c>
      <c r="I166" s="200"/>
      <c r="J166" s="922"/>
      <c r="K166" s="464"/>
      <c r="L166" s="464"/>
      <c r="M166" s="464"/>
      <c r="N166" s="428"/>
      <c r="O166" s="172"/>
      <c r="P166" s="447">
        <f>J166*K166*L166*M166</f>
        <v>0</v>
      </c>
      <c r="Q166" s="200"/>
      <c r="R166" s="922"/>
      <c r="S166" s="464"/>
      <c r="T166" s="464"/>
      <c r="U166" s="464"/>
      <c r="V166" s="428"/>
      <c r="W166" s="172"/>
      <c r="X166" s="447">
        <f>R166*S166*T166*U166</f>
        <v>0</v>
      </c>
      <c r="Y166" s="200"/>
      <c r="Z166" s="922"/>
      <c r="AA166" s="464"/>
      <c r="AB166" s="464"/>
      <c r="AC166" s="464"/>
      <c r="AD166" s="428"/>
      <c r="AE166" s="172"/>
      <c r="AF166" s="447">
        <f>Z166*AA166*AB166*AC166</f>
        <v>0</v>
      </c>
      <c r="AG166" s="200"/>
      <c r="AH166" s="922"/>
      <c r="AI166" s="464"/>
      <c r="AJ166" s="464"/>
      <c r="AK166" s="464"/>
      <c r="AL166" s="428"/>
      <c r="AM166" s="172"/>
      <c r="AN166" s="447">
        <f>AH166*AI166*AJ166*AK166</f>
        <v>0</v>
      </c>
      <c r="AO166" s="200"/>
      <c r="AP166" s="457">
        <f>SUM(H166+P166+X166+AF166+AN166)</f>
        <v>0</v>
      </c>
    </row>
    <row r="167" spans="1:42" x14ac:dyDescent="0.2">
      <c r="A167" s="84" t="s">
        <v>63</v>
      </c>
      <c r="B167" s="922"/>
      <c r="C167" s="464"/>
      <c r="D167" s="464"/>
      <c r="E167" s="464"/>
      <c r="F167" s="428"/>
      <c r="G167" s="172"/>
      <c r="H167" s="447">
        <f>B167*C167*D167*E167</f>
        <v>0</v>
      </c>
      <c r="I167" s="200"/>
      <c r="J167" s="922"/>
      <c r="K167" s="464"/>
      <c r="L167" s="464"/>
      <c r="M167" s="464"/>
      <c r="N167" s="428"/>
      <c r="O167" s="172"/>
      <c r="P167" s="447">
        <f>J167*K167*L167*M167</f>
        <v>0</v>
      </c>
      <c r="Q167" s="200"/>
      <c r="R167" s="922"/>
      <c r="S167" s="464"/>
      <c r="T167" s="464"/>
      <c r="U167" s="464"/>
      <c r="V167" s="428"/>
      <c r="W167" s="172"/>
      <c r="X167" s="447">
        <f>R167*S167*T167*U167</f>
        <v>0</v>
      </c>
      <c r="Y167" s="200"/>
      <c r="Z167" s="922"/>
      <c r="AA167" s="464"/>
      <c r="AB167" s="464"/>
      <c r="AC167" s="464"/>
      <c r="AD167" s="428"/>
      <c r="AE167" s="172"/>
      <c r="AF167" s="447">
        <f>Z167*AA167*AB167*AC167</f>
        <v>0</v>
      </c>
      <c r="AG167" s="200"/>
      <c r="AH167" s="922"/>
      <c r="AI167" s="464"/>
      <c r="AJ167" s="464"/>
      <c r="AK167" s="464"/>
      <c r="AL167" s="428"/>
      <c r="AM167" s="172"/>
      <c r="AN167" s="447">
        <f>AH167*AI167*AJ167*AK167</f>
        <v>0</v>
      </c>
      <c r="AO167" s="200"/>
      <c r="AP167" s="457">
        <f>SUM(H167+P167+X167+AF167+AN167)</f>
        <v>0</v>
      </c>
    </row>
    <row r="168" spans="1:42" x14ac:dyDescent="0.2">
      <c r="A168" s="84" t="s">
        <v>64</v>
      </c>
      <c r="B168" s="922"/>
      <c r="C168" s="464"/>
      <c r="D168" s="464"/>
      <c r="E168" s="464"/>
      <c r="F168" s="428"/>
      <c r="G168" s="172"/>
      <c r="H168" s="447">
        <f>B168*C168*D168*E168</f>
        <v>0</v>
      </c>
      <c r="I168" s="200"/>
      <c r="J168" s="922"/>
      <c r="K168" s="464"/>
      <c r="L168" s="464"/>
      <c r="M168" s="464"/>
      <c r="N168" s="428"/>
      <c r="O168" s="172"/>
      <c r="P168" s="447">
        <f>J168*K168*L168*M168</f>
        <v>0</v>
      </c>
      <c r="Q168" s="200"/>
      <c r="R168" s="922"/>
      <c r="S168" s="464"/>
      <c r="T168" s="464"/>
      <c r="U168" s="464"/>
      <c r="V168" s="428"/>
      <c r="W168" s="172"/>
      <c r="X168" s="447">
        <f>R168*S168*T168*U168</f>
        <v>0</v>
      </c>
      <c r="Y168" s="200"/>
      <c r="Z168" s="922"/>
      <c r="AA168" s="464"/>
      <c r="AB168" s="464"/>
      <c r="AC168" s="464"/>
      <c r="AD168" s="428"/>
      <c r="AE168" s="172"/>
      <c r="AF168" s="447">
        <f>Z168*AA168*AB168*AC168</f>
        <v>0</v>
      </c>
      <c r="AG168" s="200"/>
      <c r="AH168" s="922"/>
      <c r="AI168" s="464"/>
      <c r="AJ168" s="464"/>
      <c r="AK168" s="464"/>
      <c r="AL168" s="428"/>
      <c r="AM168" s="172"/>
      <c r="AN168" s="447">
        <f>AH168*AI168*AJ168*AK168</f>
        <v>0</v>
      </c>
      <c r="AO168" s="200"/>
      <c r="AP168" s="457">
        <f t="shared" si="70"/>
        <v>0</v>
      </c>
    </row>
    <row r="169" spans="1:42" x14ac:dyDescent="0.2">
      <c r="A169" s="84" t="s">
        <v>399</v>
      </c>
      <c r="B169" s="922"/>
      <c r="C169" s="464"/>
      <c r="D169" s="464"/>
      <c r="E169" s="464"/>
      <c r="F169" s="428"/>
      <c r="G169" s="172"/>
      <c r="H169" s="447">
        <f>B169*C169*D169*E169</f>
        <v>0</v>
      </c>
      <c r="I169" s="200"/>
      <c r="J169" s="922"/>
      <c r="K169" s="464"/>
      <c r="L169" s="464"/>
      <c r="M169" s="464"/>
      <c r="N169" s="428"/>
      <c r="O169" s="172"/>
      <c r="P169" s="447">
        <f>J169*K169*L169*M169</f>
        <v>0</v>
      </c>
      <c r="Q169" s="200"/>
      <c r="R169" s="922"/>
      <c r="S169" s="464"/>
      <c r="T169" s="464"/>
      <c r="U169" s="464"/>
      <c r="V169" s="428"/>
      <c r="W169" s="172"/>
      <c r="X169" s="447">
        <f>R169*S169*T169*U169</f>
        <v>0</v>
      </c>
      <c r="Y169" s="200"/>
      <c r="Z169" s="922"/>
      <c r="AA169" s="464"/>
      <c r="AB169" s="464"/>
      <c r="AC169" s="464"/>
      <c r="AD169" s="428"/>
      <c r="AE169" s="172"/>
      <c r="AF169" s="447">
        <f>Z169*AA169*AB169*AC169</f>
        <v>0</v>
      </c>
      <c r="AG169" s="200"/>
      <c r="AH169" s="922"/>
      <c r="AI169" s="464"/>
      <c r="AJ169" s="464"/>
      <c r="AK169" s="464"/>
      <c r="AL169" s="428"/>
      <c r="AM169" s="172"/>
      <c r="AN169" s="447">
        <f>AH169*AI169*AJ169*AK169</f>
        <v>0</v>
      </c>
      <c r="AO169" s="200"/>
      <c r="AP169" s="457">
        <f t="shared" si="70"/>
        <v>0</v>
      </c>
    </row>
    <row r="170" spans="1:42" x14ac:dyDescent="0.2">
      <c r="A170" s="84" t="s">
        <v>66</v>
      </c>
      <c r="B170" s="922"/>
      <c r="C170" s="464"/>
      <c r="D170" s="464"/>
      <c r="E170" s="464"/>
      <c r="F170" s="428"/>
      <c r="G170" s="329"/>
      <c r="H170" s="447">
        <f>B170*C170*D170*E170</f>
        <v>0</v>
      </c>
      <c r="I170" s="200"/>
      <c r="J170" s="922"/>
      <c r="K170" s="464"/>
      <c r="L170" s="464"/>
      <c r="M170" s="464"/>
      <c r="N170" s="428"/>
      <c r="O170" s="329"/>
      <c r="P170" s="447">
        <f>J170*K170*L170*M170</f>
        <v>0</v>
      </c>
      <c r="Q170" s="200"/>
      <c r="R170" s="922"/>
      <c r="S170" s="464"/>
      <c r="T170" s="464"/>
      <c r="U170" s="464"/>
      <c r="V170" s="428"/>
      <c r="W170" s="329"/>
      <c r="X170" s="447">
        <f>R170*S170*T170*U170</f>
        <v>0</v>
      </c>
      <c r="Y170" s="200"/>
      <c r="Z170" s="922"/>
      <c r="AA170" s="464"/>
      <c r="AB170" s="464"/>
      <c r="AC170" s="464"/>
      <c r="AD170" s="428"/>
      <c r="AE170" s="329"/>
      <c r="AF170" s="447">
        <f>Z170*AA170*AB170*AC170</f>
        <v>0</v>
      </c>
      <c r="AG170" s="200"/>
      <c r="AH170" s="922"/>
      <c r="AI170" s="464"/>
      <c r="AJ170" s="464"/>
      <c r="AK170" s="464"/>
      <c r="AL170" s="428"/>
      <c r="AM170" s="329"/>
      <c r="AN170" s="447">
        <f>AH170*AI170*AJ170*AK170</f>
        <v>0</v>
      </c>
      <c r="AO170" s="200"/>
      <c r="AP170" s="457">
        <f t="shared" si="70"/>
        <v>0</v>
      </c>
    </row>
    <row r="171" spans="1:42" ht="15" x14ac:dyDescent="0.25">
      <c r="A171" s="667" t="s">
        <v>17</v>
      </c>
      <c r="B171" s="668"/>
      <c r="C171" s="668"/>
      <c r="D171" s="668"/>
      <c r="E171" s="668"/>
      <c r="F171" s="668"/>
      <c r="G171" s="224"/>
      <c r="H171" s="471">
        <f>SUM(H163:H170)</f>
        <v>0</v>
      </c>
      <c r="I171" s="200"/>
      <c r="J171" s="224"/>
      <c r="K171" s="224"/>
      <c r="L171" s="224"/>
      <c r="M171" s="224"/>
      <c r="N171" s="224"/>
      <c r="O171" s="224"/>
      <c r="P171" s="471">
        <f>SUM(P163:P170)</f>
        <v>0</v>
      </c>
      <c r="Q171" s="200"/>
      <c r="R171" s="224"/>
      <c r="S171" s="224"/>
      <c r="T171" s="224"/>
      <c r="U171" s="224"/>
      <c r="V171" s="224"/>
      <c r="W171" s="224"/>
      <c r="X171" s="471">
        <f>SUM(X163:X170)</f>
        <v>0</v>
      </c>
      <c r="Y171" s="200"/>
      <c r="Z171" s="224"/>
      <c r="AA171" s="224"/>
      <c r="AB171" s="224"/>
      <c r="AC171" s="224"/>
      <c r="AD171" s="224"/>
      <c r="AE171" s="224"/>
      <c r="AF171" s="471">
        <f>SUM(AF163:AF170)</f>
        <v>0</v>
      </c>
      <c r="AG171" s="200"/>
      <c r="AH171" s="224"/>
      <c r="AI171" s="224"/>
      <c r="AJ171" s="224"/>
      <c r="AK171" s="224"/>
      <c r="AL171" s="224"/>
      <c r="AM171" s="224"/>
      <c r="AN171" s="471">
        <f>SUM(AN163:AN170)</f>
        <v>0</v>
      </c>
      <c r="AO171" s="200"/>
      <c r="AP171" s="458">
        <f t="shared" si="70"/>
        <v>0</v>
      </c>
    </row>
    <row r="172" spans="1:42" ht="15" x14ac:dyDescent="0.25">
      <c r="A172" s="231"/>
      <c r="B172" s="231"/>
      <c r="C172" s="231"/>
      <c r="D172" s="231"/>
      <c r="E172" s="231"/>
      <c r="F172" s="231"/>
      <c r="G172" s="231"/>
      <c r="H172" s="233"/>
      <c r="I172" s="200"/>
      <c r="J172" s="265"/>
      <c r="K172" s="265"/>
      <c r="P172" s="266"/>
      <c r="Q172" s="200"/>
      <c r="R172" s="265"/>
      <c r="S172" s="265"/>
      <c r="X172" s="266"/>
      <c r="Y172" s="200"/>
      <c r="Z172" s="265"/>
      <c r="AA172" s="265"/>
      <c r="AF172" s="266"/>
      <c r="AG172" s="200"/>
      <c r="AH172" s="265"/>
      <c r="AI172" s="265"/>
      <c r="AN172" s="234"/>
      <c r="AO172" s="200"/>
      <c r="AP172" s="267"/>
    </row>
    <row r="173" spans="1:42" ht="15" x14ac:dyDescent="0.25">
      <c r="A173" s="330" t="s">
        <v>305</v>
      </c>
      <c r="B173" s="308"/>
      <c r="C173" s="308"/>
      <c r="D173" s="331"/>
      <c r="E173" s="307"/>
      <c r="F173" s="307"/>
      <c r="G173" s="308"/>
      <c r="H173" s="309"/>
      <c r="I173" s="200"/>
      <c r="J173" s="274"/>
      <c r="K173" s="275"/>
      <c r="L173" s="272"/>
      <c r="M173" s="272"/>
      <c r="N173" s="272"/>
      <c r="O173" s="272"/>
      <c r="P173" s="309"/>
      <c r="Q173" s="200"/>
      <c r="R173" s="274"/>
      <c r="S173" s="275"/>
      <c r="T173" s="272"/>
      <c r="U173" s="272"/>
      <c r="V173" s="272"/>
      <c r="W173" s="272"/>
      <c r="X173" s="309"/>
      <c r="Y173" s="200"/>
      <c r="Z173" s="274"/>
      <c r="AA173" s="275"/>
      <c r="AB173" s="272"/>
      <c r="AC173" s="272"/>
      <c r="AD173" s="272"/>
      <c r="AE173" s="272"/>
      <c r="AF173" s="309"/>
      <c r="AG173" s="200"/>
      <c r="AH173" s="274"/>
      <c r="AI173" s="275"/>
      <c r="AJ173" s="272"/>
      <c r="AK173" s="272"/>
      <c r="AL173" s="272"/>
      <c r="AM173" s="272"/>
      <c r="AN173" s="309"/>
      <c r="AO173" s="200"/>
      <c r="AP173" s="273"/>
    </row>
    <row r="174" spans="1:42" ht="15" x14ac:dyDescent="0.25">
      <c r="A174" s="332"/>
      <c r="B174" s="333"/>
      <c r="C174" s="334"/>
      <c r="D174" s="334"/>
      <c r="E174" s="335"/>
      <c r="F174" s="377" t="s">
        <v>275</v>
      </c>
      <c r="G174" s="375" t="s">
        <v>317</v>
      </c>
      <c r="H174" s="335"/>
      <c r="I174" s="240"/>
      <c r="J174" s="264"/>
      <c r="K174" s="264"/>
      <c r="L174" s="224"/>
      <c r="M174" s="224"/>
      <c r="N174" s="377" t="s">
        <v>275</v>
      </c>
      <c r="O174" s="375" t="s">
        <v>317</v>
      </c>
      <c r="P174" s="335"/>
      <c r="Q174" s="240"/>
      <c r="R174" s="264"/>
      <c r="S174" s="264"/>
      <c r="T174" s="224"/>
      <c r="U174" s="224"/>
      <c r="V174" s="377" t="s">
        <v>275</v>
      </c>
      <c r="W174" s="375" t="s">
        <v>317</v>
      </c>
      <c r="X174" s="335"/>
      <c r="Y174" s="240"/>
      <c r="Z174" s="264"/>
      <c r="AA174" s="264"/>
      <c r="AB174" s="224"/>
      <c r="AC174" s="224"/>
      <c r="AD174" s="377" t="s">
        <v>275</v>
      </c>
      <c r="AE174" s="375" t="s">
        <v>317</v>
      </c>
      <c r="AF174" s="335"/>
      <c r="AG174" s="240"/>
      <c r="AH174" s="264"/>
      <c r="AI174" s="264"/>
      <c r="AJ174" s="224"/>
      <c r="AK174" s="224"/>
      <c r="AL174" s="377" t="s">
        <v>275</v>
      </c>
      <c r="AM174" s="375" t="s">
        <v>317</v>
      </c>
      <c r="AN174" s="335"/>
      <c r="AO174" s="240"/>
      <c r="AP174" s="273"/>
    </row>
    <row r="175" spans="1:42" ht="15.6" customHeight="1" x14ac:dyDescent="0.2">
      <c r="A175" s="678"/>
      <c r="B175" s="679"/>
      <c r="C175" s="675"/>
      <c r="D175" s="676"/>
      <c r="E175" s="677"/>
      <c r="F175" s="658"/>
      <c r="G175" s="466"/>
      <c r="H175" s="451">
        <f t="shared" ref="H175:H185" si="71">F175*G175</f>
        <v>0</v>
      </c>
      <c r="I175" s="200"/>
      <c r="J175" s="685"/>
      <c r="K175" s="686"/>
      <c r="L175" s="686"/>
      <c r="M175" s="687"/>
      <c r="N175" s="465"/>
      <c r="O175" s="466"/>
      <c r="P175" s="451">
        <f>N175*O175</f>
        <v>0</v>
      </c>
      <c r="Q175" s="200"/>
      <c r="R175" s="685"/>
      <c r="S175" s="686"/>
      <c r="T175" s="686"/>
      <c r="U175" s="687"/>
      <c r="V175" s="465"/>
      <c r="W175" s="466"/>
      <c r="X175" s="451">
        <f>V175*W175</f>
        <v>0</v>
      </c>
      <c r="Y175" s="200"/>
      <c r="Z175" s="685"/>
      <c r="AA175" s="686"/>
      <c r="AB175" s="686"/>
      <c r="AC175" s="687"/>
      <c r="AD175" s="465"/>
      <c r="AE175" s="466"/>
      <c r="AF175" s="451">
        <f>AD175*AE175</f>
        <v>0</v>
      </c>
      <c r="AG175" s="200"/>
      <c r="AH175" s="685"/>
      <c r="AI175" s="686"/>
      <c r="AJ175" s="686"/>
      <c r="AK175" s="687"/>
      <c r="AL175" s="465"/>
      <c r="AM175" s="466"/>
      <c r="AN175" s="451">
        <f>AL175*AM175</f>
        <v>0</v>
      </c>
      <c r="AO175" s="200"/>
      <c r="AP175" s="457">
        <f>SUM(H175+P175+X175+AF175+AN175)</f>
        <v>0</v>
      </c>
    </row>
    <row r="176" spans="1:42" ht="15.6" customHeight="1" x14ac:dyDescent="0.2">
      <c r="A176" s="678"/>
      <c r="B176" s="679"/>
      <c r="C176" s="596"/>
      <c r="D176" s="598"/>
      <c r="E176" s="597"/>
      <c r="F176" s="658"/>
      <c r="G176" s="466"/>
      <c r="H176" s="451">
        <f t="shared" si="71"/>
        <v>0</v>
      </c>
      <c r="I176" s="200"/>
      <c r="J176" s="685"/>
      <c r="K176" s="686"/>
      <c r="L176" s="686"/>
      <c r="M176" s="687"/>
      <c r="N176" s="465"/>
      <c r="O176" s="466"/>
      <c r="P176" s="451">
        <f t="shared" ref="P176:P185" si="72">N176*O176</f>
        <v>0</v>
      </c>
      <c r="Q176" s="200"/>
      <c r="R176" s="685"/>
      <c r="S176" s="686"/>
      <c r="T176" s="686"/>
      <c r="U176" s="687"/>
      <c r="V176" s="465"/>
      <c r="W176" s="466"/>
      <c r="X176" s="451">
        <f t="shared" ref="X176:X185" si="73">V176*W176</f>
        <v>0</v>
      </c>
      <c r="Y176" s="200"/>
      <c r="Z176" s="685"/>
      <c r="AA176" s="686"/>
      <c r="AB176" s="686"/>
      <c r="AC176" s="687"/>
      <c r="AD176" s="465"/>
      <c r="AE176" s="466"/>
      <c r="AF176" s="451">
        <f t="shared" ref="AF176:AF185" si="74">AD176*AE176</f>
        <v>0</v>
      </c>
      <c r="AG176" s="200"/>
      <c r="AH176" s="685"/>
      <c r="AI176" s="686"/>
      <c r="AJ176" s="686"/>
      <c r="AK176" s="687"/>
      <c r="AL176" s="465"/>
      <c r="AM176" s="466"/>
      <c r="AN176" s="451">
        <f t="shared" ref="AN176:AN185" si="75">AL176*AM176</f>
        <v>0</v>
      </c>
      <c r="AO176" s="200"/>
      <c r="AP176" s="457">
        <f t="shared" ref="AP176:AP186" si="76">SUM(H176+P176+X176+AF176+AN176)</f>
        <v>0</v>
      </c>
    </row>
    <row r="177" spans="1:42" ht="15.6" customHeight="1" x14ac:dyDescent="0.2">
      <c r="A177" s="728"/>
      <c r="B177" s="729"/>
      <c r="C177" s="675"/>
      <c r="D177" s="676"/>
      <c r="E177" s="677"/>
      <c r="F177" s="658"/>
      <c r="G177" s="466"/>
      <c r="H177" s="451">
        <f t="shared" si="71"/>
        <v>0</v>
      </c>
      <c r="I177" s="200"/>
      <c r="J177" s="670"/>
      <c r="K177" s="671"/>
      <c r="L177" s="671"/>
      <c r="M177" s="672"/>
      <c r="N177" s="658"/>
      <c r="O177" s="466"/>
      <c r="P177" s="451">
        <f t="shared" si="72"/>
        <v>0</v>
      </c>
      <c r="Q177" s="200"/>
      <c r="R177" s="685"/>
      <c r="S177" s="686"/>
      <c r="T177" s="686"/>
      <c r="U177" s="687"/>
      <c r="V177" s="465"/>
      <c r="W177" s="466"/>
      <c r="X177" s="451">
        <f t="shared" si="73"/>
        <v>0</v>
      </c>
      <c r="Y177" s="200"/>
      <c r="Z177" s="685"/>
      <c r="AA177" s="686"/>
      <c r="AB177" s="686"/>
      <c r="AC177" s="687"/>
      <c r="AD177" s="465"/>
      <c r="AE177" s="466"/>
      <c r="AF177" s="451">
        <f t="shared" si="74"/>
        <v>0</v>
      </c>
      <c r="AG177" s="200"/>
      <c r="AH177" s="685"/>
      <c r="AI177" s="686"/>
      <c r="AJ177" s="686"/>
      <c r="AK177" s="687"/>
      <c r="AL177" s="465"/>
      <c r="AM177" s="466"/>
      <c r="AN177" s="451">
        <f t="shared" si="75"/>
        <v>0</v>
      </c>
      <c r="AO177" s="200"/>
      <c r="AP177" s="457">
        <f t="shared" si="76"/>
        <v>0</v>
      </c>
    </row>
    <row r="178" spans="1:42" ht="15.6" customHeight="1" x14ac:dyDescent="0.2">
      <c r="A178" s="728"/>
      <c r="B178" s="729"/>
      <c r="C178" s="675"/>
      <c r="D178" s="676"/>
      <c r="E178" s="677"/>
      <c r="F178" s="658"/>
      <c r="G178" s="466"/>
      <c r="H178" s="451">
        <f t="shared" si="71"/>
        <v>0</v>
      </c>
      <c r="I178" s="200"/>
      <c r="J178" s="670"/>
      <c r="K178" s="671"/>
      <c r="L178" s="671"/>
      <c r="M178" s="672"/>
      <c r="N178" s="658"/>
      <c r="O178" s="466"/>
      <c r="P178" s="451">
        <f t="shared" si="72"/>
        <v>0</v>
      </c>
      <c r="Q178" s="200"/>
      <c r="R178" s="670"/>
      <c r="S178" s="671"/>
      <c r="T178" s="671"/>
      <c r="U178" s="672"/>
      <c r="V178" s="658"/>
      <c r="W178" s="466"/>
      <c r="X178" s="451">
        <f t="shared" si="73"/>
        <v>0</v>
      </c>
      <c r="Y178" s="200"/>
      <c r="Z178" s="670"/>
      <c r="AA178" s="671"/>
      <c r="AB178" s="671"/>
      <c r="AC178" s="672"/>
      <c r="AD178" s="658"/>
      <c r="AE178" s="466"/>
      <c r="AF178" s="451">
        <f t="shared" si="74"/>
        <v>0</v>
      </c>
      <c r="AG178" s="200"/>
      <c r="AH178" s="670"/>
      <c r="AI178" s="671"/>
      <c r="AJ178" s="671"/>
      <c r="AK178" s="672"/>
      <c r="AL178" s="658"/>
      <c r="AM178" s="466"/>
      <c r="AN178" s="451">
        <f t="shared" si="75"/>
        <v>0</v>
      </c>
      <c r="AO178" s="200"/>
      <c r="AP178" s="457">
        <f t="shared" si="76"/>
        <v>0</v>
      </c>
    </row>
    <row r="179" spans="1:42" ht="15.6" customHeight="1" x14ac:dyDescent="0.2">
      <c r="A179" s="728"/>
      <c r="B179" s="729"/>
      <c r="C179" s="675"/>
      <c r="D179" s="676"/>
      <c r="E179" s="677"/>
      <c r="F179" s="658"/>
      <c r="G179" s="466"/>
      <c r="H179" s="451">
        <f t="shared" si="71"/>
        <v>0</v>
      </c>
      <c r="I179" s="200"/>
      <c r="J179" s="685"/>
      <c r="K179" s="686"/>
      <c r="L179" s="686"/>
      <c r="M179" s="687"/>
      <c r="N179" s="465"/>
      <c r="O179" s="466"/>
      <c r="P179" s="451">
        <f t="shared" si="72"/>
        <v>0</v>
      </c>
      <c r="Q179" s="200"/>
      <c r="R179" s="685"/>
      <c r="S179" s="686"/>
      <c r="T179" s="686"/>
      <c r="U179" s="687"/>
      <c r="V179" s="465"/>
      <c r="W179" s="466"/>
      <c r="X179" s="451">
        <f t="shared" si="73"/>
        <v>0</v>
      </c>
      <c r="Y179" s="200"/>
      <c r="Z179" s="685"/>
      <c r="AA179" s="686"/>
      <c r="AB179" s="686"/>
      <c r="AC179" s="687"/>
      <c r="AD179" s="465"/>
      <c r="AE179" s="466"/>
      <c r="AF179" s="451">
        <f t="shared" si="74"/>
        <v>0</v>
      </c>
      <c r="AG179" s="200"/>
      <c r="AH179" s="685"/>
      <c r="AI179" s="686"/>
      <c r="AJ179" s="686"/>
      <c r="AK179" s="687"/>
      <c r="AL179" s="465"/>
      <c r="AM179" s="466"/>
      <c r="AN179" s="451">
        <f t="shared" si="75"/>
        <v>0</v>
      </c>
      <c r="AO179" s="200"/>
      <c r="AP179" s="457">
        <f t="shared" si="76"/>
        <v>0</v>
      </c>
    </row>
    <row r="180" spans="1:42" ht="15.6" customHeight="1" x14ac:dyDescent="0.2">
      <c r="A180" s="728"/>
      <c r="B180" s="729"/>
      <c r="C180" s="596"/>
      <c r="D180" s="598"/>
      <c r="E180" s="597"/>
      <c r="F180" s="658"/>
      <c r="G180" s="466"/>
      <c r="H180" s="451">
        <f t="shared" si="71"/>
        <v>0</v>
      </c>
      <c r="I180" s="200"/>
      <c r="J180" s="685"/>
      <c r="K180" s="686"/>
      <c r="L180" s="686"/>
      <c r="M180" s="687"/>
      <c r="N180" s="465"/>
      <c r="O180" s="466"/>
      <c r="P180" s="451">
        <f t="shared" si="72"/>
        <v>0</v>
      </c>
      <c r="Q180" s="200"/>
      <c r="R180" s="685"/>
      <c r="S180" s="686"/>
      <c r="T180" s="686"/>
      <c r="U180" s="687"/>
      <c r="V180" s="465"/>
      <c r="W180" s="466"/>
      <c r="X180" s="451">
        <f t="shared" si="73"/>
        <v>0</v>
      </c>
      <c r="Y180" s="200"/>
      <c r="Z180" s="685"/>
      <c r="AA180" s="686"/>
      <c r="AB180" s="686"/>
      <c r="AC180" s="687"/>
      <c r="AD180" s="465"/>
      <c r="AE180" s="466"/>
      <c r="AF180" s="451">
        <f t="shared" si="74"/>
        <v>0</v>
      </c>
      <c r="AG180" s="200"/>
      <c r="AH180" s="685"/>
      <c r="AI180" s="686"/>
      <c r="AJ180" s="686"/>
      <c r="AK180" s="687"/>
      <c r="AL180" s="465"/>
      <c r="AM180" s="466"/>
      <c r="AN180" s="451">
        <f t="shared" si="75"/>
        <v>0</v>
      </c>
      <c r="AO180" s="200"/>
      <c r="AP180" s="457">
        <f t="shared" si="76"/>
        <v>0</v>
      </c>
    </row>
    <row r="181" spans="1:42" ht="15.6" customHeight="1" x14ac:dyDescent="0.2">
      <c r="A181" s="728"/>
      <c r="B181" s="729"/>
      <c r="C181" s="675"/>
      <c r="D181" s="676"/>
      <c r="E181" s="677"/>
      <c r="F181" s="658"/>
      <c r="G181" s="466"/>
      <c r="H181" s="451">
        <f t="shared" si="71"/>
        <v>0</v>
      </c>
      <c r="I181" s="200"/>
      <c r="J181" s="685"/>
      <c r="K181" s="686"/>
      <c r="L181" s="686"/>
      <c r="M181" s="687"/>
      <c r="N181" s="465"/>
      <c r="O181" s="466"/>
      <c r="P181" s="451">
        <f t="shared" si="72"/>
        <v>0</v>
      </c>
      <c r="Q181" s="200"/>
      <c r="R181" s="685"/>
      <c r="S181" s="686"/>
      <c r="T181" s="686"/>
      <c r="U181" s="687"/>
      <c r="V181" s="465"/>
      <c r="W181" s="466"/>
      <c r="X181" s="451">
        <f t="shared" si="73"/>
        <v>0</v>
      </c>
      <c r="Y181" s="200"/>
      <c r="Z181" s="685"/>
      <c r="AA181" s="686"/>
      <c r="AB181" s="686"/>
      <c r="AC181" s="687"/>
      <c r="AD181" s="465"/>
      <c r="AE181" s="466"/>
      <c r="AF181" s="451">
        <f t="shared" si="74"/>
        <v>0</v>
      </c>
      <c r="AG181" s="200"/>
      <c r="AH181" s="685"/>
      <c r="AI181" s="686"/>
      <c r="AJ181" s="686"/>
      <c r="AK181" s="687"/>
      <c r="AL181" s="465"/>
      <c r="AM181" s="466"/>
      <c r="AN181" s="451">
        <f t="shared" si="75"/>
        <v>0</v>
      </c>
      <c r="AO181" s="200"/>
      <c r="AP181" s="457">
        <f t="shared" si="76"/>
        <v>0</v>
      </c>
    </row>
    <row r="182" spans="1:42" ht="15.6" customHeight="1" x14ac:dyDescent="0.2">
      <c r="A182" s="678"/>
      <c r="B182" s="679"/>
      <c r="C182" s="675"/>
      <c r="D182" s="676"/>
      <c r="E182" s="677"/>
      <c r="F182" s="465"/>
      <c r="G182" s="466"/>
      <c r="H182" s="451">
        <f t="shared" si="71"/>
        <v>0</v>
      </c>
      <c r="I182" s="200"/>
      <c r="J182" s="685"/>
      <c r="K182" s="686"/>
      <c r="L182" s="686"/>
      <c r="M182" s="687"/>
      <c r="N182" s="465"/>
      <c r="O182" s="466"/>
      <c r="P182" s="451">
        <f t="shared" si="72"/>
        <v>0</v>
      </c>
      <c r="Q182" s="200"/>
      <c r="R182" s="685"/>
      <c r="S182" s="686"/>
      <c r="T182" s="686"/>
      <c r="U182" s="687"/>
      <c r="V182" s="465"/>
      <c r="W182" s="466"/>
      <c r="X182" s="451">
        <f t="shared" si="73"/>
        <v>0</v>
      </c>
      <c r="Y182" s="200"/>
      <c r="Z182" s="685"/>
      <c r="AA182" s="686"/>
      <c r="AB182" s="686"/>
      <c r="AC182" s="687"/>
      <c r="AD182" s="465"/>
      <c r="AE182" s="466"/>
      <c r="AF182" s="451">
        <f t="shared" si="74"/>
        <v>0</v>
      </c>
      <c r="AG182" s="200"/>
      <c r="AH182" s="685"/>
      <c r="AI182" s="686"/>
      <c r="AJ182" s="686"/>
      <c r="AK182" s="687"/>
      <c r="AL182" s="465"/>
      <c r="AM182" s="466"/>
      <c r="AN182" s="451">
        <f t="shared" si="75"/>
        <v>0</v>
      </c>
      <c r="AO182" s="200"/>
      <c r="AP182" s="457">
        <f t="shared" si="76"/>
        <v>0</v>
      </c>
    </row>
    <row r="183" spans="1:42" ht="15.6" customHeight="1" x14ac:dyDescent="0.2">
      <c r="A183" s="678"/>
      <c r="B183" s="679"/>
      <c r="C183" s="675"/>
      <c r="D183" s="676"/>
      <c r="E183" s="677"/>
      <c r="F183" s="465"/>
      <c r="G183" s="466"/>
      <c r="H183" s="451">
        <f t="shared" si="71"/>
        <v>0</v>
      </c>
      <c r="I183" s="200"/>
      <c r="J183" s="685"/>
      <c r="K183" s="686"/>
      <c r="L183" s="686"/>
      <c r="M183" s="687"/>
      <c r="N183" s="465"/>
      <c r="O183" s="466"/>
      <c r="P183" s="451">
        <f t="shared" si="72"/>
        <v>0</v>
      </c>
      <c r="Q183" s="200"/>
      <c r="R183" s="685"/>
      <c r="S183" s="686"/>
      <c r="T183" s="686"/>
      <c r="U183" s="687"/>
      <c r="V183" s="465"/>
      <c r="W183" s="466"/>
      <c r="X183" s="451">
        <f t="shared" si="73"/>
        <v>0</v>
      </c>
      <c r="Y183" s="200"/>
      <c r="Z183" s="685"/>
      <c r="AA183" s="686"/>
      <c r="AB183" s="686"/>
      <c r="AC183" s="687"/>
      <c r="AD183" s="465"/>
      <c r="AE183" s="466"/>
      <c r="AF183" s="451">
        <f t="shared" si="74"/>
        <v>0</v>
      </c>
      <c r="AG183" s="200"/>
      <c r="AH183" s="685"/>
      <c r="AI183" s="686"/>
      <c r="AJ183" s="686"/>
      <c r="AK183" s="687"/>
      <c r="AL183" s="465"/>
      <c r="AM183" s="466"/>
      <c r="AN183" s="451">
        <f t="shared" si="75"/>
        <v>0</v>
      </c>
      <c r="AO183" s="200"/>
      <c r="AP183" s="457">
        <f t="shared" si="76"/>
        <v>0</v>
      </c>
    </row>
    <row r="184" spans="1:42" ht="15.6" customHeight="1" x14ac:dyDescent="0.2">
      <c r="A184" s="678"/>
      <c r="B184" s="679"/>
      <c r="C184" s="675"/>
      <c r="D184" s="676"/>
      <c r="E184" s="677"/>
      <c r="F184" s="465"/>
      <c r="G184" s="466"/>
      <c r="H184" s="451">
        <f t="shared" si="71"/>
        <v>0</v>
      </c>
      <c r="I184" s="200"/>
      <c r="J184" s="685"/>
      <c r="K184" s="686"/>
      <c r="L184" s="686"/>
      <c r="M184" s="687"/>
      <c r="N184" s="465"/>
      <c r="O184" s="466"/>
      <c r="P184" s="451">
        <f t="shared" si="72"/>
        <v>0</v>
      </c>
      <c r="Q184" s="200"/>
      <c r="R184" s="685"/>
      <c r="S184" s="686"/>
      <c r="T184" s="686"/>
      <c r="U184" s="687"/>
      <c r="V184" s="465"/>
      <c r="W184" s="466"/>
      <c r="X184" s="451">
        <f t="shared" si="73"/>
        <v>0</v>
      </c>
      <c r="Y184" s="200"/>
      <c r="Z184" s="685"/>
      <c r="AA184" s="686"/>
      <c r="AB184" s="686"/>
      <c r="AC184" s="687"/>
      <c r="AD184" s="465"/>
      <c r="AE184" s="466"/>
      <c r="AF184" s="451">
        <f t="shared" si="74"/>
        <v>0</v>
      </c>
      <c r="AG184" s="200"/>
      <c r="AH184" s="685"/>
      <c r="AI184" s="686"/>
      <c r="AJ184" s="686"/>
      <c r="AK184" s="687"/>
      <c r="AL184" s="465"/>
      <c r="AM184" s="466"/>
      <c r="AN184" s="451">
        <f t="shared" si="75"/>
        <v>0</v>
      </c>
      <c r="AO184" s="200"/>
      <c r="AP184" s="457">
        <f t="shared" si="76"/>
        <v>0</v>
      </c>
    </row>
    <row r="185" spans="1:42" ht="15.6" customHeight="1" x14ac:dyDescent="0.2">
      <c r="A185" s="746"/>
      <c r="B185" s="747"/>
      <c r="C185" s="730"/>
      <c r="D185" s="731"/>
      <c r="E185" s="732"/>
      <c r="F185" s="465"/>
      <c r="G185" s="466"/>
      <c r="H185" s="451">
        <f t="shared" si="71"/>
        <v>0</v>
      </c>
      <c r="I185" s="200"/>
      <c r="J185" s="685"/>
      <c r="K185" s="686"/>
      <c r="L185" s="686"/>
      <c r="M185" s="687"/>
      <c r="N185" s="465"/>
      <c r="O185" s="466"/>
      <c r="P185" s="451">
        <f t="shared" si="72"/>
        <v>0</v>
      </c>
      <c r="Q185" s="200"/>
      <c r="R185" s="685"/>
      <c r="S185" s="686"/>
      <c r="T185" s="686"/>
      <c r="U185" s="687"/>
      <c r="V185" s="465"/>
      <c r="W185" s="466"/>
      <c r="X185" s="451">
        <f t="shared" si="73"/>
        <v>0</v>
      </c>
      <c r="Y185" s="200"/>
      <c r="Z185" s="685"/>
      <c r="AA185" s="686"/>
      <c r="AB185" s="686"/>
      <c r="AC185" s="687"/>
      <c r="AD185" s="465"/>
      <c r="AE185" s="466"/>
      <c r="AF185" s="451">
        <f t="shared" si="74"/>
        <v>0</v>
      </c>
      <c r="AG185" s="200"/>
      <c r="AH185" s="685"/>
      <c r="AI185" s="686"/>
      <c r="AJ185" s="686"/>
      <c r="AK185" s="687"/>
      <c r="AL185" s="465"/>
      <c r="AM185" s="466"/>
      <c r="AN185" s="451">
        <f t="shared" si="75"/>
        <v>0</v>
      </c>
      <c r="AO185" s="200"/>
      <c r="AP185" s="457">
        <f t="shared" si="76"/>
        <v>0</v>
      </c>
    </row>
    <row r="186" spans="1:42" ht="15" x14ac:dyDescent="0.25">
      <c r="A186" s="667" t="s">
        <v>17</v>
      </c>
      <c r="B186" s="668"/>
      <c r="C186" s="668"/>
      <c r="D186" s="668"/>
      <c r="E186" s="668"/>
      <c r="F186" s="669"/>
      <c r="G186" s="224"/>
      <c r="H186" s="471">
        <f>SUM(H175:H185)</f>
        <v>0</v>
      </c>
      <c r="I186" s="277"/>
      <c r="J186" s="223"/>
      <c r="K186" s="224"/>
      <c r="L186" s="224"/>
      <c r="M186" s="224"/>
      <c r="N186" s="339"/>
      <c r="O186" s="226"/>
      <c r="P186" s="471">
        <f>SUM(P175:P185)</f>
        <v>0</v>
      </c>
      <c r="Q186" s="277"/>
      <c r="R186" s="223"/>
      <c r="S186" s="224"/>
      <c r="T186" s="224"/>
      <c r="U186" s="224"/>
      <c r="V186" s="339"/>
      <c r="W186" s="226"/>
      <c r="X186" s="471">
        <f>SUM(X175:X185)</f>
        <v>0</v>
      </c>
      <c r="Y186" s="277"/>
      <c r="Z186" s="223"/>
      <c r="AA186" s="224"/>
      <c r="AB186" s="224"/>
      <c r="AC186" s="224"/>
      <c r="AD186" s="339"/>
      <c r="AE186" s="226"/>
      <c r="AF186" s="471">
        <f>SUM(AF175:AF185)</f>
        <v>0</v>
      </c>
      <c r="AG186" s="277"/>
      <c r="AH186" s="223"/>
      <c r="AI186" s="224"/>
      <c r="AJ186" s="224"/>
      <c r="AK186" s="224"/>
      <c r="AL186" s="339"/>
      <c r="AM186" s="226"/>
      <c r="AN186" s="471">
        <f>SUM(AN175:AN185)</f>
        <v>0</v>
      </c>
      <c r="AO186" s="277"/>
      <c r="AP186" s="458">
        <f t="shared" si="76"/>
        <v>0</v>
      </c>
    </row>
    <row r="187" spans="1:42" ht="15" x14ac:dyDescent="0.25">
      <c r="A187" s="231"/>
      <c r="B187" s="231"/>
      <c r="C187" s="231"/>
      <c r="D187" s="231"/>
      <c r="E187" s="231"/>
      <c r="F187" s="231"/>
      <c r="G187" s="231"/>
      <c r="H187" s="233"/>
      <c r="I187" s="200"/>
      <c r="J187" s="265"/>
      <c r="K187" s="265"/>
      <c r="P187" s="266"/>
      <c r="Q187" s="200"/>
      <c r="R187" s="265"/>
      <c r="S187" s="265"/>
      <c r="X187" s="266"/>
      <c r="Y187" s="200"/>
      <c r="Z187" s="265"/>
      <c r="AA187" s="265"/>
      <c r="AF187" s="266"/>
      <c r="AG187" s="200"/>
      <c r="AH187" s="265"/>
      <c r="AI187" s="265"/>
      <c r="AN187" s="234"/>
      <c r="AO187" s="200"/>
      <c r="AP187" s="267"/>
    </row>
    <row r="188" spans="1:42" ht="15" x14ac:dyDescent="0.25">
      <c r="A188" s="306" t="s">
        <v>286</v>
      </c>
      <c r="B188" s="307"/>
      <c r="C188" s="307"/>
      <c r="D188" s="187"/>
      <c r="E188" s="307"/>
      <c r="F188" s="307"/>
      <c r="G188" s="307"/>
      <c r="H188" s="273"/>
      <c r="I188" s="200"/>
      <c r="J188" s="341"/>
      <c r="K188" s="307"/>
      <c r="L188" s="187"/>
      <c r="M188" s="307"/>
      <c r="N188" s="307"/>
      <c r="O188" s="307"/>
      <c r="P188" s="273"/>
      <c r="Q188" s="200"/>
      <c r="R188" s="341"/>
      <c r="S188" s="307"/>
      <c r="T188" s="187"/>
      <c r="U188" s="307"/>
      <c r="V188" s="307"/>
      <c r="W188" s="307"/>
      <c r="X188" s="273"/>
      <c r="Y188" s="200"/>
      <c r="Z188" s="341"/>
      <c r="AA188" s="307"/>
      <c r="AB188" s="187"/>
      <c r="AC188" s="307"/>
      <c r="AD188" s="307"/>
      <c r="AE188" s="307"/>
      <c r="AF188" s="273"/>
      <c r="AG188" s="200"/>
      <c r="AH188" s="341"/>
      <c r="AI188" s="307"/>
      <c r="AJ188" s="187"/>
      <c r="AK188" s="307"/>
      <c r="AL188" s="307"/>
      <c r="AM188" s="307"/>
      <c r="AN188" s="273"/>
      <c r="AO188" s="200"/>
      <c r="AP188" s="273"/>
    </row>
    <row r="189" spans="1:42" ht="15" x14ac:dyDescent="0.25">
      <c r="A189" s="332"/>
      <c r="B189" s="333"/>
      <c r="C189" s="334"/>
      <c r="D189" s="334"/>
      <c r="E189" s="335"/>
      <c r="F189" s="377" t="s">
        <v>275</v>
      </c>
      <c r="G189" s="375" t="s">
        <v>317</v>
      </c>
      <c r="H189" s="335"/>
      <c r="I189" s="240"/>
      <c r="J189" s="264"/>
      <c r="K189" s="264"/>
      <c r="L189" s="224"/>
      <c r="M189" s="224"/>
      <c r="N189" s="375" t="s">
        <v>275</v>
      </c>
      <c r="O189" s="375" t="s">
        <v>317</v>
      </c>
      <c r="P189" s="335"/>
      <c r="Q189" s="240"/>
      <c r="R189" s="264"/>
      <c r="S189" s="264"/>
      <c r="T189" s="224"/>
      <c r="U189" s="224"/>
      <c r="V189" s="375" t="s">
        <v>275</v>
      </c>
      <c r="W189" s="375" t="s">
        <v>317</v>
      </c>
      <c r="X189" s="335"/>
      <c r="Y189" s="240"/>
      <c r="Z189" s="264"/>
      <c r="AA189" s="264"/>
      <c r="AB189" s="224"/>
      <c r="AC189" s="224"/>
      <c r="AD189" s="375" t="s">
        <v>275</v>
      </c>
      <c r="AE189" s="375" t="s">
        <v>317</v>
      </c>
      <c r="AF189" s="335"/>
      <c r="AG189" s="240"/>
      <c r="AH189" s="264"/>
      <c r="AI189" s="264"/>
      <c r="AJ189" s="224"/>
      <c r="AK189" s="224"/>
      <c r="AL189" s="375" t="s">
        <v>275</v>
      </c>
      <c r="AM189" s="375" t="s">
        <v>317</v>
      </c>
      <c r="AN189" s="335"/>
      <c r="AO189" s="240"/>
      <c r="AP189" s="273"/>
    </row>
    <row r="190" spans="1:42" ht="15.6" customHeight="1" x14ac:dyDescent="0.2">
      <c r="A190" s="678"/>
      <c r="B190" s="678"/>
      <c r="C190" s="733"/>
      <c r="D190" s="734"/>
      <c r="E190" s="735"/>
      <c r="F190" s="658"/>
      <c r="G190" s="466"/>
      <c r="H190" s="447">
        <f>F190*G190</f>
        <v>0</v>
      </c>
      <c r="I190" s="200"/>
      <c r="J190" s="736"/>
      <c r="K190" s="688"/>
      <c r="L190" s="688"/>
      <c r="M190" s="688"/>
      <c r="N190" s="658"/>
      <c r="O190" s="466"/>
      <c r="P190" s="447">
        <f>N190*O190</f>
        <v>0</v>
      </c>
      <c r="Q190" s="200"/>
      <c r="R190" s="688"/>
      <c r="S190" s="688"/>
      <c r="T190" s="688"/>
      <c r="U190" s="688"/>
      <c r="V190" s="658"/>
      <c r="W190" s="466"/>
      <c r="X190" s="447">
        <f>V190*W190</f>
        <v>0</v>
      </c>
      <c r="Y190" s="200"/>
      <c r="Z190" s="688"/>
      <c r="AA190" s="688"/>
      <c r="AB190" s="688"/>
      <c r="AC190" s="688"/>
      <c r="AD190" s="658"/>
      <c r="AE190" s="466"/>
      <c r="AF190" s="447">
        <f>AD190*AE190</f>
        <v>0</v>
      </c>
      <c r="AG190" s="200"/>
      <c r="AH190" s="688"/>
      <c r="AI190" s="688"/>
      <c r="AJ190" s="688"/>
      <c r="AK190" s="688"/>
      <c r="AL190" s="658"/>
      <c r="AM190" s="466"/>
      <c r="AN190" s="447">
        <f>AL190*AM190</f>
        <v>0</v>
      </c>
      <c r="AO190" s="200"/>
      <c r="AP190" s="457">
        <f>SUM(H190+P190+X190+AF190+AN190)</f>
        <v>0</v>
      </c>
    </row>
    <row r="191" spans="1:42" ht="15.6" customHeight="1" x14ac:dyDescent="0.2">
      <c r="A191" s="678"/>
      <c r="B191" s="678"/>
      <c r="C191" s="675"/>
      <c r="D191" s="676"/>
      <c r="E191" s="677"/>
      <c r="F191" s="658"/>
      <c r="G191" s="466"/>
      <c r="H191" s="447">
        <f>F191*G191</f>
        <v>0</v>
      </c>
      <c r="I191" s="200"/>
      <c r="J191" s="736"/>
      <c r="K191" s="688"/>
      <c r="L191" s="688"/>
      <c r="M191" s="688"/>
      <c r="N191" s="658"/>
      <c r="O191" s="466"/>
      <c r="P191" s="447">
        <f t="shared" ref="P191:P192" si="77">N191*O191</f>
        <v>0</v>
      </c>
      <c r="Q191" s="200"/>
      <c r="R191" s="688"/>
      <c r="S191" s="688"/>
      <c r="T191" s="688"/>
      <c r="U191" s="688"/>
      <c r="V191" s="658"/>
      <c r="W191" s="466"/>
      <c r="X191" s="447">
        <f t="shared" ref="X191:X192" si="78">V191*W191</f>
        <v>0</v>
      </c>
      <c r="Y191" s="200"/>
      <c r="Z191" s="688"/>
      <c r="AA191" s="688"/>
      <c r="AB191" s="688"/>
      <c r="AC191" s="688"/>
      <c r="AD191" s="658"/>
      <c r="AE191" s="466"/>
      <c r="AF191" s="447">
        <f t="shared" ref="AF191:AF192" si="79">AD191*AE191</f>
        <v>0</v>
      </c>
      <c r="AG191" s="200"/>
      <c r="AH191" s="688"/>
      <c r="AI191" s="688"/>
      <c r="AJ191" s="688"/>
      <c r="AK191" s="688"/>
      <c r="AL191" s="658"/>
      <c r="AM191" s="466"/>
      <c r="AN191" s="447">
        <f t="shared" ref="AN191:AN192" si="80">AL191*AM191</f>
        <v>0</v>
      </c>
      <c r="AO191" s="200"/>
      <c r="AP191" s="457">
        <f t="shared" ref="AP191:AP192" si="81">SUM(H191+P191+X191+AF191+AN191)</f>
        <v>0</v>
      </c>
    </row>
    <row r="192" spans="1:42" ht="15.6" customHeight="1" x14ac:dyDescent="0.2">
      <c r="A192" s="678"/>
      <c r="B192" s="678"/>
      <c r="C192" s="730"/>
      <c r="D192" s="731"/>
      <c r="E192" s="732"/>
      <c r="F192" s="658"/>
      <c r="G192" s="466"/>
      <c r="H192" s="447">
        <f>F192*G192</f>
        <v>0</v>
      </c>
      <c r="I192" s="200"/>
      <c r="J192" s="736"/>
      <c r="K192" s="688"/>
      <c r="L192" s="688"/>
      <c r="M192" s="688"/>
      <c r="N192" s="658"/>
      <c r="O192" s="466"/>
      <c r="P192" s="447">
        <f t="shared" si="77"/>
        <v>0</v>
      </c>
      <c r="Q192" s="200"/>
      <c r="R192" s="688"/>
      <c r="S192" s="688"/>
      <c r="T192" s="688"/>
      <c r="U192" s="688"/>
      <c r="V192" s="658"/>
      <c r="W192" s="466"/>
      <c r="X192" s="447">
        <f t="shared" si="78"/>
        <v>0</v>
      </c>
      <c r="Y192" s="200"/>
      <c r="Z192" s="688"/>
      <c r="AA192" s="688"/>
      <c r="AB192" s="688"/>
      <c r="AC192" s="688"/>
      <c r="AD192" s="658"/>
      <c r="AE192" s="466"/>
      <c r="AF192" s="447">
        <f t="shared" si="79"/>
        <v>0</v>
      </c>
      <c r="AG192" s="200"/>
      <c r="AH192" s="688"/>
      <c r="AI192" s="688"/>
      <c r="AJ192" s="688"/>
      <c r="AK192" s="688"/>
      <c r="AL192" s="658"/>
      <c r="AM192" s="466"/>
      <c r="AN192" s="447">
        <f t="shared" si="80"/>
        <v>0</v>
      </c>
      <c r="AO192" s="200"/>
      <c r="AP192" s="457">
        <f t="shared" si="81"/>
        <v>0</v>
      </c>
    </row>
    <row r="193" spans="1:42" ht="15" x14ac:dyDescent="0.25">
      <c r="A193" s="667" t="s">
        <v>16</v>
      </c>
      <c r="B193" s="668"/>
      <c r="C193" s="668"/>
      <c r="D193" s="668"/>
      <c r="E193" s="668"/>
      <c r="F193" s="668"/>
      <c r="G193" s="224"/>
      <c r="H193" s="471">
        <f>SUM(H190:H192)</f>
        <v>0</v>
      </c>
      <c r="I193" s="200"/>
      <c r="J193" s="224"/>
      <c r="K193" s="224"/>
      <c r="L193" s="224"/>
      <c r="M193" s="224"/>
      <c r="N193" s="224"/>
      <c r="O193" s="224"/>
      <c r="P193" s="471">
        <f>SUM(P190:P192)</f>
        <v>0</v>
      </c>
      <c r="Q193" s="200"/>
      <c r="R193" s="224"/>
      <c r="S193" s="224"/>
      <c r="T193" s="224"/>
      <c r="U193" s="224"/>
      <c r="V193" s="224"/>
      <c r="W193" s="224"/>
      <c r="X193" s="471">
        <f>SUM(X190:X192)</f>
        <v>0</v>
      </c>
      <c r="Y193" s="200"/>
      <c r="Z193" s="224"/>
      <c r="AA193" s="224"/>
      <c r="AB193" s="224"/>
      <c r="AC193" s="224"/>
      <c r="AD193" s="224"/>
      <c r="AE193" s="224"/>
      <c r="AF193" s="471">
        <f>SUM(AF190:AF192)</f>
        <v>0</v>
      </c>
      <c r="AG193" s="200"/>
      <c r="AH193" s="224"/>
      <c r="AI193" s="224"/>
      <c r="AJ193" s="224"/>
      <c r="AK193" s="224"/>
      <c r="AL193" s="224"/>
      <c r="AM193" s="224"/>
      <c r="AN193" s="471">
        <f t="shared" ref="AN193" si="82">SUM(AN190:AN192)</f>
        <v>0</v>
      </c>
      <c r="AO193" s="200"/>
      <c r="AP193" s="458">
        <f>SUM(H193+P193+X193+AF193+AN193)</f>
        <v>0</v>
      </c>
    </row>
    <row r="194" spans="1:42" ht="15" x14ac:dyDescent="0.25">
      <c r="A194" s="231"/>
      <c r="B194" s="231"/>
      <c r="C194" s="231"/>
      <c r="D194" s="231"/>
      <c r="E194" s="231"/>
      <c r="F194" s="231"/>
      <c r="G194" s="231"/>
      <c r="H194" s="233"/>
      <c r="I194" s="200"/>
      <c r="J194" s="265"/>
      <c r="K194" s="265"/>
      <c r="P194" s="266"/>
      <c r="Q194" s="200"/>
      <c r="R194" s="265"/>
      <c r="S194" s="265"/>
      <c r="X194" s="266"/>
      <c r="Y194" s="200"/>
      <c r="Z194" s="265"/>
      <c r="AA194" s="265"/>
      <c r="AF194" s="266"/>
      <c r="AG194" s="200"/>
      <c r="AH194" s="265"/>
      <c r="AI194" s="265"/>
      <c r="AN194" s="234"/>
      <c r="AO194" s="200"/>
      <c r="AP194" s="342"/>
    </row>
    <row r="195" spans="1:42" ht="15" x14ac:dyDescent="0.25">
      <c r="A195" s="330" t="s">
        <v>287</v>
      </c>
      <c r="B195" s="308"/>
      <c r="C195" s="308"/>
      <c r="D195" s="331"/>
      <c r="E195" s="308"/>
      <c r="F195" s="307"/>
      <c r="G195" s="307"/>
      <c r="H195" s="273"/>
      <c r="I195" s="200"/>
      <c r="J195" s="341"/>
      <c r="K195" s="307"/>
      <c r="L195" s="187"/>
      <c r="M195" s="307"/>
      <c r="N195" s="307"/>
      <c r="O195" s="307"/>
      <c r="P195" s="273"/>
      <c r="Q195" s="200"/>
      <c r="R195" s="341"/>
      <c r="S195" s="307"/>
      <c r="T195" s="187"/>
      <c r="U195" s="307"/>
      <c r="V195" s="307"/>
      <c r="W195" s="307"/>
      <c r="X195" s="273"/>
      <c r="Y195" s="200"/>
      <c r="Z195" s="341"/>
      <c r="AA195" s="307"/>
      <c r="AB195" s="187"/>
      <c r="AC195" s="307"/>
      <c r="AD195" s="307"/>
      <c r="AE195" s="307"/>
      <c r="AF195" s="273"/>
      <c r="AG195" s="200"/>
      <c r="AH195" s="341"/>
      <c r="AI195" s="307"/>
      <c r="AJ195" s="187"/>
      <c r="AK195" s="307"/>
      <c r="AL195" s="307"/>
      <c r="AM195" s="307"/>
      <c r="AN195" s="273"/>
      <c r="AO195" s="200"/>
      <c r="AP195" s="273"/>
    </row>
    <row r="196" spans="1:42" ht="15" x14ac:dyDescent="0.25">
      <c r="A196" s="332"/>
      <c r="B196" s="333"/>
      <c r="C196" s="475"/>
      <c r="D196" s="475"/>
      <c r="E196" s="479"/>
      <c r="F196" s="377" t="s">
        <v>275</v>
      </c>
      <c r="G196" s="375" t="s">
        <v>317</v>
      </c>
      <c r="H196" s="335"/>
      <c r="I196" s="240"/>
      <c r="J196" s="264"/>
      <c r="K196" s="264"/>
      <c r="L196" s="224"/>
      <c r="M196" s="224"/>
      <c r="N196" s="377" t="s">
        <v>275</v>
      </c>
      <c r="O196" s="375" t="s">
        <v>317</v>
      </c>
      <c r="P196" s="335"/>
      <c r="Q196" s="240"/>
      <c r="R196" s="264"/>
      <c r="S196" s="264"/>
      <c r="T196" s="224"/>
      <c r="U196" s="224"/>
      <c r="V196" s="377" t="s">
        <v>275</v>
      </c>
      <c r="W196" s="375" t="s">
        <v>317</v>
      </c>
      <c r="X196" s="335"/>
      <c r="Y196" s="240"/>
      <c r="Z196" s="264"/>
      <c r="AA196" s="264"/>
      <c r="AB196" s="224"/>
      <c r="AC196" s="224"/>
      <c r="AD196" s="377" t="s">
        <v>275</v>
      </c>
      <c r="AE196" s="375" t="s">
        <v>317</v>
      </c>
      <c r="AF196" s="335"/>
      <c r="AG196" s="240"/>
      <c r="AH196" s="264"/>
      <c r="AI196" s="264"/>
      <c r="AJ196" s="224"/>
      <c r="AK196" s="224"/>
      <c r="AL196" s="377" t="s">
        <v>275</v>
      </c>
      <c r="AM196" s="375" t="s">
        <v>317</v>
      </c>
      <c r="AN196" s="335"/>
      <c r="AO196" s="240"/>
      <c r="AP196" s="273"/>
    </row>
    <row r="197" spans="1:42" ht="15.6" customHeight="1" x14ac:dyDescent="0.2">
      <c r="A197" s="678"/>
      <c r="B197" s="679"/>
      <c r="C197" s="733"/>
      <c r="D197" s="734"/>
      <c r="E197" s="735"/>
      <c r="F197" s="921"/>
      <c r="G197" s="466"/>
      <c r="H197" s="454">
        <f>F197*G197</f>
        <v>0</v>
      </c>
      <c r="I197" s="200"/>
      <c r="J197" s="683"/>
      <c r="K197" s="683"/>
      <c r="L197" s="683"/>
      <c r="M197" s="684"/>
      <c r="N197" s="921"/>
      <c r="O197" s="466"/>
      <c r="P197" s="447">
        <f>N197*O197</f>
        <v>0</v>
      </c>
      <c r="Q197" s="200"/>
      <c r="R197" s="682"/>
      <c r="S197" s="683"/>
      <c r="T197" s="683"/>
      <c r="U197" s="684"/>
      <c r="V197" s="921"/>
      <c r="W197" s="466"/>
      <c r="X197" s="447">
        <f>V197*W197</f>
        <v>0</v>
      </c>
      <c r="Y197" s="200"/>
      <c r="Z197" s="682"/>
      <c r="AA197" s="683"/>
      <c r="AB197" s="683"/>
      <c r="AC197" s="684"/>
      <c r="AD197" s="921"/>
      <c r="AE197" s="466"/>
      <c r="AF197" s="447">
        <f>AD197*AE197</f>
        <v>0</v>
      </c>
      <c r="AG197" s="200"/>
      <c r="AH197" s="682"/>
      <c r="AI197" s="683"/>
      <c r="AJ197" s="683"/>
      <c r="AK197" s="684"/>
      <c r="AL197" s="921"/>
      <c r="AM197" s="466"/>
      <c r="AN197" s="447">
        <f>AL197*AM197</f>
        <v>0</v>
      </c>
      <c r="AO197" s="200"/>
      <c r="AP197" s="457">
        <f>ROUND(H197+P197+X197+AF197+AN197,0)</f>
        <v>0</v>
      </c>
    </row>
    <row r="198" spans="1:42" ht="15.6" customHeight="1" x14ac:dyDescent="0.2">
      <c r="A198" s="678"/>
      <c r="B198" s="679"/>
      <c r="C198" s="675"/>
      <c r="D198" s="676"/>
      <c r="E198" s="677"/>
      <c r="F198" s="921"/>
      <c r="G198" s="466"/>
      <c r="H198" s="454">
        <f>F198*G198</f>
        <v>0</v>
      </c>
      <c r="I198" s="200"/>
      <c r="J198" s="683"/>
      <c r="K198" s="683"/>
      <c r="L198" s="683"/>
      <c r="M198" s="684"/>
      <c r="N198" s="921"/>
      <c r="O198" s="466"/>
      <c r="P198" s="447">
        <f t="shared" ref="P198:P200" si="83">N198*O198</f>
        <v>0</v>
      </c>
      <c r="Q198" s="200"/>
      <c r="R198" s="682"/>
      <c r="S198" s="683"/>
      <c r="T198" s="683"/>
      <c r="U198" s="684"/>
      <c r="V198" s="921"/>
      <c r="W198" s="466"/>
      <c r="X198" s="447">
        <f t="shared" ref="X198:X200" si="84">V198*W198</f>
        <v>0</v>
      </c>
      <c r="Y198" s="200"/>
      <c r="Z198" s="682"/>
      <c r="AA198" s="683"/>
      <c r="AB198" s="683"/>
      <c r="AC198" s="684"/>
      <c r="AD198" s="921"/>
      <c r="AE198" s="466"/>
      <c r="AF198" s="447">
        <f t="shared" ref="AF198:AF200" si="85">AD198*AE198</f>
        <v>0</v>
      </c>
      <c r="AG198" s="200"/>
      <c r="AH198" s="682"/>
      <c r="AI198" s="683"/>
      <c r="AJ198" s="683"/>
      <c r="AK198" s="684"/>
      <c r="AL198" s="921"/>
      <c r="AM198" s="466"/>
      <c r="AN198" s="447">
        <f t="shared" ref="AN198:AN200" si="86">AL198*AM198</f>
        <v>0</v>
      </c>
      <c r="AO198" s="200"/>
      <c r="AP198" s="457">
        <f>SUM(H198+P198+X198+AF198+AN198)</f>
        <v>0</v>
      </c>
    </row>
    <row r="199" spans="1:42" ht="15.6" customHeight="1" x14ac:dyDescent="0.2">
      <c r="A199" s="678"/>
      <c r="B199" s="679"/>
      <c r="C199" s="675"/>
      <c r="D199" s="676"/>
      <c r="E199" s="677"/>
      <c r="F199" s="921"/>
      <c r="G199" s="466"/>
      <c r="H199" s="454">
        <f>F199*G199</f>
        <v>0</v>
      </c>
      <c r="I199" s="200"/>
      <c r="J199" s="683"/>
      <c r="K199" s="683"/>
      <c r="L199" s="683"/>
      <c r="M199" s="684"/>
      <c r="N199" s="921"/>
      <c r="O199" s="466"/>
      <c r="P199" s="447">
        <f t="shared" si="83"/>
        <v>0</v>
      </c>
      <c r="Q199" s="200"/>
      <c r="R199" s="682"/>
      <c r="S199" s="683"/>
      <c r="T199" s="683"/>
      <c r="U199" s="684"/>
      <c r="V199" s="921"/>
      <c r="W199" s="466"/>
      <c r="X199" s="447">
        <f t="shared" si="84"/>
        <v>0</v>
      </c>
      <c r="Y199" s="200"/>
      <c r="Z199" s="682"/>
      <c r="AA199" s="683"/>
      <c r="AB199" s="683"/>
      <c r="AC199" s="684"/>
      <c r="AD199" s="921"/>
      <c r="AE199" s="466"/>
      <c r="AF199" s="447">
        <f t="shared" si="85"/>
        <v>0</v>
      </c>
      <c r="AG199" s="200"/>
      <c r="AH199" s="682"/>
      <c r="AI199" s="683"/>
      <c r="AJ199" s="683"/>
      <c r="AK199" s="684"/>
      <c r="AL199" s="921"/>
      <c r="AM199" s="466"/>
      <c r="AN199" s="447">
        <f t="shared" si="86"/>
        <v>0</v>
      </c>
      <c r="AO199" s="200"/>
      <c r="AP199" s="457">
        <f>SUM(H199+P199+X199+AF199+AN199)</f>
        <v>0</v>
      </c>
    </row>
    <row r="200" spans="1:42" ht="15.6" customHeight="1" x14ac:dyDescent="0.2">
      <c r="A200" s="678"/>
      <c r="B200" s="679"/>
      <c r="C200" s="730"/>
      <c r="D200" s="731"/>
      <c r="E200" s="732"/>
      <c r="F200" s="921"/>
      <c r="G200" s="466"/>
      <c r="H200" s="454">
        <f>F200*G200</f>
        <v>0</v>
      </c>
      <c r="I200" s="200"/>
      <c r="J200" s="683"/>
      <c r="K200" s="683"/>
      <c r="L200" s="683"/>
      <c r="M200" s="684"/>
      <c r="N200" s="921"/>
      <c r="O200" s="466"/>
      <c r="P200" s="447">
        <f t="shared" si="83"/>
        <v>0</v>
      </c>
      <c r="Q200" s="200"/>
      <c r="R200" s="682"/>
      <c r="S200" s="683"/>
      <c r="T200" s="683"/>
      <c r="U200" s="684"/>
      <c r="V200" s="921"/>
      <c r="W200" s="466"/>
      <c r="X200" s="447">
        <f t="shared" si="84"/>
        <v>0</v>
      </c>
      <c r="Y200" s="200"/>
      <c r="Z200" s="682"/>
      <c r="AA200" s="683"/>
      <c r="AB200" s="683"/>
      <c r="AC200" s="684"/>
      <c r="AD200" s="921"/>
      <c r="AE200" s="466"/>
      <c r="AF200" s="447">
        <f t="shared" si="85"/>
        <v>0</v>
      </c>
      <c r="AG200" s="200"/>
      <c r="AH200" s="682"/>
      <c r="AI200" s="683"/>
      <c r="AJ200" s="683"/>
      <c r="AK200" s="684"/>
      <c r="AL200" s="921"/>
      <c r="AM200" s="466"/>
      <c r="AN200" s="447">
        <f t="shared" si="86"/>
        <v>0</v>
      </c>
      <c r="AO200" s="200"/>
      <c r="AP200" s="457">
        <f>SUM(H200+P200+X200+AF200+AN200)</f>
        <v>0</v>
      </c>
    </row>
    <row r="201" spans="1:42" ht="15" x14ac:dyDescent="0.25">
      <c r="A201" s="667" t="s">
        <v>16</v>
      </c>
      <c r="B201" s="668"/>
      <c r="C201" s="668"/>
      <c r="D201" s="668"/>
      <c r="E201" s="668"/>
      <c r="F201" s="668"/>
      <c r="G201" s="305"/>
      <c r="H201" s="471">
        <f>SUM(H197:H200)</f>
        <v>0</v>
      </c>
      <c r="I201" s="200"/>
      <c r="J201" s="224"/>
      <c r="K201" s="224"/>
      <c r="L201" s="224"/>
      <c r="M201" s="224"/>
      <c r="N201" s="224"/>
      <c r="O201" s="224"/>
      <c r="P201" s="471">
        <f>SUM(P197:P200)</f>
        <v>0</v>
      </c>
      <c r="Q201" s="200"/>
      <c r="R201" s="224"/>
      <c r="S201" s="224"/>
      <c r="T201" s="224"/>
      <c r="U201" s="224"/>
      <c r="V201" s="224"/>
      <c r="W201" s="224"/>
      <c r="X201" s="471">
        <f>SUM(X197:X200)</f>
        <v>0</v>
      </c>
      <c r="Y201" s="200"/>
      <c r="Z201" s="224"/>
      <c r="AA201" s="224"/>
      <c r="AB201" s="224"/>
      <c r="AC201" s="224"/>
      <c r="AD201" s="224"/>
      <c r="AE201" s="224"/>
      <c r="AF201" s="471">
        <f>SUM(AF197:AF200)</f>
        <v>0</v>
      </c>
      <c r="AG201" s="200"/>
      <c r="AH201" s="224"/>
      <c r="AI201" s="224"/>
      <c r="AJ201" s="224"/>
      <c r="AK201" s="224"/>
      <c r="AL201" s="224"/>
      <c r="AM201" s="224"/>
      <c r="AN201" s="471">
        <f t="shared" ref="AN201" si="87">SUM(AN197:AN200)</f>
        <v>0</v>
      </c>
      <c r="AO201" s="200"/>
      <c r="AP201" s="458">
        <f>SUM(H201+P201+X201+AF201+AN201)</f>
        <v>0</v>
      </c>
    </row>
    <row r="202" spans="1:42" x14ac:dyDescent="0.2">
      <c r="H202" s="232"/>
      <c r="I202" s="200"/>
      <c r="J202" s="265"/>
      <c r="K202" s="265"/>
      <c r="P202" s="266"/>
      <c r="Q202" s="200"/>
      <c r="R202" s="265"/>
      <c r="S202" s="265"/>
      <c r="X202" s="266"/>
      <c r="Y202" s="200"/>
      <c r="Z202" s="265"/>
      <c r="AA202" s="265"/>
      <c r="AF202" s="266"/>
      <c r="AG202" s="200"/>
      <c r="AH202" s="265"/>
      <c r="AI202" s="265"/>
      <c r="AN202" s="234"/>
      <c r="AO202" s="200"/>
    </row>
    <row r="203" spans="1:42" ht="29.45" customHeight="1" x14ac:dyDescent="0.25">
      <c r="A203" s="272" t="s">
        <v>306</v>
      </c>
      <c r="B203" s="345"/>
      <c r="C203" s="345"/>
      <c r="D203" s="346"/>
      <c r="E203" s="347" t="s">
        <v>302</v>
      </c>
      <c r="F203" s="445" t="s">
        <v>282</v>
      </c>
      <c r="G203" s="442"/>
      <c r="H203" s="273"/>
      <c r="I203" s="240"/>
      <c r="J203" s="345"/>
      <c r="K203" s="345"/>
      <c r="L203" s="345"/>
      <c r="M203" s="347" t="s">
        <v>302</v>
      </c>
      <c r="N203" s="347" t="s">
        <v>282</v>
      </c>
      <c r="O203" s="349"/>
      <c r="P203" s="273"/>
      <c r="Q203" s="240"/>
      <c r="R203" s="275"/>
      <c r="S203" s="275"/>
      <c r="T203" s="345"/>
      <c r="U203" s="347" t="s">
        <v>302</v>
      </c>
      <c r="V203" s="347" t="s">
        <v>282</v>
      </c>
      <c r="W203" s="349"/>
      <c r="X203" s="273"/>
      <c r="Y203" s="240"/>
      <c r="Z203" s="275"/>
      <c r="AA203" s="275"/>
      <c r="AB203" s="345"/>
      <c r="AC203" s="347" t="s">
        <v>302</v>
      </c>
      <c r="AD203" s="347" t="s">
        <v>282</v>
      </c>
      <c r="AE203" s="349"/>
      <c r="AF203" s="273"/>
      <c r="AG203" s="240"/>
      <c r="AH203" s="275"/>
      <c r="AI203" s="275"/>
      <c r="AJ203" s="345"/>
      <c r="AK203" s="347" t="s">
        <v>302</v>
      </c>
      <c r="AL203" s="347" t="s">
        <v>282</v>
      </c>
      <c r="AM203" s="349"/>
      <c r="AN203" s="273"/>
      <c r="AO203" s="240"/>
      <c r="AP203" s="273"/>
    </row>
    <row r="204" spans="1:42" ht="15.6" customHeight="1" x14ac:dyDescent="0.2">
      <c r="A204" s="688"/>
      <c r="B204" s="678"/>
      <c r="C204" s="733"/>
      <c r="D204" s="735"/>
      <c r="E204" s="651"/>
      <c r="F204" s="502">
        <f>IF(E204&gt;25000,25000,E204)</f>
        <v>0</v>
      </c>
      <c r="G204" s="443"/>
      <c r="H204" s="454">
        <f>E204</f>
        <v>0</v>
      </c>
      <c r="I204" s="200"/>
      <c r="J204" s="682"/>
      <c r="K204" s="683"/>
      <c r="L204" s="684"/>
      <c r="M204" s="651"/>
      <c r="N204" s="502">
        <f>IF(M204=0,0,IF(F204=25000,0,IF(25000-F204&gt;M204,M204,25000-F204)))</f>
        <v>0</v>
      </c>
      <c r="O204" s="443"/>
      <c r="P204" s="451">
        <f>M204</f>
        <v>0</v>
      </c>
      <c r="Q204" s="200"/>
      <c r="R204" s="682"/>
      <c r="S204" s="683"/>
      <c r="T204" s="684"/>
      <c r="U204" s="651"/>
      <c r="V204" s="502">
        <f>IF(U204=0,0,IF(U204+N204=25000,0,IF(25000-N204-F204&gt;U204,U204,25000-N204-F204)))</f>
        <v>0</v>
      </c>
      <c r="W204" s="443"/>
      <c r="X204" s="451">
        <f>U204</f>
        <v>0</v>
      </c>
      <c r="Y204" s="200"/>
      <c r="Z204" s="682"/>
      <c r="AA204" s="683"/>
      <c r="AB204" s="684"/>
      <c r="AC204" s="651"/>
      <c r="AD204" s="502">
        <f>IF(AC204=0,0,IF(F204+M204+U204=25000,0,IF(25000-V204-N204-F204&gt;AC204,AC204,25000-V204-N204-F204)))</f>
        <v>0</v>
      </c>
      <c r="AE204" s="443"/>
      <c r="AF204" s="451">
        <f>AC204</f>
        <v>0</v>
      </c>
      <c r="AG204" s="200"/>
      <c r="AH204" s="682"/>
      <c r="AI204" s="683"/>
      <c r="AJ204" s="684"/>
      <c r="AK204" s="651"/>
      <c r="AL204" s="502">
        <f>IF(AK204=0,0,IF(F204+N204+U204+AC204=25000,0,IF(25000-AD204-V204-N204-F204&gt;AK204,AK204,25000-AD204-V204-N204-F204)))</f>
        <v>0</v>
      </c>
      <c r="AM204" s="443"/>
      <c r="AN204" s="451">
        <f>AK204</f>
        <v>0</v>
      </c>
      <c r="AO204" s="200"/>
      <c r="AP204" s="457">
        <f t="shared" ref="AP204:AP209" si="88">SUM(H204+P204+X204+AF204+AN204)</f>
        <v>0</v>
      </c>
    </row>
    <row r="205" spans="1:42" ht="15.6" customHeight="1" x14ac:dyDescent="0.2">
      <c r="A205" s="688"/>
      <c r="B205" s="678"/>
      <c r="C205" s="675"/>
      <c r="D205" s="677"/>
      <c r="E205" s="651"/>
      <c r="F205" s="502">
        <f>IF(E205&gt;25000,25000,E205)</f>
        <v>0</v>
      </c>
      <c r="G205" s="443"/>
      <c r="H205" s="454">
        <f>E205</f>
        <v>0</v>
      </c>
      <c r="I205" s="200"/>
      <c r="J205" s="682"/>
      <c r="K205" s="683"/>
      <c r="L205" s="684"/>
      <c r="M205" s="651"/>
      <c r="N205" s="502">
        <f>IF(M205=0,0,IF(F205=25000,0,IF(25000-F205&gt;M205,M205,25000-F205)))</f>
        <v>0</v>
      </c>
      <c r="O205" s="443"/>
      <c r="P205" s="451">
        <f>M205</f>
        <v>0</v>
      </c>
      <c r="Q205" s="200"/>
      <c r="R205" s="682"/>
      <c r="S205" s="683"/>
      <c r="T205" s="684"/>
      <c r="U205" s="651"/>
      <c r="V205" s="502">
        <f>IF(U205=0,0,IF(U205+N205=25000,0,IF(25000-N205-F205&gt;U205,U205,25000-N205-F205)))</f>
        <v>0</v>
      </c>
      <c r="W205" s="443"/>
      <c r="X205" s="451">
        <f>U205</f>
        <v>0</v>
      </c>
      <c r="Y205" s="200"/>
      <c r="Z205" s="682"/>
      <c r="AA205" s="683"/>
      <c r="AB205" s="684"/>
      <c r="AC205" s="651"/>
      <c r="AD205" s="502">
        <f>IF(AC205=0,0,IF(F205+M205+U205=25000,0,IF(25000-V205-N205-F205&gt;AC205,AC205,25000-V205-N205-F205)))</f>
        <v>0</v>
      </c>
      <c r="AE205" s="443"/>
      <c r="AF205" s="451">
        <f>AC205</f>
        <v>0</v>
      </c>
      <c r="AG205" s="200"/>
      <c r="AH205" s="682"/>
      <c r="AI205" s="683"/>
      <c r="AJ205" s="684"/>
      <c r="AK205" s="651"/>
      <c r="AL205" s="502">
        <f>IF(AK205=0,0,IF(F205+N205+U205+AC205=25000,0,IF(25000-AD205-V205-N205-F205&gt;AK205,AK205,25000-AD205-V205-N205-F205)))</f>
        <v>0</v>
      </c>
      <c r="AM205" s="443"/>
      <c r="AN205" s="451">
        <f>AK205</f>
        <v>0</v>
      </c>
      <c r="AO205" s="200"/>
      <c r="AP205" s="457">
        <f t="shared" si="88"/>
        <v>0</v>
      </c>
    </row>
    <row r="206" spans="1:42" ht="15.6" customHeight="1" x14ac:dyDescent="0.2">
      <c r="A206" s="688"/>
      <c r="B206" s="678"/>
      <c r="C206" s="675"/>
      <c r="D206" s="677"/>
      <c r="E206" s="651"/>
      <c r="F206" s="502">
        <f>IF(E206&gt;25000,25000,E206)</f>
        <v>0</v>
      </c>
      <c r="G206" s="443"/>
      <c r="H206" s="454">
        <f>E206</f>
        <v>0</v>
      </c>
      <c r="I206" s="200"/>
      <c r="J206" s="682"/>
      <c r="K206" s="683"/>
      <c r="L206" s="684"/>
      <c r="M206" s="651"/>
      <c r="N206" s="502">
        <f>IF(M206=0,0,IF(F206=25000,0,IF(25000-F206&gt;M206,M206,25000-F206)))</f>
        <v>0</v>
      </c>
      <c r="O206" s="443"/>
      <c r="P206" s="451">
        <f>M206</f>
        <v>0</v>
      </c>
      <c r="Q206" s="200"/>
      <c r="R206" s="682"/>
      <c r="S206" s="683"/>
      <c r="T206" s="684"/>
      <c r="U206" s="651"/>
      <c r="V206" s="502">
        <f>IF(U206=0,0,IF(U206+N206=25000,0,IF(25000-N206-F206&gt;U206,U206,25000-N206-F206)))</f>
        <v>0</v>
      </c>
      <c r="W206" s="443"/>
      <c r="X206" s="451">
        <f>U206</f>
        <v>0</v>
      </c>
      <c r="Y206" s="200"/>
      <c r="Z206" s="682"/>
      <c r="AA206" s="683"/>
      <c r="AB206" s="684"/>
      <c r="AC206" s="651"/>
      <c r="AD206" s="502">
        <f>IF(AC206=0,0,IF(F206+M206+U206=25000,0,IF(25000-V206-N206-F206&gt;AC206,AC206,25000-V206-N206-F206)))</f>
        <v>0</v>
      </c>
      <c r="AE206" s="443"/>
      <c r="AF206" s="451">
        <f>AC206</f>
        <v>0</v>
      </c>
      <c r="AG206" s="200"/>
      <c r="AH206" s="682"/>
      <c r="AI206" s="683"/>
      <c r="AJ206" s="684"/>
      <c r="AK206" s="651"/>
      <c r="AL206" s="502">
        <f>IF(AK206=0,0,IF(F206+N206+U206+AC206=25000,0,IF(25000-AD206-V206-N206-F206&gt;AK206,AK206,25000-AD206-V206-N206-F206)))</f>
        <v>0</v>
      </c>
      <c r="AM206" s="443"/>
      <c r="AN206" s="451">
        <f>AK206</f>
        <v>0</v>
      </c>
      <c r="AO206" s="200"/>
      <c r="AP206" s="457">
        <f t="shared" si="88"/>
        <v>0</v>
      </c>
    </row>
    <row r="207" spans="1:42" ht="15.6" customHeight="1" x14ac:dyDescent="0.2">
      <c r="A207" s="688"/>
      <c r="B207" s="678"/>
      <c r="C207" s="675"/>
      <c r="D207" s="677"/>
      <c r="E207" s="651"/>
      <c r="F207" s="502">
        <f>IF(E207&gt;25000,25000,E207)</f>
        <v>0</v>
      </c>
      <c r="G207" s="443"/>
      <c r="H207" s="454">
        <f>E207</f>
        <v>0</v>
      </c>
      <c r="I207" s="200"/>
      <c r="J207" s="682"/>
      <c r="K207" s="683"/>
      <c r="L207" s="684"/>
      <c r="M207" s="651"/>
      <c r="N207" s="502">
        <f>IF(M207=0,0,IF(F207=25000,0,IF(25000-F207&gt;M207,M207,25000-F207)))</f>
        <v>0</v>
      </c>
      <c r="O207" s="443"/>
      <c r="P207" s="451">
        <f>M207</f>
        <v>0</v>
      </c>
      <c r="Q207" s="200"/>
      <c r="R207" s="682"/>
      <c r="S207" s="683"/>
      <c r="T207" s="684"/>
      <c r="U207" s="651"/>
      <c r="V207" s="502">
        <f>IF(U207=0,0,IF(U207+N207=25000,0,IF(25000-N207-F207&gt;U207,U207,25000-N207-F207)))</f>
        <v>0</v>
      </c>
      <c r="W207" s="443"/>
      <c r="X207" s="451">
        <f>U207</f>
        <v>0</v>
      </c>
      <c r="Y207" s="200"/>
      <c r="Z207" s="682"/>
      <c r="AA207" s="683"/>
      <c r="AB207" s="684"/>
      <c r="AC207" s="651"/>
      <c r="AD207" s="502">
        <f>IF(AC207=0,0,IF(F207+M207+U207=25000,0,IF(25000-V207-N207-F207&gt;AC207,AC207,25000-V207-N207-F207)))</f>
        <v>0</v>
      </c>
      <c r="AE207" s="443"/>
      <c r="AF207" s="451">
        <f>AC207</f>
        <v>0</v>
      </c>
      <c r="AG207" s="200"/>
      <c r="AH207" s="682"/>
      <c r="AI207" s="683"/>
      <c r="AJ207" s="684"/>
      <c r="AK207" s="651"/>
      <c r="AL207" s="502">
        <f>IF(AK207=0,0,IF(F207+N207+U207+AC207=25000,0,IF(25000-AD207-V207-N207-F207&gt;AK207,AK207,25000-AD207-V207-N207-F207)))</f>
        <v>0</v>
      </c>
      <c r="AM207" s="443"/>
      <c r="AN207" s="451">
        <f>AK207</f>
        <v>0</v>
      </c>
      <c r="AO207" s="200"/>
      <c r="AP207" s="457">
        <f t="shared" si="88"/>
        <v>0</v>
      </c>
    </row>
    <row r="208" spans="1:42" ht="15.6" customHeight="1" x14ac:dyDescent="0.2">
      <c r="A208" s="688"/>
      <c r="B208" s="678"/>
      <c r="C208" s="730"/>
      <c r="D208" s="732"/>
      <c r="E208" s="651"/>
      <c r="F208" s="502">
        <f>IF(E208&gt;25000,25000,E208)</f>
        <v>0</v>
      </c>
      <c r="G208" s="443"/>
      <c r="H208" s="454">
        <f>E208</f>
        <v>0</v>
      </c>
      <c r="I208" s="200"/>
      <c r="J208" s="682"/>
      <c r="K208" s="683"/>
      <c r="L208" s="684"/>
      <c r="M208" s="651"/>
      <c r="N208" s="502">
        <f>IF(M208=0,0,IF(F208=25000,0,IF(25000-F208&gt;M208,M208,25000-F208)))</f>
        <v>0</v>
      </c>
      <c r="O208" s="443"/>
      <c r="P208" s="451">
        <f>M208</f>
        <v>0</v>
      </c>
      <c r="Q208" s="200"/>
      <c r="R208" s="682"/>
      <c r="S208" s="683"/>
      <c r="T208" s="684"/>
      <c r="U208" s="651"/>
      <c r="V208" s="502">
        <f>IF(U208=0,0,IF(U208+N208=25000,0,IF(25000-N208-F208&gt;U208,U208,25000-N208-F208)))</f>
        <v>0</v>
      </c>
      <c r="W208" s="443"/>
      <c r="X208" s="451">
        <f>U208</f>
        <v>0</v>
      </c>
      <c r="Y208" s="200"/>
      <c r="Z208" s="682"/>
      <c r="AA208" s="683"/>
      <c r="AB208" s="684"/>
      <c r="AC208" s="651"/>
      <c r="AD208" s="502">
        <f>IF(AC208=0,0,IF(F208+M208+U208=25000,0,IF(25000-V208-N208-F208&gt;AC208,AC208,25000-V208-N208-F208)))</f>
        <v>0</v>
      </c>
      <c r="AE208" s="443"/>
      <c r="AF208" s="451">
        <f>AC208</f>
        <v>0</v>
      </c>
      <c r="AG208" s="200"/>
      <c r="AH208" s="682"/>
      <c r="AI208" s="683"/>
      <c r="AJ208" s="684"/>
      <c r="AK208" s="651"/>
      <c r="AL208" s="502">
        <f>IF(AK208=0,0,IF(F208+N208+U208+AC208=25000,0,IF(25000-AD208-V208-N208-F208&gt;AK208,AK208,25000-AD208-V208-N208-F208)))</f>
        <v>0</v>
      </c>
      <c r="AM208" s="443"/>
      <c r="AN208" s="451">
        <f>AK208</f>
        <v>0</v>
      </c>
      <c r="AO208" s="200"/>
      <c r="AP208" s="457">
        <f t="shared" si="88"/>
        <v>0</v>
      </c>
    </row>
    <row r="209" spans="1:42" ht="15" x14ac:dyDescent="0.25">
      <c r="A209" s="224" t="s">
        <v>16</v>
      </c>
      <c r="B209" s="224"/>
      <c r="C209" s="224"/>
      <c r="D209" s="224"/>
      <c r="E209" s="224"/>
      <c r="F209" s="224"/>
      <c r="G209" s="305"/>
      <c r="H209" s="471">
        <f>SUM(H204:H208)</f>
        <v>0</v>
      </c>
      <c r="I209" s="200"/>
      <c r="J209" s="224"/>
      <c r="K209" s="224"/>
      <c r="L209" s="224"/>
      <c r="M209" s="305"/>
      <c r="N209" s="224"/>
      <c r="O209" s="224"/>
      <c r="P209" s="471">
        <f>SUM(P204:P208)</f>
        <v>0</v>
      </c>
      <c r="Q209" s="200"/>
      <c r="R209" s="264"/>
      <c r="S209" s="264"/>
      <c r="T209" s="224"/>
      <c r="U209" s="224"/>
      <c r="V209" s="224"/>
      <c r="W209" s="224"/>
      <c r="X209" s="471">
        <f>SUM(X204:X208)</f>
        <v>0</v>
      </c>
      <c r="Y209" s="200"/>
      <c r="Z209" s="264"/>
      <c r="AA209" s="264"/>
      <c r="AB209" s="224"/>
      <c r="AC209" s="224"/>
      <c r="AD209" s="224"/>
      <c r="AE209" s="224"/>
      <c r="AF209" s="471">
        <f>SUM(AF204:AF208)</f>
        <v>0</v>
      </c>
      <c r="AG209" s="200"/>
      <c r="AH209" s="264"/>
      <c r="AI209" s="264"/>
      <c r="AJ209" s="224"/>
      <c r="AK209" s="224"/>
      <c r="AL209" s="224"/>
      <c r="AM209" s="224"/>
      <c r="AN209" s="471">
        <f t="shared" ref="AN209" si="89">SUM(AN204:AN208)</f>
        <v>0</v>
      </c>
      <c r="AO209" s="200"/>
      <c r="AP209" s="458">
        <f t="shared" si="88"/>
        <v>0</v>
      </c>
    </row>
    <row r="210" spans="1:42" ht="15" x14ac:dyDescent="0.25">
      <c r="A210" s="231"/>
      <c r="B210" s="231"/>
      <c r="C210" s="230"/>
      <c r="D210" s="230"/>
      <c r="E210" s="230"/>
      <c r="F210" s="230"/>
      <c r="G210" s="230"/>
      <c r="H210" s="233"/>
      <c r="I210" s="200"/>
      <c r="J210" s="265"/>
      <c r="K210" s="265"/>
      <c r="P210" s="266"/>
      <c r="Q210" s="200"/>
      <c r="R210" s="265"/>
      <c r="S210" s="265"/>
      <c r="X210" s="266"/>
      <c r="Y210" s="200"/>
      <c r="Z210" s="265"/>
      <c r="AA210" s="265"/>
      <c r="AF210" s="266"/>
      <c r="AG210" s="200"/>
      <c r="AH210" s="265"/>
      <c r="AI210" s="265"/>
      <c r="AN210" s="234"/>
      <c r="AO210" s="200"/>
      <c r="AP210" s="267"/>
    </row>
    <row r="211" spans="1:42" ht="15" x14ac:dyDescent="0.25">
      <c r="A211" s="306" t="s">
        <v>288</v>
      </c>
      <c r="B211" s="307"/>
      <c r="C211" s="307"/>
      <c r="D211" s="187"/>
      <c r="E211" s="307"/>
      <c r="F211" s="307"/>
      <c r="G211" s="307"/>
      <c r="H211" s="273"/>
      <c r="I211" s="200"/>
      <c r="J211" s="341"/>
      <c r="K211" s="307"/>
      <c r="L211" s="187"/>
      <c r="M211" s="307"/>
      <c r="N211" s="307"/>
      <c r="O211" s="307"/>
      <c r="P211" s="273"/>
      <c r="Q211" s="200"/>
      <c r="R211" s="341"/>
      <c r="S211" s="307"/>
      <c r="T211" s="187"/>
      <c r="U211" s="307"/>
      <c r="V211" s="307"/>
      <c r="W211" s="307"/>
      <c r="X211" s="273"/>
      <c r="Y211" s="200"/>
      <c r="Z211" s="341"/>
      <c r="AA211" s="307"/>
      <c r="AB211" s="187"/>
      <c r="AC211" s="307"/>
      <c r="AD211" s="307"/>
      <c r="AE211" s="307"/>
      <c r="AF211" s="273"/>
      <c r="AG211" s="200"/>
      <c r="AH211" s="341"/>
      <c r="AI211" s="307"/>
      <c r="AJ211" s="187"/>
      <c r="AK211" s="307"/>
      <c r="AL211" s="307"/>
      <c r="AM211" s="307"/>
      <c r="AN211" s="273"/>
      <c r="AO211" s="200"/>
      <c r="AP211" s="273"/>
    </row>
    <row r="212" spans="1:42" ht="15" x14ac:dyDescent="0.25">
      <c r="A212" s="332"/>
      <c r="B212" s="333"/>
      <c r="C212" s="334"/>
      <c r="D212" s="334"/>
      <c r="E212" s="335"/>
      <c r="F212" s="377" t="s">
        <v>275</v>
      </c>
      <c r="G212" s="375" t="s">
        <v>317</v>
      </c>
      <c r="H212" s="335"/>
      <c r="I212" s="240"/>
      <c r="J212" s="264"/>
      <c r="K212" s="264"/>
      <c r="L212" s="224"/>
      <c r="M212" s="224"/>
      <c r="N212" s="375" t="s">
        <v>275</v>
      </c>
      <c r="O212" s="375" t="s">
        <v>317</v>
      </c>
      <c r="P212" s="335"/>
      <c r="Q212" s="240"/>
      <c r="R212" s="264"/>
      <c r="S212" s="264"/>
      <c r="T212" s="224"/>
      <c r="U212" s="224"/>
      <c r="V212" s="375" t="s">
        <v>275</v>
      </c>
      <c r="W212" s="375" t="s">
        <v>317</v>
      </c>
      <c r="X212" s="335"/>
      <c r="Y212" s="240"/>
      <c r="Z212" s="264"/>
      <c r="AA212" s="264"/>
      <c r="AB212" s="224"/>
      <c r="AC212" s="224"/>
      <c r="AD212" s="375" t="s">
        <v>275</v>
      </c>
      <c r="AE212" s="375" t="s">
        <v>317</v>
      </c>
      <c r="AF212" s="335"/>
      <c r="AG212" s="240"/>
      <c r="AH212" s="264"/>
      <c r="AI212" s="264"/>
      <c r="AJ212" s="224"/>
      <c r="AK212" s="224"/>
      <c r="AL212" s="375" t="s">
        <v>275</v>
      </c>
      <c r="AM212" s="375" t="s">
        <v>317</v>
      </c>
      <c r="AN212" s="335"/>
      <c r="AO212" s="240"/>
      <c r="AP212" s="273"/>
    </row>
    <row r="213" spans="1:42" ht="15.6" customHeight="1" x14ac:dyDescent="0.2">
      <c r="A213" s="688"/>
      <c r="B213" s="688"/>
      <c r="C213" s="733"/>
      <c r="D213" s="734"/>
      <c r="E213" s="735"/>
      <c r="F213" s="651"/>
      <c r="G213" s="466"/>
      <c r="H213" s="447">
        <f t="shared" ref="H213:H224" si="90">F213*G213</f>
        <v>0</v>
      </c>
      <c r="I213" s="200"/>
      <c r="J213" s="736"/>
      <c r="K213" s="688"/>
      <c r="L213" s="688"/>
      <c r="M213" s="688"/>
      <c r="N213" s="651"/>
      <c r="O213" s="466"/>
      <c r="P213" s="447">
        <f>N213*O213</f>
        <v>0</v>
      </c>
      <c r="Q213" s="200"/>
      <c r="R213" s="736"/>
      <c r="S213" s="688"/>
      <c r="T213" s="688"/>
      <c r="U213" s="688"/>
      <c r="V213" s="651"/>
      <c r="W213" s="466"/>
      <c r="X213" s="447">
        <f>V213*W213</f>
        <v>0</v>
      </c>
      <c r="Y213" s="200"/>
      <c r="Z213" s="688"/>
      <c r="AA213" s="688"/>
      <c r="AB213" s="688"/>
      <c r="AC213" s="688"/>
      <c r="AD213" s="651"/>
      <c r="AE213" s="466"/>
      <c r="AF213" s="447">
        <f>AD213*AE213</f>
        <v>0</v>
      </c>
      <c r="AG213" s="200"/>
      <c r="AH213" s="736"/>
      <c r="AI213" s="688"/>
      <c r="AJ213" s="688"/>
      <c r="AK213" s="688"/>
      <c r="AL213" s="651"/>
      <c r="AM213" s="466"/>
      <c r="AN213" s="447">
        <f>AL213*AM213</f>
        <v>0</v>
      </c>
      <c r="AO213" s="200"/>
      <c r="AP213" s="457">
        <f t="shared" ref="AP213:AP225" si="91">SUM(H213+P213+X213+AF213+AN213)</f>
        <v>0</v>
      </c>
    </row>
    <row r="214" spans="1:42" ht="15.6" customHeight="1" x14ac:dyDescent="0.2">
      <c r="A214" s="688"/>
      <c r="B214" s="688"/>
      <c r="C214" s="675"/>
      <c r="D214" s="676"/>
      <c r="E214" s="677"/>
      <c r="F214" s="651"/>
      <c r="G214" s="466"/>
      <c r="H214" s="447">
        <f t="shared" si="90"/>
        <v>0</v>
      </c>
      <c r="I214" s="200"/>
      <c r="J214" s="736"/>
      <c r="K214" s="688"/>
      <c r="L214" s="688"/>
      <c r="M214" s="688"/>
      <c r="N214" s="651"/>
      <c r="O214" s="466"/>
      <c r="P214" s="447">
        <f t="shared" ref="P214:P224" si="92">N214*O214</f>
        <v>0</v>
      </c>
      <c r="Q214" s="200"/>
      <c r="R214" s="736"/>
      <c r="S214" s="688"/>
      <c r="T214" s="688"/>
      <c r="U214" s="688"/>
      <c r="V214" s="651"/>
      <c r="W214" s="466"/>
      <c r="X214" s="447">
        <f t="shared" ref="X214:X224" si="93">V214*W214</f>
        <v>0</v>
      </c>
      <c r="Y214" s="200"/>
      <c r="Z214" s="688"/>
      <c r="AA214" s="688"/>
      <c r="AB214" s="688"/>
      <c r="AC214" s="688"/>
      <c r="AD214" s="651"/>
      <c r="AE214" s="466"/>
      <c r="AF214" s="447">
        <f t="shared" ref="AF214:AF224" si="94">AD214*AE214</f>
        <v>0</v>
      </c>
      <c r="AG214" s="200"/>
      <c r="AH214" s="688"/>
      <c r="AI214" s="688"/>
      <c r="AJ214" s="688"/>
      <c r="AK214" s="688"/>
      <c r="AL214" s="651"/>
      <c r="AM214" s="466"/>
      <c r="AN214" s="447">
        <f t="shared" ref="AN214:AN224" si="95">AL214*AM214</f>
        <v>0</v>
      </c>
      <c r="AO214" s="200"/>
      <c r="AP214" s="457">
        <f t="shared" si="91"/>
        <v>0</v>
      </c>
    </row>
    <row r="215" spans="1:42" ht="15.6" customHeight="1" x14ac:dyDescent="0.2">
      <c r="A215" s="688"/>
      <c r="B215" s="688"/>
      <c r="C215" s="675"/>
      <c r="D215" s="676"/>
      <c r="E215" s="677"/>
      <c r="F215" s="651"/>
      <c r="G215" s="466"/>
      <c r="H215" s="447">
        <f t="shared" si="90"/>
        <v>0</v>
      </c>
      <c r="I215" s="200"/>
      <c r="J215" s="736"/>
      <c r="K215" s="688"/>
      <c r="L215" s="688"/>
      <c r="M215" s="688"/>
      <c r="N215" s="651"/>
      <c r="O215" s="466"/>
      <c r="P215" s="447">
        <f t="shared" si="92"/>
        <v>0</v>
      </c>
      <c r="Q215" s="200"/>
      <c r="R215" s="736"/>
      <c r="S215" s="688"/>
      <c r="T215" s="688"/>
      <c r="U215" s="688"/>
      <c r="V215" s="651"/>
      <c r="W215" s="466"/>
      <c r="X215" s="447">
        <f t="shared" si="93"/>
        <v>0</v>
      </c>
      <c r="Y215" s="200"/>
      <c r="Z215" s="688"/>
      <c r="AA215" s="688"/>
      <c r="AB215" s="688"/>
      <c r="AC215" s="688"/>
      <c r="AD215" s="651"/>
      <c r="AE215" s="466"/>
      <c r="AF215" s="447">
        <f t="shared" si="94"/>
        <v>0</v>
      </c>
      <c r="AG215" s="200"/>
      <c r="AH215" s="688"/>
      <c r="AI215" s="688"/>
      <c r="AJ215" s="688"/>
      <c r="AK215" s="688"/>
      <c r="AL215" s="651"/>
      <c r="AM215" s="466"/>
      <c r="AN215" s="447">
        <f t="shared" si="95"/>
        <v>0</v>
      </c>
      <c r="AO215" s="200"/>
      <c r="AP215" s="457">
        <f t="shared" si="91"/>
        <v>0</v>
      </c>
    </row>
    <row r="216" spans="1:42" ht="15.6" customHeight="1" x14ac:dyDescent="0.2">
      <c r="A216" s="688"/>
      <c r="B216" s="688"/>
      <c r="C216" s="675"/>
      <c r="D216" s="676"/>
      <c r="E216" s="677"/>
      <c r="F216" s="651"/>
      <c r="G216" s="466"/>
      <c r="H216" s="447">
        <f t="shared" si="90"/>
        <v>0</v>
      </c>
      <c r="I216" s="200"/>
      <c r="J216" s="736"/>
      <c r="K216" s="688"/>
      <c r="L216" s="688"/>
      <c r="M216" s="688"/>
      <c r="N216" s="651"/>
      <c r="O216" s="466"/>
      <c r="P216" s="447">
        <f t="shared" si="92"/>
        <v>0</v>
      </c>
      <c r="Q216" s="200"/>
      <c r="R216" s="736"/>
      <c r="S216" s="688"/>
      <c r="T216" s="688"/>
      <c r="U216" s="688"/>
      <c r="V216" s="651"/>
      <c r="W216" s="466"/>
      <c r="X216" s="447">
        <f t="shared" si="93"/>
        <v>0</v>
      </c>
      <c r="Y216" s="200"/>
      <c r="Z216" s="688"/>
      <c r="AA216" s="688"/>
      <c r="AB216" s="688"/>
      <c r="AC216" s="688"/>
      <c r="AD216" s="651"/>
      <c r="AE216" s="466"/>
      <c r="AF216" s="447">
        <f t="shared" si="94"/>
        <v>0</v>
      </c>
      <c r="AG216" s="200"/>
      <c r="AH216" s="688"/>
      <c r="AI216" s="688"/>
      <c r="AJ216" s="688"/>
      <c r="AK216" s="688"/>
      <c r="AL216" s="651"/>
      <c r="AM216" s="466"/>
      <c r="AN216" s="447">
        <f t="shared" si="95"/>
        <v>0</v>
      </c>
      <c r="AO216" s="200"/>
      <c r="AP216" s="457">
        <f t="shared" si="91"/>
        <v>0</v>
      </c>
    </row>
    <row r="217" spans="1:42" ht="15.6" customHeight="1" x14ac:dyDescent="0.2">
      <c r="A217" s="688"/>
      <c r="B217" s="688"/>
      <c r="C217" s="675"/>
      <c r="D217" s="676"/>
      <c r="E217" s="677"/>
      <c r="F217" s="651"/>
      <c r="G217" s="466"/>
      <c r="H217" s="447">
        <f t="shared" si="90"/>
        <v>0</v>
      </c>
      <c r="I217" s="200"/>
      <c r="J217" s="736"/>
      <c r="K217" s="688"/>
      <c r="L217" s="688"/>
      <c r="M217" s="688"/>
      <c r="N217" s="651"/>
      <c r="O217" s="466"/>
      <c r="P217" s="447">
        <f t="shared" si="92"/>
        <v>0</v>
      </c>
      <c r="Q217" s="200"/>
      <c r="R217" s="736"/>
      <c r="S217" s="688"/>
      <c r="T217" s="688"/>
      <c r="U217" s="688"/>
      <c r="V217" s="651"/>
      <c r="W217" s="466"/>
      <c r="X217" s="447">
        <f t="shared" si="93"/>
        <v>0</v>
      </c>
      <c r="Y217" s="200"/>
      <c r="Z217" s="688"/>
      <c r="AA217" s="688"/>
      <c r="AB217" s="688"/>
      <c r="AC217" s="688"/>
      <c r="AD217" s="651"/>
      <c r="AE217" s="466"/>
      <c r="AF217" s="447">
        <f t="shared" si="94"/>
        <v>0</v>
      </c>
      <c r="AG217" s="200"/>
      <c r="AH217" s="688"/>
      <c r="AI217" s="688"/>
      <c r="AJ217" s="688"/>
      <c r="AK217" s="688"/>
      <c r="AL217" s="651"/>
      <c r="AM217" s="466"/>
      <c r="AN217" s="447">
        <f t="shared" si="95"/>
        <v>0</v>
      </c>
      <c r="AO217" s="200"/>
      <c r="AP217" s="457">
        <f t="shared" si="91"/>
        <v>0</v>
      </c>
    </row>
    <row r="218" spans="1:42" ht="15.6" customHeight="1" x14ac:dyDescent="0.2">
      <c r="A218" s="688"/>
      <c r="B218" s="688"/>
      <c r="C218" s="675"/>
      <c r="D218" s="676"/>
      <c r="E218" s="677"/>
      <c r="F218" s="651"/>
      <c r="G218" s="466"/>
      <c r="H218" s="447">
        <f t="shared" si="90"/>
        <v>0</v>
      </c>
      <c r="I218" s="200"/>
      <c r="J218" s="736"/>
      <c r="K218" s="688"/>
      <c r="L218" s="688"/>
      <c r="M218" s="688"/>
      <c r="N218" s="651"/>
      <c r="O218" s="466"/>
      <c r="P218" s="447">
        <f t="shared" si="92"/>
        <v>0</v>
      </c>
      <c r="Q218" s="200"/>
      <c r="R218" s="736"/>
      <c r="S218" s="688"/>
      <c r="T218" s="688"/>
      <c r="U218" s="688"/>
      <c r="V218" s="651"/>
      <c r="W218" s="466"/>
      <c r="X218" s="447">
        <f t="shared" si="93"/>
        <v>0</v>
      </c>
      <c r="Y218" s="200"/>
      <c r="Z218" s="688"/>
      <c r="AA218" s="688"/>
      <c r="AB218" s="688"/>
      <c r="AC218" s="688"/>
      <c r="AD218" s="651"/>
      <c r="AE218" s="466"/>
      <c r="AF218" s="447">
        <f t="shared" si="94"/>
        <v>0</v>
      </c>
      <c r="AG218" s="200"/>
      <c r="AH218" s="688"/>
      <c r="AI218" s="688"/>
      <c r="AJ218" s="688"/>
      <c r="AK218" s="688"/>
      <c r="AL218" s="651"/>
      <c r="AM218" s="466"/>
      <c r="AN218" s="447">
        <f t="shared" si="95"/>
        <v>0</v>
      </c>
      <c r="AO218" s="200"/>
      <c r="AP218" s="457">
        <f t="shared" si="91"/>
        <v>0</v>
      </c>
    </row>
    <row r="219" spans="1:42" ht="15.6" customHeight="1" x14ac:dyDescent="0.2">
      <c r="A219" s="688"/>
      <c r="B219" s="688"/>
      <c r="C219" s="675"/>
      <c r="D219" s="676"/>
      <c r="E219" s="677"/>
      <c r="F219" s="651"/>
      <c r="G219" s="466"/>
      <c r="H219" s="447">
        <f t="shared" si="90"/>
        <v>0</v>
      </c>
      <c r="I219" s="200"/>
      <c r="J219" s="736"/>
      <c r="K219" s="688"/>
      <c r="L219" s="688"/>
      <c r="M219" s="688"/>
      <c r="N219" s="651"/>
      <c r="O219" s="466"/>
      <c r="P219" s="447">
        <f t="shared" si="92"/>
        <v>0</v>
      </c>
      <c r="Q219" s="200"/>
      <c r="R219" s="736"/>
      <c r="S219" s="688"/>
      <c r="T219" s="688"/>
      <c r="U219" s="688"/>
      <c r="V219" s="651"/>
      <c r="W219" s="466"/>
      <c r="X219" s="447">
        <f t="shared" si="93"/>
        <v>0</v>
      </c>
      <c r="Y219" s="200"/>
      <c r="Z219" s="688"/>
      <c r="AA219" s="688"/>
      <c r="AB219" s="688"/>
      <c r="AC219" s="688"/>
      <c r="AD219" s="651"/>
      <c r="AE219" s="466"/>
      <c r="AF219" s="447">
        <f t="shared" si="94"/>
        <v>0</v>
      </c>
      <c r="AG219" s="200"/>
      <c r="AH219" s="688"/>
      <c r="AI219" s="688"/>
      <c r="AJ219" s="688"/>
      <c r="AK219" s="688"/>
      <c r="AL219" s="651"/>
      <c r="AM219" s="466"/>
      <c r="AN219" s="447">
        <f t="shared" si="95"/>
        <v>0</v>
      </c>
      <c r="AO219" s="200"/>
      <c r="AP219" s="457">
        <f t="shared" si="91"/>
        <v>0</v>
      </c>
    </row>
    <row r="220" spans="1:42" ht="15.6" customHeight="1" x14ac:dyDescent="0.2">
      <c r="A220" s="688"/>
      <c r="B220" s="688"/>
      <c r="C220" s="675"/>
      <c r="D220" s="676"/>
      <c r="E220" s="677"/>
      <c r="F220" s="651"/>
      <c r="G220" s="466"/>
      <c r="H220" s="447">
        <f t="shared" si="90"/>
        <v>0</v>
      </c>
      <c r="I220" s="200"/>
      <c r="J220" s="736"/>
      <c r="K220" s="688"/>
      <c r="L220" s="688"/>
      <c r="M220" s="688"/>
      <c r="N220" s="651"/>
      <c r="O220" s="466"/>
      <c r="P220" s="447">
        <f t="shared" si="92"/>
        <v>0</v>
      </c>
      <c r="Q220" s="200"/>
      <c r="R220" s="736"/>
      <c r="S220" s="688"/>
      <c r="T220" s="688"/>
      <c r="U220" s="688"/>
      <c r="V220" s="651"/>
      <c r="W220" s="466"/>
      <c r="X220" s="447">
        <f t="shared" si="93"/>
        <v>0</v>
      </c>
      <c r="Y220" s="200"/>
      <c r="Z220" s="688"/>
      <c r="AA220" s="688"/>
      <c r="AB220" s="688"/>
      <c r="AC220" s="688"/>
      <c r="AD220" s="651"/>
      <c r="AE220" s="466"/>
      <c r="AF220" s="447">
        <f t="shared" si="94"/>
        <v>0</v>
      </c>
      <c r="AG220" s="200"/>
      <c r="AH220" s="688"/>
      <c r="AI220" s="688"/>
      <c r="AJ220" s="688"/>
      <c r="AK220" s="688"/>
      <c r="AL220" s="651"/>
      <c r="AM220" s="466"/>
      <c r="AN220" s="447">
        <f t="shared" si="95"/>
        <v>0</v>
      </c>
      <c r="AO220" s="200"/>
      <c r="AP220" s="457">
        <f t="shared" si="91"/>
        <v>0</v>
      </c>
    </row>
    <row r="221" spans="1:42" ht="15.6" customHeight="1" x14ac:dyDescent="0.2">
      <c r="A221" s="688"/>
      <c r="B221" s="688"/>
      <c r="C221" s="675"/>
      <c r="D221" s="676"/>
      <c r="E221" s="677"/>
      <c r="F221" s="651"/>
      <c r="G221" s="466"/>
      <c r="H221" s="447">
        <f t="shared" si="90"/>
        <v>0</v>
      </c>
      <c r="I221" s="200"/>
      <c r="J221" s="736"/>
      <c r="K221" s="688"/>
      <c r="L221" s="688"/>
      <c r="M221" s="688"/>
      <c r="N221" s="651"/>
      <c r="O221" s="466"/>
      <c r="P221" s="447">
        <f t="shared" si="92"/>
        <v>0</v>
      </c>
      <c r="Q221" s="200"/>
      <c r="R221" s="736"/>
      <c r="S221" s="688"/>
      <c r="T221" s="688"/>
      <c r="U221" s="688"/>
      <c r="V221" s="651"/>
      <c r="W221" s="466"/>
      <c r="X221" s="447">
        <f t="shared" si="93"/>
        <v>0</v>
      </c>
      <c r="Y221" s="200"/>
      <c r="Z221" s="688"/>
      <c r="AA221" s="688"/>
      <c r="AB221" s="688"/>
      <c r="AC221" s="688"/>
      <c r="AD221" s="651"/>
      <c r="AE221" s="466"/>
      <c r="AF221" s="447">
        <f t="shared" si="94"/>
        <v>0</v>
      </c>
      <c r="AG221" s="200"/>
      <c r="AH221" s="688"/>
      <c r="AI221" s="688"/>
      <c r="AJ221" s="688"/>
      <c r="AK221" s="688"/>
      <c r="AL221" s="651"/>
      <c r="AM221" s="466"/>
      <c r="AN221" s="447">
        <f t="shared" si="95"/>
        <v>0</v>
      </c>
      <c r="AO221" s="200"/>
      <c r="AP221" s="457">
        <f t="shared" si="91"/>
        <v>0</v>
      </c>
    </row>
    <row r="222" spans="1:42" ht="15.6" customHeight="1" x14ac:dyDescent="0.2">
      <c r="A222" s="688"/>
      <c r="B222" s="688"/>
      <c r="C222" s="675"/>
      <c r="D222" s="676"/>
      <c r="E222" s="677"/>
      <c r="F222" s="651"/>
      <c r="G222" s="466"/>
      <c r="H222" s="447">
        <f t="shared" si="90"/>
        <v>0</v>
      </c>
      <c r="I222" s="200"/>
      <c r="J222" s="736"/>
      <c r="K222" s="688"/>
      <c r="L222" s="688"/>
      <c r="M222" s="688"/>
      <c r="N222" s="651"/>
      <c r="O222" s="466"/>
      <c r="P222" s="447">
        <f t="shared" si="92"/>
        <v>0</v>
      </c>
      <c r="Q222" s="200"/>
      <c r="R222" s="736"/>
      <c r="S222" s="688"/>
      <c r="T222" s="688"/>
      <c r="U222" s="688"/>
      <c r="V222" s="651"/>
      <c r="W222" s="466"/>
      <c r="X222" s="447">
        <f t="shared" si="93"/>
        <v>0</v>
      </c>
      <c r="Y222" s="200"/>
      <c r="Z222" s="688"/>
      <c r="AA222" s="688"/>
      <c r="AB222" s="688"/>
      <c r="AC222" s="688"/>
      <c r="AD222" s="651"/>
      <c r="AE222" s="466"/>
      <c r="AF222" s="447">
        <f t="shared" si="94"/>
        <v>0</v>
      </c>
      <c r="AG222" s="200"/>
      <c r="AH222" s="688"/>
      <c r="AI222" s="688"/>
      <c r="AJ222" s="688"/>
      <c r="AK222" s="688"/>
      <c r="AL222" s="651"/>
      <c r="AM222" s="466"/>
      <c r="AN222" s="447">
        <f t="shared" si="95"/>
        <v>0</v>
      </c>
      <c r="AO222" s="200"/>
      <c r="AP222" s="457">
        <f t="shared" si="91"/>
        <v>0</v>
      </c>
    </row>
    <row r="223" spans="1:42" ht="15.6" customHeight="1" x14ac:dyDescent="0.2">
      <c r="A223" s="688"/>
      <c r="B223" s="688"/>
      <c r="C223" s="675"/>
      <c r="D223" s="676"/>
      <c r="E223" s="677"/>
      <c r="F223" s="651"/>
      <c r="G223" s="466"/>
      <c r="H223" s="447">
        <f t="shared" si="90"/>
        <v>0</v>
      </c>
      <c r="I223" s="200"/>
      <c r="J223" s="736"/>
      <c r="K223" s="688"/>
      <c r="L223" s="688"/>
      <c r="M223" s="688"/>
      <c r="N223" s="651"/>
      <c r="O223" s="466"/>
      <c r="P223" s="447">
        <f t="shared" si="92"/>
        <v>0</v>
      </c>
      <c r="Q223" s="200"/>
      <c r="R223" s="736"/>
      <c r="S223" s="688"/>
      <c r="T223" s="688"/>
      <c r="U223" s="688"/>
      <c r="V223" s="651"/>
      <c r="W223" s="466"/>
      <c r="X223" s="447">
        <f t="shared" si="93"/>
        <v>0</v>
      </c>
      <c r="Y223" s="200"/>
      <c r="Z223" s="688"/>
      <c r="AA223" s="688"/>
      <c r="AB223" s="688"/>
      <c r="AC223" s="688"/>
      <c r="AD223" s="651"/>
      <c r="AE223" s="466"/>
      <c r="AF223" s="447">
        <f t="shared" si="94"/>
        <v>0</v>
      </c>
      <c r="AG223" s="200"/>
      <c r="AH223" s="688"/>
      <c r="AI223" s="688"/>
      <c r="AJ223" s="688"/>
      <c r="AK223" s="688"/>
      <c r="AL223" s="651"/>
      <c r="AM223" s="466"/>
      <c r="AN223" s="447">
        <f t="shared" si="95"/>
        <v>0</v>
      </c>
      <c r="AO223" s="200" t="s">
        <v>309</v>
      </c>
      <c r="AP223" s="457">
        <f t="shared" si="91"/>
        <v>0</v>
      </c>
    </row>
    <row r="224" spans="1:42" ht="15.6" customHeight="1" x14ac:dyDescent="0.2">
      <c r="A224" s="688"/>
      <c r="B224" s="688"/>
      <c r="C224" s="730"/>
      <c r="D224" s="731"/>
      <c r="E224" s="732"/>
      <c r="F224" s="651"/>
      <c r="G224" s="466"/>
      <c r="H224" s="447">
        <f t="shared" si="90"/>
        <v>0</v>
      </c>
      <c r="I224" s="200"/>
      <c r="J224" s="736"/>
      <c r="K224" s="688"/>
      <c r="L224" s="688"/>
      <c r="M224" s="688"/>
      <c r="N224" s="651"/>
      <c r="O224" s="466"/>
      <c r="P224" s="447">
        <f t="shared" si="92"/>
        <v>0</v>
      </c>
      <c r="Q224" s="200"/>
      <c r="R224" s="736"/>
      <c r="S224" s="688"/>
      <c r="T224" s="688"/>
      <c r="U224" s="688"/>
      <c r="V224" s="651"/>
      <c r="W224" s="466"/>
      <c r="X224" s="447">
        <f t="shared" si="93"/>
        <v>0</v>
      </c>
      <c r="Y224" s="200"/>
      <c r="Z224" s="688"/>
      <c r="AA224" s="688"/>
      <c r="AB224" s="688"/>
      <c r="AC224" s="688"/>
      <c r="AD224" s="651"/>
      <c r="AE224" s="466"/>
      <c r="AF224" s="447">
        <f t="shared" si="94"/>
        <v>0</v>
      </c>
      <c r="AG224" s="200"/>
      <c r="AH224" s="688"/>
      <c r="AI224" s="688"/>
      <c r="AJ224" s="688"/>
      <c r="AK224" s="688"/>
      <c r="AL224" s="651"/>
      <c r="AM224" s="466"/>
      <c r="AN224" s="447">
        <f t="shared" si="95"/>
        <v>0</v>
      </c>
      <c r="AO224" s="200"/>
      <c r="AP224" s="457">
        <f t="shared" si="91"/>
        <v>0</v>
      </c>
    </row>
    <row r="225" spans="1:42" ht="15" x14ac:dyDescent="0.25">
      <c r="A225" s="667" t="s">
        <v>17</v>
      </c>
      <c r="B225" s="668"/>
      <c r="C225" s="668"/>
      <c r="D225" s="668"/>
      <c r="E225" s="668"/>
      <c r="F225" s="668"/>
      <c r="G225" s="224"/>
      <c r="H225" s="471">
        <f>SUM(H213:H224)</f>
        <v>0</v>
      </c>
      <c r="I225" s="200"/>
      <c r="J225" s="224"/>
      <c r="K225" s="224"/>
      <c r="L225" s="224"/>
      <c r="M225" s="224"/>
      <c r="N225" s="224"/>
      <c r="O225" s="224"/>
      <c r="P225" s="471">
        <f>SUM(P213:P224)</f>
        <v>0</v>
      </c>
      <c r="Q225" s="200"/>
      <c r="R225" s="264"/>
      <c r="S225" s="264"/>
      <c r="T225" s="224"/>
      <c r="U225" s="224"/>
      <c r="V225" s="224"/>
      <c r="W225" s="224"/>
      <c r="X225" s="471">
        <f>SUM(X213:X224)</f>
        <v>0</v>
      </c>
      <c r="Y225" s="200"/>
      <c r="Z225" s="264"/>
      <c r="AA225" s="264"/>
      <c r="AB225" s="224"/>
      <c r="AC225" s="224"/>
      <c r="AD225" s="224"/>
      <c r="AE225" s="224"/>
      <c r="AF225" s="471">
        <f>SUM(AF213:AF224)</f>
        <v>0</v>
      </c>
      <c r="AG225" s="200"/>
      <c r="AH225" s="264"/>
      <c r="AI225" s="264"/>
      <c r="AJ225" s="224"/>
      <c r="AK225" s="224"/>
      <c r="AL225" s="224"/>
      <c r="AM225" s="224"/>
      <c r="AN225" s="471">
        <f t="shared" ref="AN225" si="96">SUM(AN213:AN224)</f>
        <v>0</v>
      </c>
      <c r="AO225" s="200"/>
      <c r="AP225" s="458">
        <f t="shared" si="91"/>
        <v>0</v>
      </c>
    </row>
    <row r="226" spans="1:42" ht="15" x14ac:dyDescent="0.25">
      <c r="A226" s="230"/>
      <c r="B226" s="230"/>
      <c r="C226" s="230"/>
      <c r="D226" s="230"/>
      <c r="E226" s="230"/>
      <c r="F226" s="231"/>
      <c r="G226" s="231"/>
      <c r="H226" s="232"/>
      <c r="I226" s="200"/>
      <c r="J226" s="265"/>
      <c r="K226" s="265"/>
      <c r="P226" s="269"/>
      <c r="Q226" s="200"/>
      <c r="R226" s="265"/>
      <c r="S226" s="265"/>
      <c r="X226" s="266"/>
      <c r="Y226" s="200"/>
      <c r="Z226" s="265"/>
      <c r="AA226" s="265"/>
      <c r="AF226" s="266"/>
      <c r="AG226" s="200"/>
      <c r="AH226" s="265"/>
      <c r="AI226" s="265"/>
      <c r="AN226" s="234"/>
      <c r="AO226" s="200"/>
      <c r="AP226" s="267"/>
    </row>
    <row r="227" spans="1:42" ht="30" x14ac:dyDescent="0.25">
      <c r="A227" s="351" t="s">
        <v>289</v>
      </c>
      <c r="B227" s="409" t="s">
        <v>28</v>
      </c>
      <c r="C227" s="197" t="s">
        <v>69</v>
      </c>
      <c r="D227" s="737" t="s">
        <v>281</v>
      </c>
      <c r="E227" s="738"/>
      <c r="F227" s="484"/>
      <c r="G227" s="485"/>
      <c r="H227" s="273"/>
      <c r="I227" s="240"/>
      <c r="J227" s="353" t="s">
        <v>69</v>
      </c>
      <c r="K227" s="737" t="s">
        <v>277</v>
      </c>
      <c r="L227" s="738"/>
      <c r="M227" s="486"/>
      <c r="N227" s="487"/>
      <c r="O227" s="487"/>
      <c r="P227" s="273"/>
      <c r="Q227" s="240"/>
      <c r="R227" s="197" t="s">
        <v>69</v>
      </c>
      <c r="S227" s="737" t="s">
        <v>280</v>
      </c>
      <c r="T227" s="738"/>
      <c r="U227" s="354"/>
      <c r="V227" s="355"/>
      <c r="W227" s="355"/>
      <c r="X227" s="273"/>
      <c r="Y227" s="240"/>
      <c r="Z227" s="197" t="s">
        <v>69</v>
      </c>
      <c r="AA227" s="737" t="s">
        <v>279</v>
      </c>
      <c r="AB227" s="738"/>
      <c r="AC227" s="486"/>
      <c r="AD227" s="487"/>
      <c r="AE227" s="487"/>
      <c r="AF227" s="273"/>
      <c r="AG227" s="240"/>
      <c r="AH227" s="197" t="s">
        <v>69</v>
      </c>
      <c r="AI227" s="737" t="s">
        <v>278</v>
      </c>
      <c r="AJ227" s="738"/>
      <c r="AK227" s="486"/>
      <c r="AL227" s="487"/>
      <c r="AM227" s="487"/>
      <c r="AN227" s="273"/>
      <c r="AO227" s="240"/>
      <c r="AP227" s="273"/>
    </row>
    <row r="228" spans="1:42" ht="15.6" customHeight="1" x14ac:dyDescent="0.2">
      <c r="A228" s="659"/>
      <c r="B228" s="356"/>
      <c r="C228" s="357"/>
      <c r="D228" s="764"/>
      <c r="E228" s="765"/>
      <c r="F228" s="733"/>
      <c r="G228" s="735"/>
      <c r="H228" s="453">
        <f>C228*D228</f>
        <v>0</v>
      </c>
      <c r="I228" s="200"/>
      <c r="J228" s="358"/>
      <c r="K228" s="739">
        <f>D228*1.04</f>
        <v>0</v>
      </c>
      <c r="L228" s="740"/>
      <c r="M228" s="733"/>
      <c r="N228" s="734"/>
      <c r="O228" s="735"/>
      <c r="P228" s="453">
        <f>J228*K228</f>
        <v>0</v>
      </c>
      <c r="Q228" s="200"/>
      <c r="R228" s="358"/>
      <c r="S228" s="739">
        <f>K228*1.04</f>
        <v>0</v>
      </c>
      <c r="T228" s="740"/>
      <c r="U228" s="733"/>
      <c r="V228" s="734"/>
      <c r="W228" s="735"/>
      <c r="X228" s="453">
        <f>R228*S228</f>
        <v>0</v>
      </c>
      <c r="Y228" s="200"/>
      <c r="Z228" s="358"/>
      <c r="AA228" s="739">
        <f>S228*1.04</f>
        <v>0</v>
      </c>
      <c r="AB228" s="740"/>
      <c r="AC228" s="733"/>
      <c r="AD228" s="734"/>
      <c r="AE228" s="735"/>
      <c r="AF228" s="453">
        <f>Z228*AA228</f>
        <v>0</v>
      </c>
      <c r="AG228" s="200"/>
      <c r="AH228" s="358"/>
      <c r="AI228" s="739">
        <f>AA228*1.04</f>
        <v>0</v>
      </c>
      <c r="AJ228" s="740"/>
      <c r="AK228" s="733"/>
      <c r="AL228" s="734"/>
      <c r="AM228" s="735"/>
      <c r="AN228" s="453">
        <f>AH228*AI228</f>
        <v>0</v>
      </c>
      <c r="AO228" s="200"/>
      <c r="AP228" s="457">
        <f>SUM(H228+P228+X228+AF228+AN228)</f>
        <v>0</v>
      </c>
    </row>
    <row r="229" spans="1:42" ht="15.6" customHeight="1" x14ac:dyDescent="0.2">
      <c r="A229" s="290"/>
      <c r="B229" s="361"/>
      <c r="C229" s="357"/>
      <c r="D229" s="764"/>
      <c r="E229" s="765"/>
      <c r="F229" s="730"/>
      <c r="G229" s="732"/>
      <c r="H229" s="454">
        <f>C229*D229</f>
        <v>0</v>
      </c>
      <c r="I229" s="200"/>
      <c r="J229" s="358"/>
      <c r="K229" s="739">
        <f>D229*1.04</f>
        <v>0</v>
      </c>
      <c r="L229" s="740"/>
      <c r="M229" s="730"/>
      <c r="N229" s="731"/>
      <c r="O229" s="732"/>
      <c r="P229" s="454">
        <f>J229*K229</f>
        <v>0</v>
      </c>
      <c r="Q229" s="200"/>
      <c r="R229" s="358"/>
      <c r="S229" s="739">
        <f>K229*1.04</f>
        <v>0</v>
      </c>
      <c r="T229" s="740"/>
      <c r="U229" s="730"/>
      <c r="V229" s="731"/>
      <c r="W229" s="732"/>
      <c r="X229" s="454">
        <f>R229*S229</f>
        <v>0</v>
      </c>
      <c r="Y229" s="200"/>
      <c r="Z229" s="358"/>
      <c r="AA229" s="739">
        <f>S229*1.04</f>
        <v>0</v>
      </c>
      <c r="AB229" s="740"/>
      <c r="AC229" s="730"/>
      <c r="AD229" s="731"/>
      <c r="AE229" s="732"/>
      <c r="AF229" s="454">
        <f>Z229*AA229</f>
        <v>0</v>
      </c>
      <c r="AG229" s="200"/>
      <c r="AH229" s="358"/>
      <c r="AI229" s="739">
        <f>AA229*1.04</f>
        <v>0</v>
      </c>
      <c r="AJ229" s="740"/>
      <c r="AK229" s="730"/>
      <c r="AL229" s="731"/>
      <c r="AM229" s="732"/>
      <c r="AN229" s="454">
        <f>AH229*AI229</f>
        <v>0</v>
      </c>
      <c r="AO229" s="200"/>
      <c r="AP229" s="457">
        <f>SUM(H229+P229+X229+AF229+AN229)</f>
        <v>0</v>
      </c>
    </row>
    <row r="230" spans="1:42" ht="15" x14ac:dyDescent="0.25">
      <c r="A230" s="667" t="s">
        <v>17</v>
      </c>
      <c r="B230" s="668"/>
      <c r="C230" s="668"/>
      <c r="D230" s="668"/>
      <c r="E230" s="668"/>
      <c r="F230" s="711"/>
      <c r="G230" s="363"/>
      <c r="H230" s="471">
        <f>SUM(H228:H229)</f>
        <v>0</v>
      </c>
      <c r="I230" s="200"/>
      <c r="J230" s="224"/>
      <c r="K230" s="229"/>
      <c r="L230" s="229"/>
      <c r="M230" s="338"/>
      <c r="N230" s="338"/>
      <c r="O230" s="363"/>
      <c r="P230" s="471">
        <f>SUM(P228:P229)</f>
        <v>0</v>
      </c>
      <c r="Q230" s="200"/>
      <c r="R230" s="223"/>
      <c r="S230" s="229"/>
      <c r="T230" s="229"/>
      <c r="U230" s="229"/>
      <c r="V230" s="229"/>
      <c r="W230" s="364"/>
      <c r="X230" s="471">
        <f>SUM(X228:X229)</f>
        <v>0</v>
      </c>
      <c r="Y230" s="200"/>
      <c r="Z230" s="223"/>
      <c r="AA230" s="229"/>
      <c r="AB230" s="229"/>
      <c r="AC230" s="338"/>
      <c r="AD230" s="338"/>
      <c r="AE230" s="363"/>
      <c r="AF230" s="471">
        <f>SUM(AF228:AF229)</f>
        <v>0</v>
      </c>
      <c r="AG230" s="200"/>
      <c r="AH230" s="223"/>
      <c r="AI230" s="229"/>
      <c r="AJ230" s="229"/>
      <c r="AK230" s="338"/>
      <c r="AL230" s="338"/>
      <c r="AM230" s="363"/>
      <c r="AN230" s="471">
        <f t="shared" ref="AN230" si="97">SUM(AN228:AN229)</f>
        <v>0</v>
      </c>
      <c r="AO230" s="200"/>
      <c r="AP230" s="458">
        <f>SUM(H230+P230+X230+AF230+AN230)</f>
        <v>0</v>
      </c>
    </row>
    <row r="231" spans="1:42" x14ac:dyDescent="0.2">
      <c r="I231" s="399"/>
      <c r="Q231" s="399"/>
      <c r="Y231" s="399"/>
      <c r="AG231" s="399"/>
      <c r="AO231" s="399"/>
    </row>
    <row r="232" spans="1:42" ht="15" x14ac:dyDescent="0.25">
      <c r="A232" s="226" t="s">
        <v>290</v>
      </c>
      <c r="B232" s="223"/>
      <c r="C232" s="224"/>
      <c r="D232" s="224"/>
      <c r="E232" s="224"/>
      <c r="F232" s="224"/>
      <c r="G232" s="226"/>
      <c r="H232" s="470">
        <f>SUM(H230+H225+H209+H201+H193+H186+H171+H159+H128+H118+H71)</f>
        <v>0</v>
      </c>
      <c r="I232" s="200"/>
      <c r="J232" s="224"/>
      <c r="K232" s="224"/>
      <c r="L232" s="224"/>
      <c r="M232" s="224"/>
      <c r="N232" s="224"/>
      <c r="O232" s="224"/>
      <c r="P232" s="470">
        <f>SUM(P230+P225+P209+P201+P193+P186+P171+P159+P128+P118+P71)</f>
        <v>0</v>
      </c>
      <c r="Q232" s="200"/>
      <c r="R232" s="264"/>
      <c r="S232" s="264"/>
      <c r="T232" s="224"/>
      <c r="U232" s="224"/>
      <c r="V232" s="224"/>
      <c r="W232" s="224"/>
      <c r="X232" s="470">
        <f>SUM(X230+X225+X209+X201+X193+X186+X171+X159+X128+X118+X71)</f>
        <v>0</v>
      </c>
      <c r="Y232" s="200"/>
      <c r="Z232" s="264"/>
      <c r="AA232" s="264"/>
      <c r="AB232" s="224"/>
      <c r="AC232" s="224"/>
      <c r="AD232" s="224"/>
      <c r="AE232" s="224"/>
      <c r="AF232" s="470">
        <f>SUM(AF230+AF225+AF209+AF201+AF193+AF186+AF171+AF159+AF128+AF118+AF71)</f>
        <v>0</v>
      </c>
      <c r="AG232" s="200"/>
      <c r="AH232" s="264"/>
      <c r="AI232" s="264"/>
      <c r="AJ232" s="224"/>
      <c r="AK232" s="224"/>
      <c r="AL232" s="224"/>
      <c r="AM232" s="224"/>
      <c r="AN232" s="470">
        <f>SUM(AN230+AN225+AN209+AN201+AN193+AN186+AN171+AN159+AN128+AN118+AN71)</f>
        <v>0</v>
      </c>
      <c r="AO232" s="200"/>
      <c r="AP232" s="458">
        <f>SUM(H232+P232+X232+AF232+AN232)</f>
        <v>0</v>
      </c>
    </row>
    <row r="233" spans="1:42" x14ac:dyDescent="0.2">
      <c r="A233" s="231"/>
      <c r="B233" s="231"/>
      <c r="C233" s="230"/>
      <c r="D233" s="230"/>
      <c r="E233" s="230"/>
      <c r="F233" s="230"/>
      <c r="G233" s="230"/>
      <c r="H233" s="233"/>
      <c r="I233" s="200"/>
      <c r="J233" s="265"/>
      <c r="K233" s="265"/>
      <c r="P233" s="266"/>
      <c r="Q233" s="200"/>
      <c r="R233" s="265"/>
      <c r="S233" s="265"/>
      <c r="X233" s="266"/>
      <c r="Y233" s="200"/>
      <c r="Z233" s="265"/>
      <c r="AA233" s="265"/>
      <c r="AF233" s="266"/>
      <c r="AG233" s="200"/>
      <c r="AH233" s="265"/>
      <c r="AI233" s="265"/>
      <c r="AN233" s="234"/>
      <c r="AO233" s="200"/>
      <c r="AP233" s="234"/>
    </row>
    <row r="234" spans="1:42" ht="15" x14ac:dyDescent="0.25">
      <c r="A234" s="410" t="s">
        <v>291</v>
      </c>
      <c r="B234" s="223"/>
      <c r="C234" s="224"/>
      <c r="D234" s="224"/>
      <c r="E234" s="224"/>
      <c r="F234" s="224"/>
      <c r="G234" s="224"/>
      <c r="H234" s="470">
        <f>H232-SUM(H235:H238)</f>
        <v>0</v>
      </c>
      <c r="I234" s="200"/>
      <c r="J234" s="224"/>
      <c r="K234" s="224"/>
      <c r="L234" s="224"/>
      <c r="M234" s="224"/>
      <c r="N234" s="224"/>
      <c r="O234" s="224"/>
      <c r="P234" s="470">
        <f>P232-SUM(P235:P238)</f>
        <v>0</v>
      </c>
      <c r="Q234" s="200"/>
      <c r="R234" s="264"/>
      <c r="S234" s="264"/>
      <c r="T234" s="224"/>
      <c r="U234" s="224"/>
      <c r="V234" s="224"/>
      <c r="W234" s="224"/>
      <c r="X234" s="470">
        <f>X232-SUM(X235:X238)</f>
        <v>0</v>
      </c>
      <c r="Y234" s="200"/>
      <c r="Z234" s="264"/>
      <c r="AA234" s="264"/>
      <c r="AB234" s="224"/>
      <c r="AC234" s="224"/>
      <c r="AD234" s="224"/>
      <c r="AE234" s="224"/>
      <c r="AF234" s="470">
        <f>AF232-SUM(AF235:AF238)</f>
        <v>0</v>
      </c>
      <c r="AG234" s="200"/>
      <c r="AH234" s="264"/>
      <c r="AI234" s="264"/>
      <c r="AJ234" s="224"/>
      <c r="AK234" s="224"/>
      <c r="AL234" s="224"/>
      <c r="AM234" s="224"/>
      <c r="AN234" s="470">
        <f>AN232-SUM(AN235:AN238)</f>
        <v>0</v>
      </c>
      <c r="AO234" s="200"/>
      <c r="AP234" s="458">
        <f t="shared" ref="AP234:AP238" si="98">SUM(H234+P234+X234+AF234+AN234)</f>
        <v>0</v>
      </c>
    </row>
    <row r="235" spans="1:42" ht="13.9" customHeight="1" x14ac:dyDescent="0.25">
      <c r="A235" s="366" t="s">
        <v>261</v>
      </c>
      <c r="B235" s="754"/>
      <c r="C235" s="755"/>
      <c r="D235" s="755"/>
      <c r="E235" s="755"/>
      <c r="F235" s="755"/>
      <c r="G235" s="756"/>
      <c r="H235" s="493">
        <f>H128</f>
        <v>0</v>
      </c>
      <c r="I235" s="200"/>
      <c r="J235" s="754"/>
      <c r="K235" s="755"/>
      <c r="L235" s="755"/>
      <c r="M235" s="755"/>
      <c r="N235" s="755"/>
      <c r="O235" s="756"/>
      <c r="P235" s="493">
        <f>P128</f>
        <v>0</v>
      </c>
      <c r="Q235" s="200"/>
      <c r="R235" s="754"/>
      <c r="S235" s="755"/>
      <c r="T235" s="755"/>
      <c r="U235" s="755"/>
      <c r="V235" s="755"/>
      <c r="W235" s="756"/>
      <c r="X235" s="493">
        <f>X128</f>
        <v>0</v>
      </c>
      <c r="Y235" s="200"/>
      <c r="Z235" s="754"/>
      <c r="AA235" s="755"/>
      <c r="AB235" s="755"/>
      <c r="AC235" s="755"/>
      <c r="AD235" s="755"/>
      <c r="AE235" s="756"/>
      <c r="AF235" s="493">
        <f>AF128</f>
        <v>0</v>
      </c>
      <c r="AG235" s="200"/>
      <c r="AH235" s="754"/>
      <c r="AI235" s="755"/>
      <c r="AJ235" s="755"/>
      <c r="AK235" s="755"/>
      <c r="AL235" s="755"/>
      <c r="AM235" s="756"/>
      <c r="AN235" s="493">
        <f>AN128</f>
        <v>0</v>
      </c>
      <c r="AO235" s="200"/>
      <c r="AP235" s="469">
        <f t="shared" si="98"/>
        <v>0</v>
      </c>
    </row>
    <row r="236" spans="1:42" ht="16.899999999999999" customHeight="1" x14ac:dyDescent="0.25">
      <c r="A236" s="366" t="s">
        <v>264</v>
      </c>
      <c r="B236" s="757"/>
      <c r="C236" s="758"/>
      <c r="D236" s="758"/>
      <c r="E236" s="758"/>
      <c r="F236" s="758"/>
      <c r="G236" s="759"/>
      <c r="H236" s="493">
        <f>H171</f>
        <v>0</v>
      </c>
      <c r="I236" s="200"/>
      <c r="J236" s="757"/>
      <c r="K236" s="758"/>
      <c r="L236" s="758"/>
      <c r="M236" s="758"/>
      <c r="N236" s="758"/>
      <c r="O236" s="759"/>
      <c r="P236" s="493">
        <f>P171</f>
        <v>0</v>
      </c>
      <c r="Q236" s="200"/>
      <c r="R236" s="757"/>
      <c r="S236" s="758"/>
      <c r="T236" s="758"/>
      <c r="U236" s="758"/>
      <c r="V236" s="758"/>
      <c r="W236" s="759"/>
      <c r="X236" s="493">
        <f>X171</f>
        <v>0</v>
      </c>
      <c r="Y236" s="200"/>
      <c r="Z236" s="757"/>
      <c r="AA236" s="758"/>
      <c r="AB236" s="758"/>
      <c r="AC236" s="758"/>
      <c r="AD236" s="758"/>
      <c r="AE236" s="759"/>
      <c r="AF236" s="493">
        <f>AF171</f>
        <v>0</v>
      </c>
      <c r="AG236" s="200"/>
      <c r="AH236" s="757"/>
      <c r="AI236" s="758"/>
      <c r="AJ236" s="758"/>
      <c r="AK236" s="758"/>
      <c r="AL236" s="758"/>
      <c r="AM236" s="759"/>
      <c r="AN236" s="493">
        <f>AN171</f>
        <v>0</v>
      </c>
      <c r="AO236" s="200"/>
      <c r="AP236" s="469">
        <f t="shared" si="98"/>
        <v>0</v>
      </c>
    </row>
    <row r="237" spans="1:42" ht="16.899999999999999" customHeight="1" x14ac:dyDescent="0.25">
      <c r="A237" s="366" t="s">
        <v>262</v>
      </c>
      <c r="B237" s="757"/>
      <c r="C237" s="758"/>
      <c r="D237" s="758"/>
      <c r="E237" s="758"/>
      <c r="F237" s="758"/>
      <c r="G237" s="759"/>
      <c r="H237" s="493">
        <f>SUM(E204:E208)-SUM(F204:F208)</f>
        <v>0</v>
      </c>
      <c r="I237" s="200"/>
      <c r="J237" s="757"/>
      <c r="K237" s="758"/>
      <c r="L237" s="758"/>
      <c r="M237" s="758"/>
      <c r="N237" s="758"/>
      <c r="O237" s="759"/>
      <c r="P237" s="493">
        <f>SUM(M204:M208)-SUM(N204:N208)</f>
        <v>0</v>
      </c>
      <c r="Q237" s="200"/>
      <c r="R237" s="757"/>
      <c r="S237" s="758"/>
      <c r="T237" s="758"/>
      <c r="U237" s="758"/>
      <c r="V237" s="758"/>
      <c r="W237" s="759"/>
      <c r="X237" s="493">
        <f>SUM(U204:U208)-SUM(V204:V208)</f>
        <v>0</v>
      </c>
      <c r="Y237" s="200"/>
      <c r="Z237" s="757"/>
      <c r="AA237" s="758"/>
      <c r="AB237" s="758"/>
      <c r="AC237" s="758"/>
      <c r="AD237" s="758"/>
      <c r="AE237" s="759"/>
      <c r="AF237" s="493">
        <f>SUM(AC204:AC208)-SUM(AD204:AD208)</f>
        <v>0</v>
      </c>
      <c r="AG237" s="200"/>
      <c r="AH237" s="757"/>
      <c r="AI237" s="758"/>
      <c r="AJ237" s="758"/>
      <c r="AK237" s="758"/>
      <c r="AL237" s="758"/>
      <c r="AM237" s="759"/>
      <c r="AN237" s="493">
        <f>SUM(AK204:AK208)-SUM(AL204:AL208)</f>
        <v>0</v>
      </c>
      <c r="AO237" s="200"/>
      <c r="AP237" s="469">
        <f t="shared" si="98"/>
        <v>0</v>
      </c>
    </row>
    <row r="238" spans="1:42" ht="16.149999999999999" customHeight="1" x14ac:dyDescent="0.25">
      <c r="A238" s="366" t="s">
        <v>263</v>
      </c>
      <c r="B238" s="761"/>
      <c r="C238" s="762"/>
      <c r="D238" s="762"/>
      <c r="E238" s="762"/>
      <c r="F238" s="762"/>
      <c r="G238" s="763"/>
      <c r="H238" s="493">
        <f>H230</f>
        <v>0</v>
      </c>
      <c r="I238" s="200"/>
      <c r="J238" s="761"/>
      <c r="K238" s="762"/>
      <c r="L238" s="762"/>
      <c r="M238" s="762"/>
      <c r="N238" s="762"/>
      <c r="O238" s="763"/>
      <c r="P238" s="493">
        <f>P230</f>
        <v>0</v>
      </c>
      <c r="Q238" s="200"/>
      <c r="R238" s="761"/>
      <c r="S238" s="762"/>
      <c r="T238" s="762"/>
      <c r="U238" s="762"/>
      <c r="V238" s="762"/>
      <c r="W238" s="763"/>
      <c r="X238" s="493">
        <f>X230</f>
        <v>0</v>
      </c>
      <c r="Y238" s="200"/>
      <c r="Z238" s="761"/>
      <c r="AA238" s="762"/>
      <c r="AB238" s="762"/>
      <c r="AC238" s="762"/>
      <c r="AD238" s="762"/>
      <c r="AE238" s="763"/>
      <c r="AF238" s="493">
        <f>AF230</f>
        <v>0</v>
      </c>
      <c r="AG238" s="200"/>
      <c r="AH238" s="761"/>
      <c r="AI238" s="762"/>
      <c r="AJ238" s="762"/>
      <c r="AK238" s="762"/>
      <c r="AL238" s="762"/>
      <c r="AM238" s="763"/>
      <c r="AN238" s="493">
        <f>AN230</f>
        <v>0</v>
      </c>
      <c r="AO238" s="200"/>
      <c r="AP238" s="469">
        <f t="shared" si="98"/>
        <v>0</v>
      </c>
    </row>
    <row r="239" spans="1:42" ht="15" x14ac:dyDescent="0.25">
      <c r="A239" s="231"/>
      <c r="B239" s="231"/>
      <c r="C239" s="230"/>
      <c r="D239" s="230"/>
      <c r="E239" s="230"/>
      <c r="F239" s="291"/>
      <c r="G239" s="291"/>
      <c r="H239" s="291"/>
      <c r="I239" s="200"/>
      <c r="J239" s="265"/>
      <c r="K239" s="265"/>
      <c r="P239" s="291"/>
      <c r="Q239" s="200"/>
      <c r="R239" s="265"/>
      <c r="S239" s="265"/>
      <c r="X239" s="291"/>
      <c r="Y239" s="200"/>
      <c r="Z239" s="265"/>
      <c r="AA239" s="265"/>
      <c r="AF239" s="291"/>
      <c r="AG239" s="200"/>
      <c r="AH239" s="265"/>
      <c r="AI239" s="265"/>
      <c r="AN239" s="291"/>
      <c r="AO239" s="200"/>
      <c r="AP239" s="267"/>
    </row>
    <row r="240" spans="1:42" ht="17.45" customHeight="1" x14ac:dyDescent="0.25">
      <c r="A240" s="223" t="s">
        <v>292</v>
      </c>
      <c r="B240" s="760"/>
      <c r="C240" s="709"/>
      <c r="D240" s="709"/>
      <c r="E240" s="709"/>
      <c r="F240" s="709"/>
      <c r="G240" s="710"/>
      <c r="H240" s="470">
        <f>B16*H234</f>
        <v>0</v>
      </c>
      <c r="I240" s="200"/>
      <c r="J240" s="760"/>
      <c r="K240" s="709"/>
      <c r="L240" s="709"/>
      <c r="M240" s="709"/>
      <c r="N240" s="709"/>
      <c r="O240" s="710"/>
      <c r="P240" s="470">
        <f>B16*P234</f>
        <v>0</v>
      </c>
      <c r="Q240" s="200"/>
      <c r="R240" s="760"/>
      <c r="S240" s="709"/>
      <c r="T240" s="709"/>
      <c r="U240" s="709"/>
      <c r="V240" s="709"/>
      <c r="W240" s="710"/>
      <c r="X240" s="470">
        <f>B16*X234</f>
        <v>0</v>
      </c>
      <c r="Y240" s="200"/>
      <c r="Z240" s="760"/>
      <c r="AA240" s="709"/>
      <c r="AB240" s="709"/>
      <c r="AC240" s="709"/>
      <c r="AD240" s="709"/>
      <c r="AE240" s="710"/>
      <c r="AF240" s="470">
        <f>B16*AF234</f>
        <v>0</v>
      </c>
      <c r="AG240" s="200"/>
      <c r="AH240" s="760"/>
      <c r="AI240" s="709"/>
      <c r="AJ240" s="709"/>
      <c r="AK240" s="709"/>
      <c r="AL240" s="709"/>
      <c r="AM240" s="710"/>
      <c r="AN240" s="470">
        <f>B16*AN234</f>
        <v>0</v>
      </c>
      <c r="AO240" s="200"/>
      <c r="AP240" s="458">
        <f>SUM(H240+P240+X240+AF240+AN240)</f>
        <v>0</v>
      </c>
    </row>
    <row r="241" spans="1:44" ht="15" x14ac:dyDescent="0.25">
      <c r="H241" s="291"/>
      <c r="I241" s="200"/>
      <c r="J241" s="265"/>
      <c r="K241" s="265"/>
      <c r="P241" s="291"/>
      <c r="Q241" s="200"/>
      <c r="R241" s="265"/>
      <c r="S241" s="265"/>
      <c r="X241" s="291"/>
      <c r="Y241" s="200"/>
      <c r="Z241" s="265"/>
      <c r="AA241" s="265"/>
      <c r="AF241" s="291"/>
      <c r="AG241" s="200"/>
      <c r="AH241" s="265"/>
      <c r="AI241" s="265"/>
      <c r="AN241" s="291"/>
      <c r="AO241" s="200"/>
      <c r="AP241" s="267"/>
    </row>
    <row r="242" spans="1:44" ht="15" x14ac:dyDescent="0.25">
      <c r="A242" s="223" t="s">
        <v>293</v>
      </c>
      <c r="B242" s="760"/>
      <c r="C242" s="709"/>
      <c r="D242" s="709"/>
      <c r="E242" s="709"/>
      <c r="F242" s="709"/>
      <c r="G242" s="710"/>
      <c r="H242" s="470">
        <f>SUM(H240+H232)</f>
        <v>0</v>
      </c>
      <c r="I242" s="340"/>
      <c r="J242" s="760"/>
      <c r="K242" s="709"/>
      <c r="L242" s="709"/>
      <c r="M242" s="709"/>
      <c r="N242" s="709"/>
      <c r="O242" s="710"/>
      <c r="P242" s="470">
        <f>SUM(P240+P232)</f>
        <v>0</v>
      </c>
      <c r="Q242" s="340"/>
      <c r="R242" s="760"/>
      <c r="S242" s="709"/>
      <c r="T242" s="709"/>
      <c r="U242" s="709"/>
      <c r="V242" s="709"/>
      <c r="W242" s="710"/>
      <c r="X242" s="470">
        <f>SUM(X240+X232)</f>
        <v>0</v>
      </c>
      <c r="Y242" s="340"/>
      <c r="Z242" s="760"/>
      <c r="AA242" s="709"/>
      <c r="AB242" s="709"/>
      <c r="AC242" s="709"/>
      <c r="AD242" s="709"/>
      <c r="AE242" s="710"/>
      <c r="AF242" s="470">
        <f>SUM(AF240+AF232)</f>
        <v>0</v>
      </c>
      <c r="AG242" s="340"/>
      <c r="AH242" s="760"/>
      <c r="AI242" s="709"/>
      <c r="AJ242" s="709"/>
      <c r="AK242" s="709"/>
      <c r="AL242" s="709"/>
      <c r="AM242" s="710"/>
      <c r="AN242" s="470">
        <f>SUM(AN240+AN232)</f>
        <v>0</v>
      </c>
      <c r="AO242" s="340"/>
      <c r="AP242" s="458">
        <f>ROUND(H242+P242+X242+AF242+AN242,1)</f>
        <v>0</v>
      </c>
    </row>
    <row r="243" spans="1:44" x14ac:dyDescent="0.2">
      <c r="H243" s="368"/>
      <c r="I243" s="173"/>
      <c r="J243" s="368"/>
      <c r="Q243" s="173"/>
      <c r="Y243" s="173"/>
      <c r="AG243" s="173"/>
      <c r="AO243" s="173"/>
    </row>
    <row r="244" spans="1:44" ht="15" x14ac:dyDescent="0.25">
      <c r="H244" s="369" t="str">
        <f>B20</f>
        <v>FY 27-28</v>
      </c>
      <c r="I244" s="173"/>
      <c r="J244" s="370"/>
      <c r="K244" s="370"/>
      <c r="P244" s="371" t="str">
        <f>J20</f>
        <v>FY 28-29</v>
      </c>
      <c r="Q244" s="173"/>
      <c r="R244" s="370"/>
      <c r="S244" s="370"/>
      <c r="X244" s="371" t="str">
        <f>R20</f>
        <v>FY 29-30</v>
      </c>
      <c r="Y244" s="173"/>
      <c r="Z244" s="370"/>
      <c r="AA244" s="370"/>
      <c r="AF244" s="371" t="str">
        <f>Z20</f>
        <v>FY 30-31</v>
      </c>
      <c r="AG244" s="173"/>
      <c r="AH244" s="370"/>
      <c r="AI244" s="370"/>
      <c r="AN244" s="372" t="str">
        <f>AH20</f>
        <v>FY 31-32</v>
      </c>
      <c r="AO244" s="173"/>
    </row>
    <row r="246" spans="1:44" ht="20.25" x14ac:dyDescent="0.3">
      <c r="A246" s="402"/>
      <c r="AP246" s="400"/>
    </row>
    <row r="247" spans="1:44" ht="18" customHeight="1" x14ac:dyDescent="0.35">
      <c r="H247" s="403"/>
      <c r="I247" s="403"/>
      <c r="J247" s="403"/>
      <c r="K247" s="403"/>
      <c r="L247" s="403"/>
      <c r="M247" s="403"/>
      <c r="N247" s="403"/>
      <c r="O247" s="403"/>
      <c r="P247" s="403"/>
      <c r="Q247" s="403"/>
      <c r="R247" s="403"/>
      <c r="S247" s="403"/>
      <c r="T247" s="403"/>
      <c r="U247" s="403"/>
      <c r="V247" s="403"/>
      <c r="W247" s="403"/>
      <c r="X247" s="403"/>
      <c r="AP247" s="401"/>
    </row>
    <row r="248" spans="1:44" x14ac:dyDescent="0.2">
      <c r="AR248" s="462"/>
    </row>
    <row r="249" spans="1:44" x14ac:dyDescent="0.2">
      <c r="AR249" s="462"/>
    </row>
    <row r="252" spans="1:44" x14ac:dyDescent="0.2">
      <c r="AR252" s="462"/>
    </row>
  </sheetData>
  <sheetProtection algorithmName="SHA-512" hashValue="lJNY7IzY2OUidrlLjIb1Br72/yKmsNtIoDXytCf62scg+jdtTGiy3ewIbSRQbYBwJyDajl5VyRHAmahnNp/XOQ==" saltValue="gK2VXkwyKkq7rwPum67f3A==" spinCount="100000" sheet="1" formatCells="0" formatColumns="0" formatRows="0"/>
  <mergeCells count="403">
    <mergeCell ref="R240:W240"/>
    <mergeCell ref="Z240:AE240"/>
    <mergeCell ref="AH240:AM240"/>
    <mergeCell ref="B235:G235"/>
    <mergeCell ref="J235:O235"/>
    <mergeCell ref="J236:O236"/>
    <mergeCell ref="J237:O237"/>
    <mergeCell ref="J238:O238"/>
    <mergeCell ref="F228:G228"/>
    <mergeCell ref="M228:O228"/>
    <mergeCell ref="U228:W228"/>
    <mergeCell ref="AC228:AE228"/>
    <mergeCell ref="AK228:AM228"/>
    <mergeCell ref="F229:G229"/>
    <mergeCell ref="M229:O229"/>
    <mergeCell ref="U229:W229"/>
    <mergeCell ref="AC229:AE229"/>
    <mergeCell ref="AK229:AM229"/>
    <mergeCell ref="AI229:AJ229"/>
    <mergeCell ref="AA228:AB228"/>
    <mergeCell ref="J20:P20"/>
    <mergeCell ref="R20:X20"/>
    <mergeCell ref="Z20:AF20"/>
    <mergeCell ref="AH20:AN20"/>
    <mergeCell ref="Z235:AE235"/>
    <mergeCell ref="Z236:AE236"/>
    <mergeCell ref="Z237:AE237"/>
    <mergeCell ref="Z238:AE238"/>
    <mergeCell ref="AH235:AM235"/>
    <mergeCell ref="AH236:AM236"/>
    <mergeCell ref="AH237:AM237"/>
    <mergeCell ref="AH238:AM238"/>
    <mergeCell ref="R238:W238"/>
    <mergeCell ref="Z115:AD115"/>
    <mergeCell ref="AH115:AL115"/>
    <mergeCell ref="J113:N113"/>
    <mergeCell ref="R113:V113"/>
    <mergeCell ref="Z113:AD113"/>
    <mergeCell ref="AH113:AL113"/>
    <mergeCell ref="R106:V106"/>
    <mergeCell ref="Z106:AD106"/>
    <mergeCell ref="AH106:AL106"/>
    <mergeCell ref="J114:N114"/>
    <mergeCell ref="R114:V114"/>
    <mergeCell ref="AH242:AM242"/>
    <mergeCell ref="Z242:AE242"/>
    <mergeCell ref="R242:W242"/>
    <mergeCell ref="J242:O242"/>
    <mergeCell ref="C219:E219"/>
    <mergeCell ref="C220:E220"/>
    <mergeCell ref="C221:E221"/>
    <mergeCell ref="C222:E222"/>
    <mergeCell ref="C223:E223"/>
    <mergeCell ref="C224:E224"/>
    <mergeCell ref="B236:G236"/>
    <mergeCell ref="B237:G237"/>
    <mergeCell ref="B238:G238"/>
    <mergeCell ref="A225:F225"/>
    <mergeCell ref="R220:U220"/>
    <mergeCell ref="D227:E227"/>
    <mergeCell ref="D228:E228"/>
    <mergeCell ref="D229:E229"/>
    <mergeCell ref="K228:L228"/>
    <mergeCell ref="K229:L229"/>
    <mergeCell ref="B242:G242"/>
    <mergeCell ref="B240:G240"/>
    <mergeCell ref="J240:O240"/>
    <mergeCell ref="AA227:AB227"/>
    <mergeCell ref="C214:E214"/>
    <mergeCell ref="C204:D204"/>
    <mergeCell ref="C205:D205"/>
    <mergeCell ref="C206:D206"/>
    <mergeCell ref="C207:D207"/>
    <mergeCell ref="C208:D208"/>
    <mergeCell ref="R235:W235"/>
    <mergeCell ref="R236:W236"/>
    <mergeCell ref="R237:W237"/>
    <mergeCell ref="J207:L207"/>
    <mergeCell ref="A230:F230"/>
    <mergeCell ref="C218:E218"/>
    <mergeCell ref="R224:U224"/>
    <mergeCell ref="A207:B207"/>
    <mergeCell ref="A208:B208"/>
    <mergeCell ref="A213:B213"/>
    <mergeCell ref="C213:E213"/>
    <mergeCell ref="R207:T207"/>
    <mergeCell ref="R208:T208"/>
    <mergeCell ref="J204:L204"/>
    <mergeCell ref="J205:L205"/>
    <mergeCell ref="R205:T205"/>
    <mergeCell ref="J206:L206"/>
    <mergeCell ref="AH182:AK182"/>
    <mergeCell ref="AH183:AK183"/>
    <mergeCell ref="Z114:AD114"/>
    <mergeCell ref="AH114:AL114"/>
    <mergeCell ref="Z108:AD108"/>
    <mergeCell ref="AH108:AL108"/>
    <mergeCell ref="Z109:AD109"/>
    <mergeCell ref="AH109:AL109"/>
    <mergeCell ref="Z112:AD112"/>
    <mergeCell ref="AH112:AL112"/>
    <mergeCell ref="AH177:AK177"/>
    <mergeCell ref="A77:A78"/>
    <mergeCell ref="A159:F159"/>
    <mergeCell ref="A171:F171"/>
    <mergeCell ref="A185:B185"/>
    <mergeCell ref="J181:M181"/>
    <mergeCell ref="C106:G106"/>
    <mergeCell ref="J106:N106"/>
    <mergeCell ref="C108:G108"/>
    <mergeCell ref="J108:N108"/>
    <mergeCell ref="J115:N115"/>
    <mergeCell ref="C114:G114"/>
    <mergeCell ref="C109:G109"/>
    <mergeCell ref="C113:G113"/>
    <mergeCell ref="B124:D124"/>
    <mergeCell ref="B125:D125"/>
    <mergeCell ref="B126:D126"/>
    <mergeCell ref="C178:E178"/>
    <mergeCell ref="C179:E179"/>
    <mergeCell ref="C181:E181"/>
    <mergeCell ref="C182:E182"/>
    <mergeCell ref="C183:E183"/>
    <mergeCell ref="C184:E184"/>
    <mergeCell ref="C185:E185"/>
    <mergeCell ref="A110:G110"/>
    <mergeCell ref="C112:G112"/>
    <mergeCell ref="J112:N112"/>
    <mergeCell ref="R112:V112"/>
    <mergeCell ref="J124:M124"/>
    <mergeCell ref="J126:M126"/>
    <mergeCell ref="J109:N109"/>
    <mergeCell ref="R109:V109"/>
    <mergeCell ref="R108:V108"/>
    <mergeCell ref="R124:U124"/>
    <mergeCell ref="R126:U126"/>
    <mergeCell ref="A118:G118"/>
    <mergeCell ref="A120:G120"/>
    <mergeCell ref="J185:M185"/>
    <mergeCell ref="R175:U175"/>
    <mergeCell ref="J182:M182"/>
    <mergeCell ref="J183:M183"/>
    <mergeCell ref="R181:U181"/>
    <mergeCell ref="B127:D127"/>
    <mergeCell ref="C190:E190"/>
    <mergeCell ref="A128:F128"/>
    <mergeCell ref="A186:F186"/>
    <mergeCell ref="A177:B177"/>
    <mergeCell ref="A178:B178"/>
    <mergeCell ref="J175:M175"/>
    <mergeCell ref="J176:M176"/>
    <mergeCell ref="A179:B179"/>
    <mergeCell ref="J190:M190"/>
    <mergeCell ref="A190:B190"/>
    <mergeCell ref="J180:M180"/>
    <mergeCell ref="J184:M184"/>
    <mergeCell ref="AH105:AL105"/>
    <mergeCell ref="AH175:AK175"/>
    <mergeCell ref="AH176:AK176"/>
    <mergeCell ref="AH179:AK179"/>
    <mergeCell ref="J125:M125"/>
    <mergeCell ref="R125:U125"/>
    <mergeCell ref="R176:U176"/>
    <mergeCell ref="R177:U177"/>
    <mergeCell ref="R178:U178"/>
    <mergeCell ref="Z126:AC126"/>
    <mergeCell ref="Z127:AC127"/>
    <mergeCell ref="AH124:AK124"/>
    <mergeCell ref="AH126:AK126"/>
    <mergeCell ref="AH127:AK127"/>
    <mergeCell ref="Z125:AC125"/>
    <mergeCell ref="R127:U127"/>
    <mergeCell ref="AH125:AK125"/>
    <mergeCell ref="J178:M178"/>
    <mergeCell ref="R179:U179"/>
    <mergeCell ref="J179:M179"/>
    <mergeCell ref="AH107:AL107"/>
    <mergeCell ref="R105:V105"/>
    <mergeCell ref="Z105:AD105"/>
    <mergeCell ref="Z177:AC177"/>
    <mergeCell ref="Z107:AD107"/>
    <mergeCell ref="Z197:AC197"/>
    <mergeCell ref="Z198:AC198"/>
    <mergeCell ref="Z199:AC199"/>
    <mergeCell ref="Z200:AC200"/>
    <mergeCell ref="AA229:AB229"/>
    <mergeCell ref="R182:U182"/>
    <mergeCell ref="R183:U183"/>
    <mergeCell ref="R184:U184"/>
    <mergeCell ref="R185:U185"/>
    <mergeCell ref="R180:U180"/>
    <mergeCell ref="R206:T206"/>
    <mergeCell ref="Z124:AC124"/>
    <mergeCell ref="Z175:AC175"/>
    <mergeCell ref="Z176:AC176"/>
    <mergeCell ref="Z185:AC185"/>
    <mergeCell ref="Z180:AC180"/>
    <mergeCell ref="Z181:AC181"/>
    <mergeCell ref="Z182:AC182"/>
    <mergeCell ref="Z183:AC183"/>
    <mergeCell ref="Z184:AC184"/>
    <mergeCell ref="R115:V115"/>
    <mergeCell ref="R107:V107"/>
    <mergeCell ref="J191:M191"/>
    <mergeCell ref="J192:M192"/>
    <mergeCell ref="R190:U190"/>
    <mergeCell ref="R191:U191"/>
    <mergeCell ref="Z191:AC191"/>
    <mergeCell ref="S229:T229"/>
    <mergeCell ref="R219:U219"/>
    <mergeCell ref="R215:U215"/>
    <mergeCell ref="R216:U216"/>
    <mergeCell ref="Z222:AC222"/>
    <mergeCell ref="Z220:AC220"/>
    <mergeCell ref="R222:U222"/>
    <mergeCell ref="K227:L227"/>
    <mergeCell ref="S227:T227"/>
    <mergeCell ref="S228:T228"/>
    <mergeCell ref="J219:M219"/>
    <mergeCell ref="J220:M220"/>
    <mergeCell ref="R223:U223"/>
    <mergeCell ref="J216:M216"/>
    <mergeCell ref="Z216:AC216"/>
    <mergeCell ref="J197:M197"/>
    <mergeCell ref="J198:M198"/>
    <mergeCell ref="J208:L208"/>
    <mergeCell ref="R192:U192"/>
    <mergeCell ref="AH215:AK215"/>
    <mergeCell ref="AH216:AK216"/>
    <mergeCell ref="Z213:AC213"/>
    <mergeCell ref="Z214:AC214"/>
    <mergeCell ref="Z217:AC217"/>
    <mergeCell ref="Z218:AC218"/>
    <mergeCell ref="Z215:AC215"/>
    <mergeCell ref="R221:U221"/>
    <mergeCell ref="Z221:AC221"/>
    <mergeCell ref="AH221:AK221"/>
    <mergeCell ref="AH214:AK214"/>
    <mergeCell ref="AH213:AK213"/>
    <mergeCell ref="R213:U213"/>
    <mergeCell ref="R214:U214"/>
    <mergeCell ref="R217:U217"/>
    <mergeCell ref="R218:U218"/>
    <mergeCell ref="AH218:AK218"/>
    <mergeCell ref="AH217:AK217"/>
    <mergeCell ref="AH222:AK222"/>
    <mergeCell ref="AH223:AK223"/>
    <mergeCell ref="AH224:AK224"/>
    <mergeCell ref="AI227:AJ227"/>
    <mergeCell ref="AI228:AJ228"/>
    <mergeCell ref="Z219:AC219"/>
    <mergeCell ref="AH219:AK219"/>
    <mergeCell ref="Z223:AC223"/>
    <mergeCell ref="Z224:AC224"/>
    <mergeCell ref="AH220:AK220"/>
    <mergeCell ref="D78:G78"/>
    <mergeCell ref="A224:B224"/>
    <mergeCell ref="J213:M213"/>
    <mergeCell ref="J214:M214"/>
    <mergeCell ref="J217:M217"/>
    <mergeCell ref="J218:M218"/>
    <mergeCell ref="A214:B214"/>
    <mergeCell ref="A217:B217"/>
    <mergeCell ref="A218:B218"/>
    <mergeCell ref="A222:B222"/>
    <mergeCell ref="A223:B223"/>
    <mergeCell ref="J222:M222"/>
    <mergeCell ref="J223:M223"/>
    <mergeCell ref="J224:M224"/>
    <mergeCell ref="A215:B215"/>
    <mergeCell ref="A216:B216"/>
    <mergeCell ref="J221:M221"/>
    <mergeCell ref="A219:B219"/>
    <mergeCell ref="A220:B220"/>
    <mergeCell ref="A221:B221"/>
    <mergeCell ref="J215:M215"/>
    <mergeCell ref="C215:E215"/>
    <mergeCell ref="C216:E216"/>
    <mergeCell ref="C217:E217"/>
    <mergeCell ref="A191:B191"/>
    <mergeCell ref="A192:B192"/>
    <mergeCell ref="A180:B180"/>
    <mergeCell ref="A181:B181"/>
    <mergeCell ref="A182:B182"/>
    <mergeCell ref="A183:B183"/>
    <mergeCell ref="A184:B184"/>
    <mergeCell ref="A206:B206"/>
    <mergeCell ref="A197:B197"/>
    <mergeCell ref="A198:B198"/>
    <mergeCell ref="A199:B199"/>
    <mergeCell ref="A200:B200"/>
    <mergeCell ref="A204:B204"/>
    <mergeCell ref="A205:B205"/>
    <mergeCell ref="A201:F201"/>
    <mergeCell ref="C198:E198"/>
    <mergeCell ref="C199:E199"/>
    <mergeCell ref="C200:E200"/>
    <mergeCell ref="C191:E191"/>
    <mergeCell ref="C192:E192"/>
    <mergeCell ref="C197:E197"/>
    <mergeCell ref="A193:F193"/>
    <mergeCell ref="B2:H2"/>
    <mergeCell ref="B3:H3"/>
    <mergeCell ref="B5:H5"/>
    <mergeCell ref="B6:H6"/>
    <mergeCell ref="B9:H9"/>
    <mergeCell ref="B15:H15"/>
    <mergeCell ref="B16:C16"/>
    <mergeCell ref="D16:H16"/>
    <mergeCell ref="D75:G75"/>
    <mergeCell ref="B10:H10"/>
    <mergeCell ref="B8:E8"/>
    <mergeCell ref="B11:E11"/>
    <mergeCell ref="B12:E12"/>
    <mergeCell ref="B21:H21"/>
    <mergeCell ref="B20:H20"/>
    <mergeCell ref="F8:H8"/>
    <mergeCell ref="F11:H11"/>
    <mergeCell ref="F12:H12"/>
    <mergeCell ref="AH21:AN21"/>
    <mergeCell ref="A71:G71"/>
    <mergeCell ref="A51:G51"/>
    <mergeCell ref="A58:G58"/>
    <mergeCell ref="A64:G64"/>
    <mergeCell ref="A69:G69"/>
    <mergeCell ref="A37:G37"/>
    <mergeCell ref="AH75:AM75"/>
    <mergeCell ref="J21:P21"/>
    <mergeCell ref="R21:X21"/>
    <mergeCell ref="Z21:AF21"/>
    <mergeCell ref="A35:A36"/>
    <mergeCell ref="A31:A32"/>
    <mergeCell ref="AI76:AM76"/>
    <mergeCell ref="A23:A24"/>
    <mergeCell ref="A25:A26"/>
    <mergeCell ref="A75:A76"/>
    <mergeCell ref="A27:A28"/>
    <mergeCell ref="J75:O75"/>
    <mergeCell ref="K76:O76"/>
    <mergeCell ref="R75:W75"/>
    <mergeCell ref="S76:W76"/>
    <mergeCell ref="Z75:AE75"/>
    <mergeCell ref="AA76:AE76"/>
    <mergeCell ref="E76:G76"/>
    <mergeCell ref="A33:A34"/>
    <mergeCell ref="A29:A30"/>
    <mergeCell ref="J199:M199"/>
    <mergeCell ref="J200:M200"/>
    <mergeCell ref="R197:U197"/>
    <mergeCell ref="R198:U198"/>
    <mergeCell ref="R199:U199"/>
    <mergeCell ref="R200:U200"/>
    <mergeCell ref="R204:T204"/>
    <mergeCell ref="Z207:AB207"/>
    <mergeCell ref="Z208:AB208"/>
    <mergeCell ref="AH204:AJ204"/>
    <mergeCell ref="AH197:AK197"/>
    <mergeCell ref="AH198:AK198"/>
    <mergeCell ref="AH199:AK199"/>
    <mergeCell ref="AH200:AK200"/>
    <mergeCell ref="Z178:AC178"/>
    <mergeCell ref="Z179:AC179"/>
    <mergeCell ref="AH207:AJ207"/>
    <mergeCell ref="AH208:AJ208"/>
    <mergeCell ref="AH205:AJ205"/>
    <mergeCell ref="AH192:AK192"/>
    <mergeCell ref="AH206:AJ206"/>
    <mergeCell ref="AH178:AK178"/>
    <mergeCell ref="Z192:AC192"/>
    <mergeCell ref="Z190:AC190"/>
    <mergeCell ref="Z204:AB204"/>
    <mergeCell ref="Z205:AB205"/>
    <mergeCell ref="Z206:AB206"/>
    <mergeCell ref="AH190:AK190"/>
    <mergeCell ref="AH191:AK191"/>
    <mergeCell ref="AH184:AK184"/>
    <mergeCell ref="AH185:AK185"/>
    <mergeCell ref="AH180:AK180"/>
    <mergeCell ref="AH181:AK181"/>
    <mergeCell ref="A79:A80"/>
    <mergeCell ref="A81:A82"/>
    <mergeCell ref="A83:A84"/>
    <mergeCell ref="A85:A86"/>
    <mergeCell ref="D82:G82"/>
    <mergeCell ref="D84:G84"/>
    <mergeCell ref="A89:G89"/>
    <mergeCell ref="D86:G86"/>
    <mergeCell ref="J177:M177"/>
    <mergeCell ref="C115:G115"/>
    <mergeCell ref="D80:G80"/>
    <mergeCell ref="J105:N105"/>
    <mergeCell ref="D88:G88"/>
    <mergeCell ref="A87:A88"/>
    <mergeCell ref="C175:E175"/>
    <mergeCell ref="C177:E177"/>
    <mergeCell ref="C105:G105"/>
    <mergeCell ref="A103:G103"/>
    <mergeCell ref="A175:B175"/>
    <mergeCell ref="A176:B176"/>
    <mergeCell ref="C107:G107"/>
    <mergeCell ref="A116:G116"/>
    <mergeCell ref="J127:M127"/>
    <mergeCell ref="J107:N107"/>
  </mergeCells>
  <conditionalFormatting sqref="A68:A69">
    <cfRule type="expression" dxfId="1804" priority="25">
      <formula>CELL("protect",A68)=1</formula>
    </cfRule>
  </conditionalFormatting>
  <conditionalFormatting sqref="A105:B106">
    <cfRule type="expression" dxfId="1803" priority="22">
      <formula>CELL("protect",A105)=1</formula>
    </cfRule>
  </conditionalFormatting>
  <conditionalFormatting sqref="A175:C185">
    <cfRule type="expression" dxfId="1802" priority="8">
      <formula>CELL("protect",A175)=1</formula>
    </cfRule>
  </conditionalFormatting>
  <conditionalFormatting sqref="A135:F135">
    <cfRule type="expression" dxfId="1801" priority="21">
      <formula>CELL("protect",A135)=1</formula>
    </cfRule>
  </conditionalFormatting>
  <conditionalFormatting sqref="A52:P57">
    <cfRule type="expression" dxfId="1800" priority="24">
      <formula>CELL("protect",A52)=1</formula>
    </cfRule>
  </conditionalFormatting>
  <conditionalFormatting sqref="A90:Q102">
    <cfRule type="expression" dxfId="1799" priority="23">
      <formula>CELL("protect",A90)=1</formula>
    </cfRule>
  </conditionalFormatting>
  <conditionalFormatting sqref="A38:XFD40">
    <cfRule type="expression" dxfId="1798" priority="27">
      <formula>CELL("protect",A38)=1</formula>
    </cfRule>
  </conditionalFormatting>
  <conditionalFormatting sqref="G135:K135 O135:S135 W135:AA135 AE135:AI135 AM135:XFD135 A139:Q141 V139:AG141 AL139:XFD141 A142:XFD165 H110:Q110 H89:XFD89 R90:XFD115 P116:XFD120 H103:Q103 H116 H118 H120:O120 A209:XFD211 A225:XFD227 A230:XFD234 AN240:XFD240 AN242:XFD242 H240:J240 P240:R240 X240:Z240 AF240:AH240 AF242:AH242 X242:Z242 P242:R242 H242:J242 H71:P71 A65:P67 B68:P68 H69:P69 C105:Q106 A107:Q109 A111:Q115 H64:P64 A1:XFD1 A2:A6 I2:XFD6 A7:XFD7 A8:A12 A13:H14 A15:A16 B16 D16 A17:XFD19 A20:B20 I20:J20 Q20:R20 Y20:Z20 AG20:AH20 AO20:XFD20 A21:XFD33 B34:XFD34 A35 I35 Q35 Y35 AG35 AO35 B35:H36 J35:P36 R35:X36 Z35:AF36 AH35:AN36 AP35:XFD36 A37 H37:XFD37 R39:R50 Z39:Z50 AH39:AH50 A41:P50 A51 H51:P51 A58 H58:P58 A64 A70:P70 A71 A72:P75 A76:E76 H76:P76 A77:P82 A83:A87 B83:P88 A89 A103 A104:Q104 A110 A116 I116:O119 A117:H117 A118 A119:H119 A120 A121:XFD123 A124:B127 E124:XFD127 A186:XFD189 A201:XFD203 A204:C208 E204:XFD208 A212:C224 A228:F229 H228:M229 P228:U229 X228:AC229 AF228:AK229 AN228:XFD229 A235:B238 H235:J238 P235:R238 X235:Z238 AF235:AH238 AN235:XFD238 A239:XFD239 A240:B240 A241:XFD241 A242:B242 A243:XFD246 A247:H247 Y247:AQ247 AS247:XFD247 B248:XFD248 A249:XFD249 A250:AQ250 AS250:XFD250 A251:XFD1048576 A136:XFD138 A128:XFD134">
    <cfRule type="expression" dxfId="1797" priority="224">
      <formula>CELL("protect",A1)=1</formula>
    </cfRule>
  </conditionalFormatting>
  <conditionalFormatting sqref="A166:XFD174">
    <cfRule type="expression" dxfId="1796" priority="9">
      <formula>CELL("protect",A166)=1</formula>
    </cfRule>
  </conditionalFormatting>
  <conditionalFormatting sqref="A193:XFD196 F197:XFD200">
    <cfRule type="expression" dxfId="1795" priority="38">
      <formula>CELL("protect",A193)=1</formula>
    </cfRule>
  </conditionalFormatting>
  <conditionalFormatting sqref="B4:H4">
    <cfRule type="expression" dxfId="1794" priority="30">
      <formula>CELL("protect",B4)=1</formula>
    </cfRule>
  </conditionalFormatting>
  <conditionalFormatting sqref="D23:D34 H23:H34 L23:L34 P23:P34 T23:T34 X23:X34 AB23:AB34 AF23:AF34 AJ23:AJ34 AN23:AN34 B23:B36 J23:J36 R23:R36 Z23:Z36 AH23:AH36 AP23:AP36 E24:E34 G24:G34 M24:M34 O24:O34 U24:U34 W24:W34 AC24:AC34 AE24:AE34 AK24:AK34 AM24:AM34 D35:E36 G35:H36 L35:M36 O35:P36 T35:U36 W35:X36 AB35:AC36 AE35:AF36 AJ35:AK36 AM35:AN36">
    <cfRule type="expression" dxfId="1793" priority="232">
      <formula>CELL("protect",XDQ1046882)=1</formula>
    </cfRule>
  </conditionalFormatting>
  <conditionalFormatting sqref="D212:XFD212">
    <cfRule type="expression" dxfId="1792" priority="37">
      <formula>CELL("protect",D212)=1</formula>
    </cfRule>
  </conditionalFormatting>
  <conditionalFormatting sqref="E60:E63 J60:J63 M60:M63 R60:R63 U60:U63 Z60:Z63 AC60:AC63 AH60:AH63 AK60:AK63 AP60:AP63 AN66:AN69 AN71 AN89">
    <cfRule type="expression" dxfId="1791" priority="49">
      <formula>CELL("protect",XDT1046917)=1</formula>
    </cfRule>
  </conditionalFormatting>
  <conditionalFormatting sqref="F175:XFD185">
    <cfRule type="expression" dxfId="1790" priority="4">
      <formula>CELL("protect",F175)=1</formula>
    </cfRule>
  </conditionalFormatting>
  <conditionalFormatting sqref="F190:XFD192">
    <cfRule type="expression" dxfId="1789" priority="36">
      <formula>CELL("protect",F190)=1</formula>
    </cfRule>
  </conditionalFormatting>
  <conditionalFormatting sqref="F213:XFD224">
    <cfRule type="expression" dxfId="1788" priority="1">
      <formula>CELL("protect",F213)=1</formula>
    </cfRule>
  </conditionalFormatting>
  <conditionalFormatting sqref="H37:H58 P37:P58 X37:X58 AF37:AF58 AN37:AN58 E39:E50 J39:J50 M39:M50 R39:R50 Z39:Z50 AH39:AH50 H89 X89 AF89 AN89 AP89 H103 P103 X103 AF103 AN103 H110 X110 AF110 AN110 AP110 AP116 H116:H117 P116:P117 X116:X117 AF116:AF117 AN116:AN117 U39:U50 AC39:AC50 AK39:AK50 AP39:AP51 R53:R57 U53:U57 Z53:Z57 AC53:AC57 AH53:AH57 AK53:AK57 AP53:AP58 E53:E57 J53:J57 M53:M57">
    <cfRule type="expression" dxfId="1787" priority="225">
      <formula>CELL("protect",XDT1046893)=1</formula>
    </cfRule>
  </conditionalFormatting>
  <conditionalFormatting sqref="H59:H64 P59:P64 X59:X64 AF59:AF64 AN59:AN64 E66:E68">
    <cfRule type="expression" dxfId="1786" priority="43">
      <formula>CELL("protect",XDT1046916)=1</formula>
    </cfRule>
  </conditionalFormatting>
  <conditionalFormatting sqref="H64:H65 P64:P65 H69:H71 P69:P71 H75:H89 P75:P89 X75:X89 AF75:AF89 AN75:AN89 AN128 AN137 AN144 AN151 AN158:AN159 Z64 AP64 X64:X65 AF64:AF65 AN64:AN65 AP69 X69:X71 AF69:AF71 AN69:AN71 AP71 AP75:AP88">
    <cfRule type="expression" dxfId="1785" priority="227">
      <formula>CELL("protect",XDW1046922)=1</formula>
    </cfRule>
  </conditionalFormatting>
  <conditionalFormatting sqref="H71">
    <cfRule type="expression" dxfId="1784" priority="169">
      <formula>CELL("protect",XDW1046928)=1</formula>
    </cfRule>
  </conditionalFormatting>
  <conditionalFormatting sqref="H89">
    <cfRule type="expression" dxfId="1783" priority="162">
      <formula>CELL("protect",XDW1046946)=1</formula>
    </cfRule>
  </conditionalFormatting>
  <conditionalFormatting sqref="H103 AN103 AN110 AN116 AN118 AN120">
    <cfRule type="expression" dxfId="1782" priority="161">
      <formula>CELL("protect",XDW1046960)=1</formula>
    </cfRule>
    <cfRule type="expression" dxfId="1781" priority="214">
      <formula>CELL("protect",XDW1046961)=1</formula>
    </cfRule>
  </conditionalFormatting>
  <conditionalFormatting sqref="H104:H109 P104:P109 X104:X109 AF104:AF109 AN104:AN109 AP104:AP109">
    <cfRule type="expression" dxfId="1780" priority="229">
      <formula>CELL("protect",XDW1046958)=1</formula>
    </cfRule>
  </conditionalFormatting>
  <conditionalFormatting sqref="H110">
    <cfRule type="expression" dxfId="1779" priority="154">
      <formula>CELL("protect",XDW1046967)=1</formula>
    </cfRule>
    <cfRule type="expression" dxfId="1778" priority="213">
      <formula>CELL("protect",XDW1046968)=1</formula>
    </cfRule>
  </conditionalFormatting>
  <conditionalFormatting sqref="H111:H115 P111:P115 X111:X115 AF111:AF115 AN111:AN115 AP111:AP115">
    <cfRule type="expression" dxfId="1777" priority="230">
      <formula>CELL("protect",XDW1046964)=1</formula>
    </cfRule>
  </conditionalFormatting>
  <conditionalFormatting sqref="H112:H115 P112:P115 X112:X115 AF112:AF115 AN112:AN115 AP112:AP115">
    <cfRule type="expression" dxfId="1776" priority="45">
      <formula>CELL("protect",XDW1046967)=1</formula>
    </cfRule>
    <cfRule type="expression" dxfId="1775" priority="46">
      <formula>CELL("protect",XDW1046966)=1</formula>
    </cfRule>
  </conditionalFormatting>
  <conditionalFormatting sqref="H116">
    <cfRule type="expression" dxfId="1774" priority="153">
      <formula>CELL("protect",XDW1046973)=1</formula>
    </cfRule>
    <cfRule type="expression" dxfId="1773" priority="209">
      <formula>CELL("protect",XDW1046974)=1</formula>
    </cfRule>
  </conditionalFormatting>
  <conditionalFormatting sqref="H118">
    <cfRule type="expression" dxfId="1772" priority="152">
      <formula>CELL("protect",XDW1046975)=1</formula>
    </cfRule>
    <cfRule type="expression" dxfId="1771" priority="208">
      <formula>CELL("protect",XDW1046976)=1</formula>
    </cfRule>
  </conditionalFormatting>
  <conditionalFormatting sqref="H118:H120 P118:P120 X118:X120 AF118:AF120 AN118:AN120 AP118:AP120">
    <cfRule type="expression" dxfId="1770" priority="231">
      <formula>CELL("protect",XDW1046969)=1</formula>
    </cfRule>
  </conditionalFormatting>
  <conditionalFormatting sqref="H120">
    <cfRule type="expression" dxfId="1769" priority="151">
      <formula>CELL("protect",XDW1046977)=1</formula>
    </cfRule>
    <cfRule type="expression" dxfId="1768" priority="207">
      <formula>CELL("protect",XDW1046978)=1</formula>
    </cfRule>
  </conditionalFormatting>
  <conditionalFormatting sqref="H128 P128 X128 AF128 AN128 AP128 H132:H137 P132:P137 X132:X137 AF132:AF137 AN132:AN137 AP132:AP137 H139:H144 P139:P144 X139:X144 AF139:AF144 AN139:AN144 AP139:AP144 H146:H151 P146:P151 X146:X151 AF146:AF151 AN146:AN151 AP146:AP151 AN153 AN159">
    <cfRule type="expression" dxfId="1767" priority="223">
      <formula>CELL("protect",XDW1046978)=1</formula>
    </cfRule>
  </conditionalFormatting>
  <conditionalFormatting sqref="H128">
    <cfRule type="expression" dxfId="1766" priority="206">
      <formula>CELL("protect",XDW1046986)=1</formula>
    </cfRule>
  </conditionalFormatting>
  <conditionalFormatting sqref="H137">
    <cfRule type="expression" dxfId="1765" priority="129">
      <formula>CELL("protect",XDW1046995)=1</formula>
    </cfRule>
  </conditionalFormatting>
  <conditionalFormatting sqref="H144">
    <cfRule type="expression" dxfId="1764" priority="128">
      <formula>CELL("protect",XDW1047002)=1</formula>
    </cfRule>
  </conditionalFormatting>
  <conditionalFormatting sqref="H151">
    <cfRule type="expression" dxfId="1763" priority="127">
      <formula>CELL("protect",XDW1047009)=1</formula>
    </cfRule>
  </conditionalFormatting>
  <conditionalFormatting sqref="H153 P153 X153 AF153 AP153">
    <cfRule type="expression" dxfId="1762" priority="35">
      <formula>CELL("protect",XDW1047003)=1</formula>
    </cfRule>
  </conditionalFormatting>
  <conditionalFormatting sqref="H153:H159 P153:P159 X153:X159 AF153:AF159 AN153:AN159 AP153:AP159">
    <cfRule type="expression" dxfId="1761" priority="226">
      <formula>CELL("protect",XDW1)=1</formula>
    </cfRule>
  </conditionalFormatting>
  <conditionalFormatting sqref="H158:H159">
    <cfRule type="expression" dxfId="1760" priority="125">
      <formula>CELL("protect",XDW1047016)=1</formula>
    </cfRule>
  </conditionalFormatting>
  <conditionalFormatting sqref="H159">
    <cfRule type="expression" dxfId="1759" priority="126">
      <formula>CELL("protect",XDW1047009)=1</formula>
    </cfRule>
  </conditionalFormatting>
  <conditionalFormatting sqref="H186 P186 X186 AF186 AN186 H171 P171 X171 AF171 AN171">
    <cfRule type="expression" dxfId="1758" priority="21691">
      <formula>CELL("protect",XDW1047021)=1</formula>
    </cfRule>
    <cfRule type="expression" dxfId="1757" priority="21690">
      <formula>CELL("protect",XDW1047029)=1</formula>
    </cfRule>
    <cfRule type="expression" dxfId="1756" priority="21692">
      <formula>CELL("protect",XDW25)=1</formula>
    </cfRule>
  </conditionalFormatting>
  <conditionalFormatting sqref="H201 P201 X201 AF201 AN201 H193 P193 X193 AF193 AN193">
    <cfRule type="expression" dxfId="1755" priority="21702">
      <formula>CELL("protect",XDW1047051)=1</formula>
    </cfRule>
    <cfRule type="expression" dxfId="1754" priority="21703">
      <formula>CELL("protect",XDW47)=1</formula>
    </cfRule>
  </conditionalFormatting>
  <conditionalFormatting sqref="H209">
    <cfRule type="expression" dxfId="1753" priority="72">
      <formula>CELL("protect",XDW1047067)=1</formula>
    </cfRule>
    <cfRule type="expression" dxfId="1752" priority="73">
      <formula>CELL("protect",XDW62)=1</formula>
    </cfRule>
  </conditionalFormatting>
  <conditionalFormatting sqref="H225">
    <cfRule type="expression" dxfId="1751" priority="58">
      <formula>CELL("protect",XDW1047083)=1</formula>
    </cfRule>
    <cfRule type="expression" dxfId="1750" priority="59">
      <formula>CELL("protect",XDW78)=1</formula>
    </cfRule>
  </conditionalFormatting>
  <conditionalFormatting sqref="H230">
    <cfRule type="expression" dxfId="1749" priority="56">
      <formula>CELL("protect",XDW1047088)=1</formula>
    </cfRule>
    <cfRule type="expression" dxfId="1748" priority="57">
      <formula>CELL("protect",XDW83)=1</formula>
    </cfRule>
  </conditionalFormatting>
  <conditionalFormatting sqref="H232">
    <cfRule type="expression" dxfId="1747" priority="201">
      <formula>CELL("protect",XDW85)=1</formula>
    </cfRule>
    <cfRule type="expression" dxfId="1746" priority="200">
      <formula>CELL("protect",XDW1047090)=1</formula>
    </cfRule>
  </conditionalFormatting>
  <conditionalFormatting sqref="H234">
    <cfRule type="expression" dxfId="1745" priority="187">
      <formula>CELL("protect",XDW87)=1</formula>
    </cfRule>
    <cfRule type="expression" dxfId="1744" priority="186">
      <formula>CELL("protect",XDW1047092)=1</formula>
    </cfRule>
  </conditionalFormatting>
  <conditionalFormatting sqref="H240">
    <cfRule type="expression" dxfId="1743" priority="185">
      <formula>CELL("protect",XDW93)=1</formula>
    </cfRule>
    <cfRule type="expression" dxfId="1742" priority="184">
      <formula>CELL("protect",XDW1047098)=1</formula>
    </cfRule>
  </conditionalFormatting>
  <conditionalFormatting sqref="H242">
    <cfRule type="expression" dxfId="1741" priority="171">
      <formula>CELL("protect",XDW95)=1</formula>
    </cfRule>
    <cfRule type="expression" dxfId="1740" priority="170">
      <formula>CELL("protect",XDW1047100)=1</formula>
    </cfRule>
  </conditionalFormatting>
  <conditionalFormatting sqref="I8:XFD8 I9:AQ9 AS9:XFD9 I10:XFD16 A190:C192">
    <cfRule type="expression" dxfId="1739" priority="34">
      <formula>CELL("protect",A8)=1</formula>
    </cfRule>
  </conditionalFormatting>
  <conditionalFormatting sqref="L135:N135">
    <cfRule type="expression" dxfId="1738" priority="20">
      <formula>CELL("protect",L135)=1</formula>
    </cfRule>
  </conditionalFormatting>
  <conditionalFormatting sqref="M66:M68">
    <cfRule type="expression" dxfId="1737" priority="42">
      <formula>CELL("protect",XEB1046923)=1</formula>
    </cfRule>
  </conditionalFormatting>
  <conditionalFormatting sqref="P71">
    <cfRule type="expression" dxfId="1736" priority="168">
      <formula>CELL("protect",XEE1046928)=1</formula>
    </cfRule>
  </conditionalFormatting>
  <conditionalFormatting sqref="P89">
    <cfRule type="expression" dxfId="1735" priority="221">
      <formula>CELL("protect",XEE1046945)=1</formula>
    </cfRule>
    <cfRule type="expression" dxfId="1734" priority="163">
      <formula>CELL("protect",XEE1046946)=1</formula>
    </cfRule>
  </conditionalFormatting>
  <conditionalFormatting sqref="P103">
    <cfRule type="expression" dxfId="1733" priority="215">
      <formula>CELL("protect",XEE1046961)=1</formula>
    </cfRule>
    <cfRule type="expression" dxfId="1732" priority="160">
      <formula>CELL("protect",XEE1046960)=1</formula>
    </cfRule>
  </conditionalFormatting>
  <conditionalFormatting sqref="P110">
    <cfRule type="expression" dxfId="1731" priority="212">
      <formula>CELL("protect",XEE1046968)=1</formula>
    </cfRule>
    <cfRule type="expression" dxfId="1730" priority="155">
      <formula>CELL("protect",XEE1046967)=1</formula>
    </cfRule>
    <cfRule type="expression" dxfId="1729" priority="222">
      <formula>CELL("protect",XEE1046966)=1</formula>
    </cfRule>
  </conditionalFormatting>
  <conditionalFormatting sqref="P116">
    <cfRule type="expression" dxfId="1728" priority="150">
      <formula>CELL("protect",XEE1046974)=1</formula>
    </cfRule>
    <cfRule type="expression" dxfId="1727" priority="147">
      <formula>CELL("protect",XEE1046973)=1</formula>
    </cfRule>
  </conditionalFormatting>
  <conditionalFormatting sqref="P118">
    <cfRule type="expression" dxfId="1726" priority="146">
      <formula>CELL("protect",XEE1046975)=1</formula>
    </cfRule>
    <cfRule type="expression" dxfId="1725" priority="149">
      <formula>CELL("protect",XEE1046976)=1</formula>
    </cfRule>
  </conditionalFormatting>
  <conditionalFormatting sqref="P120">
    <cfRule type="expression" dxfId="1724" priority="145">
      <formula>CELL("protect",XEE1046977)=1</formula>
    </cfRule>
    <cfRule type="expression" dxfId="1723" priority="148">
      <formula>CELL("protect",XEE1046978)=1</formula>
    </cfRule>
  </conditionalFormatting>
  <conditionalFormatting sqref="P128">
    <cfRule type="expression" dxfId="1722" priority="132">
      <formula>CELL("protect",XEE1046986)=1</formula>
    </cfRule>
  </conditionalFormatting>
  <conditionalFormatting sqref="P137">
    <cfRule type="expression" dxfId="1721" priority="119">
      <formula>CELL("protect",XEE1046995)=1</formula>
    </cfRule>
  </conditionalFormatting>
  <conditionalFormatting sqref="P144">
    <cfRule type="expression" dxfId="1720" priority="118">
      <formula>CELL("protect",XEE1047002)=1</formula>
    </cfRule>
  </conditionalFormatting>
  <conditionalFormatting sqref="P151">
    <cfRule type="expression" dxfId="1719" priority="117">
      <formula>CELL("protect",XEE1047009)=1</formula>
    </cfRule>
  </conditionalFormatting>
  <conditionalFormatting sqref="P158:P159">
    <cfRule type="expression" dxfId="1718" priority="115">
      <formula>CELL("protect",XEE1047016)=1</formula>
    </cfRule>
  </conditionalFormatting>
  <conditionalFormatting sqref="P159">
    <cfRule type="expression" dxfId="1717" priority="116">
      <formula>CELL("protect",XEE1047009)=1</formula>
    </cfRule>
  </conditionalFormatting>
  <conditionalFormatting sqref="P209">
    <cfRule type="expression" dxfId="1716" priority="70">
      <formula>CELL("protect",XEE1047067)=1</formula>
    </cfRule>
    <cfRule type="expression" dxfId="1715" priority="71">
      <formula>CELL("protect",XEE62)=1</formula>
    </cfRule>
  </conditionalFormatting>
  <conditionalFormatting sqref="P225">
    <cfRule type="expression" dxfId="1714" priority="60">
      <formula>CELL("protect",XEE1047083)=1</formula>
    </cfRule>
    <cfRule type="expression" dxfId="1713" priority="61">
      <formula>CELL("protect",XEE78)=1</formula>
    </cfRule>
  </conditionalFormatting>
  <conditionalFormatting sqref="P230">
    <cfRule type="expression" dxfId="1712" priority="54">
      <formula>CELL("protect",XEE1047088)=1</formula>
    </cfRule>
    <cfRule type="expression" dxfId="1711" priority="55">
      <formula>CELL("protect",XEE83)=1</formula>
    </cfRule>
  </conditionalFormatting>
  <conditionalFormatting sqref="P232">
    <cfRule type="expression" dxfId="1710" priority="198">
      <formula>CELL("protect",XEE1047090)=1</formula>
    </cfRule>
    <cfRule type="expression" dxfId="1709" priority="199">
      <formula>CELL("protect",XEE85)=1</formula>
    </cfRule>
  </conditionalFormatting>
  <conditionalFormatting sqref="P234">
    <cfRule type="expression" dxfId="1708" priority="189">
      <formula>CELL("protect",XEE87)=1</formula>
    </cfRule>
    <cfRule type="expression" dxfId="1707" priority="188">
      <formula>CELL("protect",XEE1047092)=1</formula>
    </cfRule>
  </conditionalFormatting>
  <conditionalFormatting sqref="P240">
    <cfRule type="expression" dxfId="1706" priority="182">
      <formula>CELL("protect",XEE1047098)=1</formula>
    </cfRule>
    <cfRule type="expression" dxfId="1705" priority="183">
      <formula>CELL("protect",XEE93)=1</formula>
    </cfRule>
  </conditionalFormatting>
  <conditionalFormatting sqref="P242">
    <cfRule type="expression" dxfId="1704" priority="172">
      <formula>CELL("protect",XEE1047100)=1</formula>
    </cfRule>
    <cfRule type="expression" dxfId="1703" priority="173">
      <formula>CELL("protect",XEE95)=1</formula>
    </cfRule>
  </conditionalFormatting>
  <conditionalFormatting sqref="Q41:XFD88 A59:P63 A197:C200">
    <cfRule type="expression" dxfId="1702" priority="33">
      <formula>CELL("protect",A41)=1</formula>
    </cfRule>
  </conditionalFormatting>
  <conditionalFormatting sqref="R66:R68 Z66:Z68 AH66:AH68 AP66:AP68 X66:X69 AF66:AF69 J66:J68 H66:H69 P66:P69">
    <cfRule type="expression" dxfId="1701" priority="48">
      <formula>CELL("protect",XDW1046923)=1</formula>
    </cfRule>
  </conditionalFormatting>
  <conditionalFormatting sqref="R139:U141">
    <cfRule type="expression" dxfId="1700" priority="16">
      <formula>CELL("protect",R139)=1</formula>
    </cfRule>
  </conditionalFormatting>
  <conditionalFormatting sqref="T135:V135">
    <cfRule type="expression" dxfId="1699" priority="19">
      <formula>CELL("protect",T135)=1</formula>
    </cfRule>
  </conditionalFormatting>
  <conditionalFormatting sqref="U66:U68">
    <cfRule type="expression" dxfId="1698" priority="41">
      <formula>CELL("protect",XEJ1046923)=1</formula>
    </cfRule>
  </conditionalFormatting>
  <conditionalFormatting sqref="X71">
    <cfRule type="expression" dxfId="1697" priority="167">
      <formula>CELL("protect",XEM1046928)=1</formula>
    </cfRule>
  </conditionalFormatting>
  <conditionalFormatting sqref="X89">
    <cfRule type="expression" dxfId="1696" priority="164">
      <formula>CELL("protect",XEM1046946)=1</formula>
    </cfRule>
  </conditionalFormatting>
  <conditionalFormatting sqref="X103">
    <cfRule type="expression" dxfId="1695" priority="216">
      <formula>CELL("protect",XEM1046961)=1</formula>
    </cfRule>
    <cfRule type="expression" dxfId="1694" priority="159">
      <formula>CELL("protect",XEM1046960)=1</formula>
    </cfRule>
  </conditionalFormatting>
  <conditionalFormatting sqref="X110">
    <cfRule type="expression" dxfId="1693" priority="156">
      <formula>CELL("protect",XEM1046967)=1</formula>
    </cfRule>
    <cfRule type="expression" dxfId="1692" priority="211">
      <formula>CELL("protect",XEM1046968)=1</formula>
    </cfRule>
  </conditionalFormatting>
  <conditionalFormatting sqref="X116">
    <cfRule type="expression" dxfId="1691" priority="141">
      <formula>CELL("protect",XEM1046973)=1</formula>
    </cfRule>
    <cfRule type="expression" dxfId="1690" priority="144">
      <formula>CELL("protect",XEM1046974)=1</formula>
    </cfRule>
  </conditionalFormatting>
  <conditionalFormatting sqref="X118">
    <cfRule type="expression" dxfId="1689" priority="143">
      <formula>CELL("protect",XEM1046976)=1</formula>
    </cfRule>
    <cfRule type="expression" dxfId="1688" priority="140">
      <formula>CELL("protect",XEM1046975)=1</formula>
    </cfRule>
  </conditionalFormatting>
  <conditionalFormatting sqref="X120">
    <cfRule type="expression" dxfId="1687" priority="142">
      <formula>CELL("protect",XEM1046978)=1</formula>
    </cfRule>
    <cfRule type="expression" dxfId="1686" priority="139">
      <formula>CELL("protect",XEM1046977)=1</formula>
    </cfRule>
  </conditionalFormatting>
  <conditionalFormatting sqref="X128">
    <cfRule type="expression" dxfId="1685" priority="131">
      <formula>CELL("protect",XEM1046986)=1</formula>
    </cfRule>
  </conditionalFormatting>
  <conditionalFormatting sqref="X137">
    <cfRule type="expression" dxfId="1684" priority="111">
      <formula>CELL("protect",XEM1046995)=1</formula>
    </cfRule>
  </conditionalFormatting>
  <conditionalFormatting sqref="X144">
    <cfRule type="expression" dxfId="1683" priority="110">
      <formula>CELL("protect",XEM1047002)=1</formula>
    </cfRule>
  </conditionalFormatting>
  <conditionalFormatting sqref="X151">
    <cfRule type="expression" dxfId="1682" priority="109">
      <formula>CELL("protect",XEM1047009)=1</formula>
    </cfRule>
  </conditionalFormatting>
  <conditionalFormatting sqref="X158:X159">
    <cfRule type="expression" dxfId="1681" priority="107">
      <formula>CELL("protect",XEM1047016)=1</formula>
    </cfRule>
  </conditionalFormatting>
  <conditionalFormatting sqref="X159">
    <cfRule type="expression" dxfId="1680" priority="108">
      <formula>CELL("protect",XEM1047009)=1</formula>
    </cfRule>
  </conditionalFormatting>
  <conditionalFormatting sqref="X209">
    <cfRule type="expression" dxfId="1679" priority="69">
      <formula>CELL("protect",XEM62)=1</formula>
    </cfRule>
    <cfRule type="expression" dxfId="1678" priority="68">
      <formula>CELL("protect",XEM1047067)=1</formula>
    </cfRule>
  </conditionalFormatting>
  <conditionalFormatting sqref="X225">
    <cfRule type="expression" dxfId="1677" priority="63">
      <formula>CELL("protect",XEM78)=1</formula>
    </cfRule>
    <cfRule type="expression" dxfId="1676" priority="62">
      <formula>CELL("protect",XEM1047083)=1</formula>
    </cfRule>
  </conditionalFormatting>
  <conditionalFormatting sqref="X230">
    <cfRule type="expression" dxfId="1675" priority="53">
      <formula>CELL("protect",XEM83)=1</formula>
    </cfRule>
    <cfRule type="expression" dxfId="1674" priority="52">
      <formula>CELL("protect",XEM1047088)=1</formula>
    </cfRule>
  </conditionalFormatting>
  <conditionalFormatting sqref="X232">
    <cfRule type="expression" dxfId="1673" priority="196">
      <formula>CELL("protect",XEM1047090)=1</formula>
    </cfRule>
    <cfRule type="expression" dxfId="1672" priority="197">
      <formula>CELL("protect",XEM85)=1</formula>
    </cfRule>
  </conditionalFormatting>
  <conditionalFormatting sqref="X234">
    <cfRule type="expression" dxfId="1671" priority="191">
      <formula>CELL("protect",XEM87)=1</formula>
    </cfRule>
    <cfRule type="expression" dxfId="1670" priority="190">
      <formula>CELL("protect",XEM1047092)=1</formula>
    </cfRule>
  </conditionalFormatting>
  <conditionalFormatting sqref="X240">
    <cfRule type="expression" dxfId="1669" priority="180">
      <formula>CELL("protect",XEM1047098)=1</formula>
    </cfRule>
    <cfRule type="expression" dxfId="1668" priority="181">
      <formula>CELL("protect",XEM93)=1</formula>
    </cfRule>
  </conditionalFormatting>
  <conditionalFormatting sqref="X242">
    <cfRule type="expression" dxfId="1667" priority="175">
      <formula>CELL("protect",XEM95)=1</formula>
    </cfRule>
    <cfRule type="expression" dxfId="1666" priority="174">
      <formula>CELL("protect",XEM1047100)=1</formula>
    </cfRule>
  </conditionalFormatting>
  <conditionalFormatting sqref="AB135:AD135">
    <cfRule type="expression" dxfId="1665" priority="18">
      <formula>CELL("protect",AB135)=1</formula>
    </cfRule>
  </conditionalFormatting>
  <conditionalFormatting sqref="AC66:AC68">
    <cfRule type="expression" dxfId="1664" priority="40">
      <formula>CELL("protect",XER1046923)=1</formula>
    </cfRule>
  </conditionalFormatting>
  <conditionalFormatting sqref="AF71">
    <cfRule type="expression" dxfId="1663" priority="166">
      <formula>CELL("protect",XEU1046928)=1</formula>
    </cfRule>
  </conditionalFormatting>
  <conditionalFormatting sqref="AF89">
    <cfRule type="expression" dxfId="1662" priority="165">
      <formula>CELL("protect",XEU1046946)=1</formula>
    </cfRule>
  </conditionalFormatting>
  <conditionalFormatting sqref="AF103">
    <cfRule type="expression" dxfId="1661" priority="217">
      <formula>CELL("protect",XEU1046961)=1</formula>
    </cfRule>
    <cfRule type="expression" dxfId="1660" priority="158">
      <formula>CELL("protect",XEU1046960)=1</formula>
    </cfRule>
  </conditionalFormatting>
  <conditionalFormatting sqref="AF110">
    <cfRule type="expression" dxfId="1659" priority="210">
      <formula>CELL("protect",XEU1046968)=1</formula>
    </cfRule>
    <cfRule type="expression" dxfId="1658" priority="157">
      <formula>CELL("protect",XEU1046967)=1</formula>
    </cfRule>
  </conditionalFormatting>
  <conditionalFormatting sqref="AF116">
    <cfRule type="expression" dxfId="1657" priority="135">
      <formula>CELL("protect",XEU1046973)=1</formula>
    </cfRule>
    <cfRule type="expression" dxfId="1656" priority="138">
      <formula>CELL("protect",XEU1046974)=1</formula>
    </cfRule>
  </conditionalFormatting>
  <conditionalFormatting sqref="AF118">
    <cfRule type="expression" dxfId="1655" priority="137">
      <formula>CELL("protect",XEU1046976)=1</formula>
    </cfRule>
    <cfRule type="expression" dxfId="1654" priority="134">
      <formula>CELL("protect",XEU1046975)=1</formula>
    </cfRule>
  </conditionalFormatting>
  <conditionalFormatting sqref="AF120">
    <cfRule type="expression" dxfId="1653" priority="136">
      <formula>CELL("protect",XEU1046978)=1</formula>
    </cfRule>
    <cfRule type="expression" dxfId="1652" priority="133">
      <formula>CELL("protect",XEU1046977)=1</formula>
    </cfRule>
  </conditionalFormatting>
  <conditionalFormatting sqref="AF128">
    <cfRule type="expression" dxfId="1651" priority="130">
      <formula>CELL("protect",XEU1046986)=1</formula>
    </cfRule>
  </conditionalFormatting>
  <conditionalFormatting sqref="AF137">
    <cfRule type="expression" dxfId="1650" priority="103">
      <formula>CELL("protect",XEU1046995)=1</formula>
    </cfRule>
  </conditionalFormatting>
  <conditionalFormatting sqref="AF144">
    <cfRule type="expression" dxfId="1649" priority="102">
      <formula>CELL("protect",XEU1047002)=1</formula>
    </cfRule>
  </conditionalFormatting>
  <conditionalFormatting sqref="AF151">
    <cfRule type="expression" dxfId="1648" priority="101">
      <formula>CELL("protect",XEU1047009)=1</formula>
    </cfRule>
  </conditionalFormatting>
  <conditionalFormatting sqref="AF158:AF159">
    <cfRule type="expression" dxfId="1647" priority="99">
      <formula>CELL("protect",XEU1047016)=1</formula>
    </cfRule>
  </conditionalFormatting>
  <conditionalFormatting sqref="AF159">
    <cfRule type="expression" dxfId="1646" priority="100">
      <formula>CELL("protect",XEU1047009)=1</formula>
    </cfRule>
  </conditionalFormatting>
  <conditionalFormatting sqref="AF209">
    <cfRule type="expression" dxfId="1645" priority="67">
      <formula>CELL("protect",XEU62)=1</formula>
    </cfRule>
    <cfRule type="expression" dxfId="1644" priority="66">
      <formula>CELL("protect",XEU1047067)=1</formula>
    </cfRule>
  </conditionalFormatting>
  <conditionalFormatting sqref="AF225">
    <cfRule type="expression" dxfId="1643" priority="64">
      <formula>CELL("protect",XEU1047083)=1</formula>
    </cfRule>
    <cfRule type="expression" dxfId="1642" priority="65">
      <formula>CELL("protect",XEU78)=1</formula>
    </cfRule>
  </conditionalFormatting>
  <conditionalFormatting sqref="AF230">
    <cfRule type="expression" dxfId="1641" priority="51">
      <formula>CELL("protect",XEU83)=1</formula>
    </cfRule>
    <cfRule type="expression" dxfId="1640" priority="50">
      <formula>CELL("protect",XEU1047088)=1</formula>
    </cfRule>
  </conditionalFormatting>
  <conditionalFormatting sqref="AF232">
    <cfRule type="expression" dxfId="1639" priority="194">
      <formula>CELL("protect",XEU1047090)=1</formula>
    </cfRule>
    <cfRule type="expression" dxfId="1638" priority="195">
      <formula>CELL("protect",XEU85)=1</formula>
    </cfRule>
  </conditionalFormatting>
  <conditionalFormatting sqref="AF234">
    <cfRule type="expression" dxfId="1637" priority="193">
      <formula>CELL("protect",XEU87)=1</formula>
    </cfRule>
    <cfRule type="expression" dxfId="1636" priority="192">
      <formula>CELL("protect",XEU1047092)=1</formula>
    </cfRule>
  </conditionalFormatting>
  <conditionalFormatting sqref="AF240">
    <cfRule type="expression" dxfId="1635" priority="179">
      <formula>CELL("protect",XEU93)=1</formula>
    </cfRule>
    <cfRule type="expression" dxfId="1634" priority="178">
      <formula>CELL("protect",XEU1047098)=1</formula>
    </cfRule>
  </conditionalFormatting>
  <conditionalFormatting sqref="AF242">
    <cfRule type="expression" dxfId="1633" priority="177">
      <formula>CELL("protect",XEU95)=1</formula>
    </cfRule>
    <cfRule type="expression" dxfId="1632" priority="176">
      <formula>CELL("protect",XEU1047100)=1</formula>
    </cfRule>
  </conditionalFormatting>
  <conditionalFormatting sqref="AH139:AK141">
    <cfRule type="expression" dxfId="1631" priority="15">
      <formula>CELL("protect",AH139)=1</formula>
    </cfRule>
  </conditionalFormatting>
  <conditionalFormatting sqref="AJ135:AL135">
    <cfRule type="expression" dxfId="1630" priority="17">
      <formula>CELL("protect",AJ135)=1</formula>
    </cfRule>
  </conditionalFormatting>
  <conditionalFormatting sqref="AK66:AK68">
    <cfRule type="expression" dxfId="1629" priority="39">
      <formula>CELL("protect",XEZ1046923)=1</formula>
    </cfRule>
  </conditionalFormatting>
  <conditionalFormatting sqref="AN91:AN102 H105:H109 P105:P109 X105:X109 AF105:AF109 AN105:AN109 AP105:AP109">
    <cfRule type="expression" dxfId="1628" priority="47">
      <formula>CELL("protect",XDW1046946)=1</formula>
    </cfRule>
  </conditionalFormatting>
  <conditionalFormatting sqref="AN209 AN225 AN230 AN232 AN234 AN240 AN242">
    <cfRule type="expression" dxfId="1627" priority="203">
      <formula>CELL("protect",XFC62)=1</formula>
    </cfRule>
    <cfRule type="expression" dxfId="1626" priority="202">
      <formula>CELL("protect",XFC1047067)=1</formula>
    </cfRule>
  </conditionalFormatting>
  <conditionalFormatting sqref="AP37">
    <cfRule type="expression" dxfId="1625" priority="233">
      <formula>CELL("protect",A1046893)=1</formula>
    </cfRule>
  </conditionalFormatting>
  <conditionalFormatting sqref="AP90:AP102 X91:X102 AF91:AF102 H91:H102 P91:P102">
    <cfRule type="expression" dxfId="1624" priority="228">
      <formula>CELL("protect",XDW1046945)=1</formula>
    </cfRule>
  </conditionalFormatting>
  <conditionalFormatting sqref="AP103">
    <cfRule type="expression" dxfId="1623" priority="220">
      <formula>CELL("protect",A1046959)=1</formula>
    </cfRule>
  </conditionalFormatting>
  <conditionalFormatting sqref="AP110">
    <cfRule type="expression" dxfId="1622" priority="219">
      <formula>CELL("protect",A1046966)=1</formula>
    </cfRule>
  </conditionalFormatting>
  <conditionalFormatting sqref="AP116">
    <cfRule type="expression" dxfId="1621" priority="218">
      <formula>CELL("protect",A1046972)=1</formula>
    </cfRule>
  </conditionalFormatting>
  <dataValidations count="3">
    <dataValidation type="list" allowBlank="1" showInputMessage="1" showErrorMessage="1" sqref="B12:E12" xr:uid="{CC729B52-535D-42D0-BF17-AED6536F813E}">
      <formula1>"SELECT:, Applied (solve problems), Basic (expand knowledge), Experimental (protoype)"</formula1>
    </dataValidation>
    <dataValidation type="list" allowBlank="1" showInputMessage="1" showErrorMessage="1" sqref="B8:E8" xr:uid="{55F2A6EC-3172-4E89-AEB6-DC9201AC511A}">
      <formula1>"SELECT:, Grant, Contract, Subaward"</formula1>
    </dataValidation>
    <dataValidation type="list" allowBlank="1" showInputMessage="1" showErrorMessage="1" sqref="B11:E11" xr:uid="{1F9FB013-743D-4480-933B-5A015B479172}">
      <formula1>"SELECT:, Federal, State, Nonprofit/Foundation, Industry"</formula1>
    </dataValidation>
  </dataValidations>
  <pageMargins left="0.7" right="0.7" top="0.75" bottom="0.75" header="0.3" footer="0.3"/>
  <pageSetup orientation="portrait"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FD9E9-41CE-4881-B9DF-B7ADC728669F}">
  <sheetPr>
    <tabColor rgb="FF92D050"/>
  </sheetPr>
  <dimension ref="A1:N68"/>
  <sheetViews>
    <sheetView zoomScale="80" zoomScaleNormal="80" workbookViewId="0">
      <selection activeCell="C1" sqref="C1:H1"/>
    </sheetView>
  </sheetViews>
  <sheetFormatPr defaultRowHeight="14.25" x14ac:dyDescent="0.2"/>
  <cols>
    <col min="1" max="1" width="28" customWidth="1"/>
    <col min="2" max="2" width="14" customWidth="1"/>
    <col min="3" max="4" width="10.875" customWidth="1"/>
    <col min="5" max="6" width="10.75" customWidth="1"/>
    <col min="7" max="7" width="10.875" customWidth="1"/>
    <col min="8" max="8" width="12.375" customWidth="1"/>
    <col min="9" max="9" width="12.75" customWidth="1"/>
  </cols>
  <sheetData>
    <row r="1" spans="1:9" ht="15.75" x14ac:dyDescent="0.25">
      <c r="A1" s="804" t="s">
        <v>55</v>
      </c>
      <c r="B1" s="805"/>
      <c r="C1" s="800">
        <f>'5 Yr Budget'!B2</f>
        <v>0</v>
      </c>
      <c r="D1" s="801"/>
      <c r="E1" s="801"/>
      <c r="F1" s="801"/>
      <c r="G1" s="801"/>
      <c r="H1" s="801"/>
    </row>
    <row r="2" spans="1:9" ht="15.75" x14ac:dyDescent="0.25">
      <c r="A2" s="804" t="s">
        <v>58</v>
      </c>
      <c r="B2" s="805"/>
      <c r="C2" s="800">
        <f>'5 Yr Budget'!B3</f>
        <v>0</v>
      </c>
      <c r="D2" s="801"/>
      <c r="E2" s="801"/>
      <c r="F2" s="801"/>
      <c r="G2" s="801"/>
      <c r="H2" s="801"/>
    </row>
    <row r="3" spans="1:9" ht="15.75" x14ac:dyDescent="0.25">
      <c r="A3" s="24"/>
      <c r="B3" s="24"/>
      <c r="C3" s="4"/>
      <c r="D3" s="4"/>
      <c r="E3" s="4"/>
      <c r="F3" s="4"/>
      <c r="G3" s="4"/>
      <c r="H3" s="4"/>
    </row>
    <row r="4" spans="1:9" ht="15.75" x14ac:dyDescent="0.25">
      <c r="A4" s="804" t="s">
        <v>57</v>
      </c>
      <c r="B4" s="805"/>
      <c r="C4" s="800">
        <f>'5 Yr Budget'!B5</f>
        <v>0</v>
      </c>
      <c r="D4" s="801"/>
      <c r="E4" s="801"/>
      <c r="F4" s="801"/>
      <c r="G4" s="801"/>
      <c r="H4" s="801"/>
    </row>
    <row r="5" spans="1:9" ht="15.75" x14ac:dyDescent="0.25">
      <c r="A5" s="804" t="s">
        <v>3</v>
      </c>
      <c r="B5" s="805"/>
      <c r="C5" s="800">
        <f>'5 Yr Budget'!B6</f>
        <v>0</v>
      </c>
      <c r="D5" s="801"/>
      <c r="E5" s="801"/>
      <c r="F5" s="801"/>
      <c r="G5" s="801"/>
      <c r="H5" s="801"/>
    </row>
    <row r="6" spans="1:9" ht="15.75" x14ac:dyDescent="0.25">
      <c r="A6" s="24"/>
      <c r="B6" s="24"/>
      <c r="C6" s="4"/>
      <c r="D6" s="4"/>
      <c r="E6" s="4"/>
      <c r="F6" s="4"/>
      <c r="G6" s="4"/>
      <c r="H6" s="4"/>
    </row>
    <row r="7" spans="1:9" ht="15.75" x14ac:dyDescent="0.25">
      <c r="A7" s="796" t="s">
        <v>342</v>
      </c>
      <c r="B7" s="797"/>
      <c r="C7" s="802" t="str">
        <f>'5 Yr Budget'!B8</f>
        <v>SELECT:</v>
      </c>
      <c r="D7" s="801"/>
      <c r="E7" s="801"/>
      <c r="F7" s="801"/>
      <c r="G7" s="801"/>
      <c r="H7" s="801"/>
    </row>
    <row r="8" spans="1:9" ht="15.75" x14ac:dyDescent="0.25">
      <c r="A8" s="796" t="s">
        <v>353</v>
      </c>
      <c r="B8" s="797"/>
      <c r="C8" s="798">
        <f>'5 Yr Budget'!B9</f>
        <v>0</v>
      </c>
      <c r="D8" s="799"/>
      <c r="E8" s="799"/>
      <c r="F8" s="799"/>
      <c r="G8" s="799"/>
      <c r="H8" s="799"/>
    </row>
    <row r="9" spans="1:9" ht="15.75" x14ac:dyDescent="0.25">
      <c r="A9" s="796" t="s">
        <v>354</v>
      </c>
      <c r="B9" s="797"/>
      <c r="C9" s="798">
        <f>'5 Yr Budget'!B10</f>
        <v>0</v>
      </c>
      <c r="D9" s="799"/>
      <c r="E9" s="799"/>
      <c r="F9" s="799"/>
      <c r="G9" s="799"/>
      <c r="H9" s="799"/>
    </row>
    <row r="10" spans="1:9" ht="15.75" x14ac:dyDescent="0.25">
      <c r="A10" s="796" t="s">
        <v>343</v>
      </c>
      <c r="B10" s="797"/>
      <c r="C10" s="800" t="str">
        <f>'5 Yr Budget'!B11</f>
        <v>SELECT:</v>
      </c>
      <c r="D10" s="801"/>
      <c r="E10" s="801"/>
      <c r="F10" s="801"/>
      <c r="G10" s="801"/>
      <c r="H10" s="801"/>
    </row>
    <row r="11" spans="1:9" ht="15.75" x14ac:dyDescent="0.25">
      <c r="A11" s="796" t="s">
        <v>339</v>
      </c>
      <c r="B11" s="797"/>
      <c r="C11" s="800" t="str">
        <f>'5 Yr Budget'!B12</f>
        <v>SELECT:</v>
      </c>
      <c r="D11" s="801"/>
      <c r="E11" s="801"/>
      <c r="F11" s="801"/>
      <c r="G11" s="801"/>
      <c r="H11" s="801"/>
    </row>
    <row r="12" spans="1:9" ht="15.75" x14ac:dyDescent="0.25">
      <c r="A12" s="24"/>
      <c r="B12" s="24"/>
      <c r="C12" s="4"/>
      <c r="D12" s="4"/>
      <c r="E12" s="4"/>
      <c r="F12" s="4"/>
      <c r="G12" s="4"/>
      <c r="H12" s="4"/>
    </row>
    <row r="13" spans="1:9" ht="15.75" x14ac:dyDescent="0.25">
      <c r="A13" s="796" t="s">
        <v>338</v>
      </c>
      <c r="B13" s="797"/>
      <c r="C13" s="800">
        <f>'5 Yr Budget'!B15</f>
        <v>0</v>
      </c>
      <c r="D13" s="801"/>
      <c r="E13" s="801"/>
      <c r="F13" s="801"/>
      <c r="G13" s="801"/>
      <c r="H13" s="801"/>
    </row>
    <row r="14" spans="1:9" ht="15.75" x14ac:dyDescent="0.25">
      <c r="A14" s="796" t="s">
        <v>56</v>
      </c>
      <c r="B14" s="797"/>
      <c r="C14" s="802">
        <f>'5 Yr Budget'!B16</f>
        <v>0.29599999999999999</v>
      </c>
      <c r="D14" s="803"/>
      <c r="E14" s="801">
        <f>'5 Yr Budget'!D16</f>
        <v>0</v>
      </c>
      <c r="F14" s="801"/>
      <c r="G14" s="801"/>
      <c r="H14" s="801"/>
    </row>
    <row r="15" spans="1:9" ht="15.75" x14ac:dyDescent="0.25">
      <c r="A15" s="24"/>
      <c r="B15" s="24"/>
      <c r="C15" s="4"/>
      <c r="D15" s="4"/>
      <c r="E15" s="4"/>
      <c r="F15" s="4"/>
      <c r="G15" s="4"/>
      <c r="H15" s="4"/>
    </row>
    <row r="16" spans="1:9" ht="15.75" x14ac:dyDescent="0.25">
      <c r="A16" s="536"/>
      <c r="B16" s="536"/>
      <c r="H16" s="165"/>
      <c r="I16" s="165"/>
    </row>
    <row r="17" spans="1:8" ht="22.9" customHeight="1" x14ac:dyDescent="0.2">
      <c r="C17" s="661" t="str">
        <f>'5 Yr Budget'!B20</f>
        <v>FY 27-28</v>
      </c>
      <c r="D17" s="661" t="str">
        <f>'5 Yr Budget'!R20</f>
        <v>FY 29-30</v>
      </c>
      <c r="E17" s="661" t="str">
        <f>'5 Yr Budget'!Z20</f>
        <v>FY 30-31</v>
      </c>
      <c r="F17" s="661" t="str">
        <f>'5 Yr Budget'!AH20</f>
        <v>FY 31-32</v>
      </c>
      <c r="G17" s="661" t="str">
        <f>'5 Yr Budget'!AH20</f>
        <v>FY 31-32</v>
      </c>
    </row>
    <row r="18" spans="1:8" ht="21" customHeight="1" x14ac:dyDescent="0.25">
      <c r="A18" s="147" t="s">
        <v>295</v>
      </c>
      <c r="B18" s="148"/>
      <c r="C18" s="158" t="s">
        <v>32</v>
      </c>
      <c r="D18" s="158" t="s">
        <v>33</v>
      </c>
      <c r="E18" s="158" t="s">
        <v>34</v>
      </c>
      <c r="F18" s="158" t="s">
        <v>35</v>
      </c>
      <c r="G18" s="158" t="s">
        <v>36</v>
      </c>
      <c r="H18" s="140" t="s">
        <v>400</v>
      </c>
    </row>
    <row r="19" spans="1:8" ht="15" x14ac:dyDescent="0.25">
      <c r="A19" s="131"/>
      <c r="B19" s="655" t="s">
        <v>17</v>
      </c>
      <c r="C19" s="154">
        <f>'5 Yr Budget'!H71</f>
        <v>0</v>
      </c>
      <c r="D19" s="154">
        <f>'5 Yr Budget'!P71</f>
        <v>0</v>
      </c>
      <c r="E19" s="154">
        <f>'5 Yr Budget'!X71</f>
        <v>0</v>
      </c>
      <c r="F19" s="154">
        <f>'5 Yr Budget'!AF71</f>
        <v>0</v>
      </c>
      <c r="G19" s="154">
        <f>'5 Yr Budget'!AN71</f>
        <v>0</v>
      </c>
      <c r="H19" s="154">
        <f>'5 Yr Budget'!AP71</f>
        <v>0</v>
      </c>
    </row>
    <row r="21" spans="1:8" ht="15" x14ac:dyDescent="0.25">
      <c r="A21" s="147" t="s">
        <v>283</v>
      </c>
      <c r="B21" s="148"/>
      <c r="C21" s="143"/>
      <c r="D21" s="144"/>
      <c r="E21" s="144"/>
      <c r="F21" s="144"/>
      <c r="G21" s="146"/>
      <c r="H21" s="413"/>
    </row>
    <row r="22" spans="1:8" ht="15" x14ac:dyDescent="0.25">
      <c r="A22" s="131"/>
      <c r="B22" s="655" t="s">
        <v>17</v>
      </c>
      <c r="C22" s="639">
        <f>'5 Yr Budget'!H118</f>
        <v>0</v>
      </c>
      <c r="D22" s="639">
        <f>'5 Yr Budget'!P118</f>
        <v>0</v>
      </c>
      <c r="E22" s="639">
        <f>'5 Yr Budget'!X118</f>
        <v>0</v>
      </c>
      <c r="F22" s="639">
        <f>'5 Yr Budget'!AF118</f>
        <v>0</v>
      </c>
      <c r="G22" s="639">
        <f>'5 Yr Budget'!AN118</f>
        <v>0</v>
      </c>
      <c r="H22" s="154">
        <f>'5 Yr Budget'!AP118</f>
        <v>0</v>
      </c>
    </row>
    <row r="23" spans="1:8" x14ac:dyDescent="0.2">
      <c r="A23" s="3"/>
      <c r="B23" s="6"/>
      <c r="C23" s="9"/>
      <c r="D23" s="9"/>
      <c r="E23" s="9"/>
      <c r="F23" s="9"/>
      <c r="G23" s="9"/>
      <c r="H23" s="9"/>
    </row>
    <row r="24" spans="1:8" ht="15" x14ac:dyDescent="0.25">
      <c r="A24" s="131"/>
      <c r="B24" s="655" t="s">
        <v>403</v>
      </c>
      <c r="C24" s="139">
        <f>'5 Yr Budget'!H120</f>
        <v>0</v>
      </c>
      <c r="D24" s="139">
        <f>'5 Yr Budget'!P120</f>
        <v>0</v>
      </c>
      <c r="E24" s="139">
        <f>'5 Yr Budget'!X120</f>
        <v>0</v>
      </c>
      <c r="F24" s="139">
        <f>'5 Yr Budget'!AF120</f>
        <v>0</v>
      </c>
      <c r="G24" s="139">
        <f>'5 Yr Budget'!AN120</f>
        <v>0</v>
      </c>
      <c r="H24" s="154">
        <f>'5 Yr Budget'!AP120</f>
        <v>0</v>
      </c>
    </row>
    <row r="25" spans="1:8" x14ac:dyDescent="0.2">
      <c r="A25" s="7"/>
      <c r="B25" s="3"/>
      <c r="C25" s="9"/>
      <c r="D25" s="9"/>
      <c r="E25" s="9"/>
      <c r="F25" s="9"/>
      <c r="G25" s="9"/>
      <c r="H25" s="9"/>
    </row>
    <row r="26" spans="1:8" ht="15" x14ac:dyDescent="0.25">
      <c r="A26" s="156" t="s">
        <v>296</v>
      </c>
      <c r="B26" s="141"/>
      <c r="C26" s="143"/>
      <c r="D26" s="144"/>
      <c r="E26" s="144"/>
      <c r="F26" s="144"/>
      <c r="G26" s="146"/>
      <c r="H26" s="413"/>
    </row>
    <row r="27" spans="1:8" ht="15" x14ac:dyDescent="0.25">
      <c r="A27" s="131"/>
      <c r="B27" s="655" t="s">
        <v>17</v>
      </c>
      <c r="C27" s="139">
        <f>'5 Yr Budget'!H128</f>
        <v>0</v>
      </c>
      <c r="D27" s="139">
        <f>'5 Yr Budget'!P128</f>
        <v>0</v>
      </c>
      <c r="E27" s="139">
        <f>'5 Yr Budget'!X128</f>
        <v>0</v>
      </c>
      <c r="F27" s="139">
        <f>'5 Yr Budget'!AF128</f>
        <v>0</v>
      </c>
      <c r="G27" s="139">
        <f>'5 Yr Budget'!AN128</f>
        <v>0</v>
      </c>
      <c r="H27" s="154">
        <f>'5 Yr Budget'!AP128</f>
        <v>0</v>
      </c>
    </row>
    <row r="28" spans="1:8" x14ac:dyDescent="0.2">
      <c r="A28" s="7"/>
      <c r="B28" s="3"/>
      <c r="C28" s="9"/>
      <c r="D28" s="9"/>
      <c r="E28" s="9"/>
      <c r="F28" s="9"/>
      <c r="G28" s="9"/>
      <c r="H28" s="9"/>
    </row>
    <row r="29" spans="1:8" ht="15" x14ac:dyDescent="0.25">
      <c r="A29" s="156" t="s">
        <v>298</v>
      </c>
      <c r="B29" s="141"/>
      <c r="C29" s="143"/>
      <c r="D29" s="144"/>
      <c r="E29" s="144"/>
      <c r="F29" s="144"/>
      <c r="G29" s="146"/>
      <c r="H29" s="413"/>
    </row>
    <row r="30" spans="1:8" ht="15" x14ac:dyDescent="0.25">
      <c r="A30" s="131"/>
      <c r="B30" s="655" t="s">
        <v>16</v>
      </c>
      <c r="C30" s="139">
        <f>'5 Yr Budget'!H159</f>
        <v>0</v>
      </c>
      <c r="D30" s="139">
        <f>'5 Yr Budget'!P159</f>
        <v>0</v>
      </c>
      <c r="E30" s="139">
        <f>'5 Yr Budget'!X159</f>
        <v>0</v>
      </c>
      <c r="F30" s="139">
        <f>'5 Yr Budget'!AF159</f>
        <v>0</v>
      </c>
      <c r="G30" s="139">
        <f>'5 Yr Budget'!AN159</f>
        <v>0</v>
      </c>
      <c r="H30" s="154">
        <f>'5 Yr Budget'!AP159</f>
        <v>0</v>
      </c>
    </row>
    <row r="32" spans="1:8" ht="15" x14ac:dyDescent="0.25">
      <c r="A32" s="147" t="s">
        <v>285</v>
      </c>
      <c r="B32" s="148"/>
      <c r="C32" s="143"/>
      <c r="D32" s="144"/>
      <c r="E32" s="144"/>
      <c r="F32" s="144"/>
      <c r="G32" s="146"/>
      <c r="H32" s="413"/>
    </row>
    <row r="33" spans="1:8" ht="15" x14ac:dyDescent="0.25">
      <c r="A33" s="132"/>
      <c r="B33" s="655" t="s">
        <v>16</v>
      </c>
      <c r="C33" s="139">
        <f>'5 Yr Budget'!H171</f>
        <v>0</v>
      </c>
      <c r="D33" s="139">
        <f>'5 Yr Budget'!P171</f>
        <v>0</v>
      </c>
      <c r="E33" s="139">
        <f>'5 Yr Budget'!X171</f>
        <v>0</v>
      </c>
      <c r="F33" s="139">
        <f>'5 Yr Budget'!AF171</f>
        <v>0</v>
      </c>
      <c r="G33" s="139">
        <f>'5 Yr Budget'!AN171</f>
        <v>0</v>
      </c>
      <c r="H33" s="154">
        <f>'5 Yr Budget'!AP171</f>
        <v>0</v>
      </c>
    </row>
    <row r="35" spans="1:8" ht="15" x14ac:dyDescent="0.25">
      <c r="A35" s="147" t="s">
        <v>297</v>
      </c>
      <c r="B35" s="147"/>
      <c r="C35" s="143"/>
      <c r="D35" s="144"/>
      <c r="E35" s="144"/>
      <c r="F35" s="144"/>
      <c r="G35" s="146"/>
      <c r="H35" s="413"/>
    </row>
    <row r="36" spans="1:8" ht="15" x14ac:dyDescent="0.25">
      <c r="A36" s="131"/>
      <c r="B36" s="655" t="s">
        <v>17</v>
      </c>
      <c r="C36" s="139">
        <f>'5 Yr Budget'!H186</f>
        <v>0</v>
      </c>
      <c r="D36" s="139">
        <f>'5 Yr Budget'!P186</f>
        <v>0</v>
      </c>
      <c r="E36" s="139">
        <f>'5 Yr Budget'!X186</f>
        <v>0</v>
      </c>
      <c r="F36" s="139">
        <f>'5 Yr Budget'!AF186</f>
        <v>0</v>
      </c>
      <c r="G36" s="139">
        <f>'5 Yr Budget'!AN186</f>
        <v>0</v>
      </c>
      <c r="H36" s="154">
        <f>'5 Yr Budget'!AP186</f>
        <v>0</v>
      </c>
    </row>
    <row r="37" spans="1:8" x14ac:dyDescent="0.2">
      <c r="A37" s="7"/>
      <c r="B37" s="7"/>
      <c r="C37" s="9"/>
      <c r="D37" s="9"/>
      <c r="E37" s="9"/>
      <c r="F37" s="9"/>
      <c r="G37" s="9"/>
      <c r="H37" s="9"/>
    </row>
    <row r="38" spans="1:8" ht="15" x14ac:dyDescent="0.25">
      <c r="A38" s="149" t="s">
        <v>286</v>
      </c>
      <c r="B38" s="147"/>
      <c r="C38" s="144"/>
      <c r="D38" s="144"/>
      <c r="E38" s="144"/>
      <c r="F38" s="144"/>
      <c r="G38" s="144"/>
      <c r="H38" s="413"/>
    </row>
    <row r="39" spans="1:8" ht="15" x14ac:dyDescent="0.25">
      <c r="A39" s="131"/>
      <c r="B39" s="655" t="s">
        <v>16</v>
      </c>
      <c r="C39" s="139">
        <f>'5 Yr Budget'!H193</f>
        <v>0</v>
      </c>
      <c r="D39" s="139">
        <f>'5 Yr Budget'!P193</f>
        <v>0</v>
      </c>
      <c r="E39" s="139">
        <f>'5 Yr Budget'!X193</f>
        <v>0</v>
      </c>
      <c r="F39" s="139">
        <f>'5 Yr Budget'!AF193</f>
        <v>0</v>
      </c>
      <c r="G39" s="139">
        <f>'5 Yr Budget'!AN193</f>
        <v>0</v>
      </c>
      <c r="H39" s="154">
        <f>'5 Yr Budget'!AP193</f>
        <v>0</v>
      </c>
    </row>
    <row r="40" spans="1:8" x14ac:dyDescent="0.2">
      <c r="A40" s="7"/>
      <c r="B40" s="7"/>
      <c r="C40" s="9"/>
      <c r="D40" s="9"/>
      <c r="E40" s="9"/>
      <c r="F40" s="9"/>
      <c r="G40" s="9"/>
      <c r="H40" s="9"/>
    </row>
    <row r="41" spans="1:8" ht="15" x14ac:dyDescent="0.25">
      <c r="A41" s="149" t="s">
        <v>287</v>
      </c>
      <c r="B41" s="148"/>
      <c r="C41" s="143"/>
      <c r="D41" s="144"/>
      <c r="E41" s="144"/>
      <c r="F41" s="144"/>
      <c r="G41" s="146"/>
      <c r="H41" s="413"/>
    </row>
    <row r="42" spans="1:8" ht="15" x14ac:dyDescent="0.25">
      <c r="A42" s="131"/>
      <c r="B42" s="655" t="s">
        <v>16</v>
      </c>
      <c r="C42" s="139">
        <f>'5 Yr Budget'!H201</f>
        <v>0</v>
      </c>
      <c r="D42" s="139">
        <f>'5 Yr Budget'!P201</f>
        <v>0</v>
      </c>
      <c r="E42" s="139">
        <f>'5 Yr Budget'!X201</f>
        <v>0</v>
      </c>
      <c r="F42" s="139">
        <f>'5 Yr Budget'!AF201</f>
        <v>0</v>
      </c>
      <c r="G42" s="139">
        <f>'5 Yr Budget'!AN201</f>
        <v>0</v>
      </c>
      <c r="H42" s="154">
        <f>'5 Yr Budget'!AP201</f>
        <v>0</v>
      </c>
    </row>
    <row r="44" spans="1:8" ht="15" x14ac:dyDescent="0.25">
      <c r="A44" s="147" t="s">
        <v>299</v>
      </c>
      <c r="B44" s="148"/>
      <c r="C44" s="143"/>
      <c r="D44" s="144"/>
      <c r="E44" s="144"/>
      <c r="F44" s="144"/>
      <c r="G44" s="146"/>
      <c r="H44" s="413"/>
    </row>
    <row r="45" spans="1:8" ht="15" x14ac:dyDescent="0.25">
      <c r="A45" s="131"/>
      <c r="B45" s="655" t="s">
        <v>16</v>
      </c>
      <c r="C45" s="139">
        <f>'5 Yr Budget'!H209</f>
        <v>0</v>
      </c>
      <c r="D45" s="139">
        <f>'5 Yr Budget'!P209</f>
        <v>0</v>
      </c>
      <c r="E45" s="139">
        <f>'5 Yr Budget'!X209</f>
        <v>0</v>
      </c>
      <c r="F45" s="139">
        <f>'5 Yr Budget'!AF209</f>
        <v>0</v>
      </c>
      <c r="G45" s="139">
        <f>'5 Yr Budget'!AN209</f>
        <v>0</v>
      </c>
      <c r="H45" s="154">
        <f>'5 Yr Budget'!AP209</f>
        <v>0</v>
      </c>
    </row>
    <row r="46" spans="1:8" x14ac:dyDescent="0.2">
      <c r="A46" s="7"/>
      <c r="B46" s="3"/>
      <c r="C46" s="9"/>
      <c r="D46" s="9"/>
      <c r="E46" s="9"/>
      <c r="F46" s="9"/>
      <c r="G46" s="9"/>
      <c r="H46" s="9"/>
    </row>
    <row r="47" spans="1:8" ht="15" x14ac:dyDescent="0.25">
      <c r="A47" s="147" t="s">
        <v>288</v>
      </c>
      <c r="B47" s="148"/>
      <c r="C47" s="143"/>
      <c r="D47" s="144"/>
      <c r="E47" s="144"/>
      <c r="F47" s="144"/>
      <c r="G47" s="146"/>
      <c r="H47" s="413"/>
    </row>
    <row r="48" spans="1:8" ht="15" x14ac:dyDescent="0.25">
      <c r="A48" s="131"/>
      <c r="B48" s="655" t="s">
        <v>17</v>
      </c>
      <c r="C48" s="139">
        <f>'5 Yr Budget'!H225</f>
        <v>0</v>
      </c>
      <c r="D48" s="139">
        <f>'5 Yr Budget'!P225</f>
        <v>0</v>
      </c>
      <c r="E48" s="139">
        <f>'5 Yr Budget'!X225</f>
        <v>0</v>
      </c>
      <c r="F48" s="139">
        <f>'5 Yr Budget'!AF225</f>
        <v>0</v>
      </c>
      <c r="G48" s="139">
        <f>'5 Yr Budget'!AN225</f>
        <v>0</v>
      </c>
      <c r="H48" s="154">
        <f>'5 Yr Budget'!AP225</f>
        <v>0</v>
      </c>
    </row>
    <row r="49" spans="1:8" x14ac:dyDescent="0.2">
      <c r="A49" s="3"/>
      <c r="B49" s="7"/>
      <c r="C49" s="10"/>
      <c r="D49" s="10"/>
      <c r="E49" s="10"/>
      <c r="F49" s="10"/>
      <c r="G49" s="10"/>
      <c r="H49" s="10"/>
    </row>
    <row r="50" spans="1:8" ht="15" x14ac:dyDescent="0.25">
      <c r="A50" s="150" t="s">
        <v>289</v>
      </c>
      <c r="B50" s="148"/>
      <c r="C50" s="143"/>
      <c r="D50" s="144"/>
      <c r="E50" s="144"/>
      <c r="F50" s="144"/>
      <c r="G50" s="146"/>
      <c r="H50" s="413"/>
    </row>
    <row r="51" spans="1:8" ht="15" x14ac:dyDescent="0.25">
      <c r="A51" s="131"/>
      <c r="B51" s="655" t="s">
        <v>17</v>
      </c>
      <c r="C51" s="11">
        <f>'5 Yr Budget'!H230</f>
        <v>0</v>
      </c>
      <c r="D51" s="11">
        <f>'5 Yr Budget'!P230</f>
        <v>0</v>
      </c>
      <c r="E51" s="11">
        <f>'5 Yr Budget'!X230</f>
        <v>0</v>
      </c>
      <c r="F51" s="11">
        <f>'5 Yr Budget'!AF230</f>
        <v>0</v>
      </c>
      <c r="G51" s="11">
        <f>'5 Yr Budget'!AN230</f>
        <v>0</v>
      </c>
      <c r="H51" s="154">
        <f>'5 Yr Budget'!AP230</f>
        <v>0</v>
      </c>
    </row>
    <row r="52" spans="1:8" x14ac:dyDescent="0.2">
      <c r="A52" s="7"/>
      <c r="B52" s="3"/>
      <c r="C52" s="9"/>
      <c r="D52" s="9"/>
      <c r="E52" s="9"/>
      <c r="F52" s="9"/>
      <c r="G52" s="9"/>
      <c r="H52" s="9"/>
    </row>
    <row r="53" spans="1:8" ht="15" x14ac:dyDescent="0.25">
      <c r="A53" s="132" t="s">
        <v>290</v>
      </c>
      <c r="B53" s="131"/>
      <c r="C53" s="139">
        <f>'5 Yr Budget'!H232</f>
        <v>0</v>
      </c>
      <c r="D53" s="139">
        <f>'5 Yr Budget'!P232</f>
        <v>0</v>
      </c>
      <c r="E53" s="139">
        <f>'5 Yr Budget'!X232</f>
        <v>0</v>
      </c>
      <c r="F53" s="139">
        <f>'5 Yr Budget'!AF232</f>
        <v>0</v>
      </c>
      <c r="G53" s="139">
        <f>'5 Yr Budget'!AN232</f>
        <v>0</v>
      </c>
      <c r="H53" s="154">
        <f>'5 Yr Budget'!AP232</f>
        <v>0</v>
      </c>
    </row>
    <row r="54" spans="1:8" x14ac:dyDescent="0.2">
      <c r="A54" s="7"/>
      <c r="B54" s="3"/>
      <c r="C54" s="9"/>
      <c r="D54" s="9"/>
      <c r="E54" s="9"/>
      <c r="F54" s="9"/>
      <c r="G54" s="9"/>
      <c r="H54" s="9"/>
    </row>
    <row r="55" spans="1:8" ht="15" x14ac:dyDescent="0.25">
      <c r="A55" s="134" t="s">
        <v>291</v>
      </c>
      <c r="B55" s="131"/>
      <c r="C55" s="139">
        <f>'5 Yr Budget'!H234</f>
        <v>0</v>
      </c>
      <c r="D55" s="139">
        <f>'5 Yr Budget'!P234</f>
        <v>0</v>
      </c>
      <c r="E55" s="139">
        <f>'5 Yr Budget'!X234</f>
        <v>0</v>
      </c>
      <c r="F55" s="139">
        <f>'5 Yr Budget'!AF234</f>
        <v>0</v>
      </c>
      <c r="G55" s="139">
        <f>'5 Yr Budget'!AN234</f>
        <v>0</v>
      </c>
      <c r="H55" s="154">
        <f>'5 Yr Budget'!AP234</f>
        <v>0</v>
      </c>
    </row>
    <row r="56" spans="1:8" ht="15" x14ac:dyDescent="0.25">
      <c r="A56" s="160" t="s">
        <v>261</v>
      </c>
      <c r="B56" s="129"/>
      <c r="C56" s="139">
        <f>'5 Yr Budget'!H235</f>
        <v>0</v>
      </c>
      <c r="D56" s="139">
        <f>'5 Yr Budget'!P235</f>
        <v>0</v>
      </c>
      <c r="E56" s="139">
        <f>'5 Yr Budget'!X235</f>
        <v>0</v>
      </c>
      <c r="F56" s="139">
        <f>'5 Yr Budget'!AF235</f>
        <v>0</v>
      </c>
      <c r="G56" s="139">
        <f>'5 Yr Budget'!AN235</f>
        <v>0</v>
      </c>
      <c r="H56" s="154">
        <f>'5 Yr Budget'!AP235</f>
        <v>0</v>
      </c>
    </row>
    <row r="57" spans="1:8" ht="15" x14ac:dyDescent="0.25">
      <c r="A57" s="159" t="s">
        <v>264</v>
      </c>
      <c r="B57" s="129"/>
      <c r="C57" s="139">
        <f>'5 Yr Budget'!H236</f>
        <v>0</v>
      </c>
      <c r="D57" s="139">
        <f>'5 Yr Budget'!P236</f>
        <v>0</v>
      </c>
      <c r="E57" s="139">
        <f>'5 Yr Budget'!X236</f>
        <v>0</v>
      </c>
      <c r="F57" s="139">
        <f>'5 Yr Budget'!AF236</f>
        <v>0</v>
      </c>
      <c r="G57" s="139">
        <f>'5 Yr Budget'!AN236</f>
        <v>0</v>
      </c>
      <c r="H57" s="154">
        <f>'5 Yr Budget'!AP236</f>
        <v>0</v>
      </c>
    </row>
    <row r="58" spans="1:8" ht="15" x14ac:dyDescent="0.25">
      <c r="A58" s="159" t="s">
        <v>262</v>
      </c>
      <c r="B58" s="129"/>
      <c r="C58" s="139">
        <f>'5 Yr Budget'!H237</f>
        <v>0</v>
      </c>
      <c r="D58" s="139">
        <f>'5 Yr Budget'!P237</f>
        <v>0</v>
      </c>
      <c r="E58" s="139">
        <f>'5 Yr Budget'!X237</f>
        <v>0</v>
      </c>
      <c r="F58" s="139">
        <f>'5 Yr Budget'!AF237</f>
        <v>0</v>
      </c>
      <c r="G58" s="139">
        <f>'5 Yr Budget'!AN237</f>
        <v>0</v>
      </c>
      <c r="H58" s="154">
        <f>'5 Yr Budget'!AP237</f>
        <v>0</v>
      </c>
    </row>
    <row r="59" spans="1:8" ht="15" x14ac:dyDescent="0.25">
      <c r="A59" s="159" t="s">
        <v>263</v>
      </c>
      <c r="B59" s="129"/>
      <c r="C59" s="139">
        <f>'5 Yr Budget'!H238</f>
        <v>0</v>
      </c>
      <c r="D59" s="139">
        <f>'5 Yr Budget'!P238</f>
        <v>0</v>
      </c>
      <c r="E59" s="139">
        <f>'5 Yr Budget'!X238</f>
        <v>0</v>
      </c>
      <c r="F59" s="139">
        <f>'5 Yr Budget'!AF238</f>
        <v>0</v>
      </c>
      <c r="G59" s="139">
        <f>'5 Yr Budget'!AN238</f>
        <v>0</v>
      </c>
      <c r="H59" s="154">
        <f>'5 Yr Budget'!AP238</f>
        <v>0</v>
      </c>
    </row>
    <row r="60" spans="1:8" x14ac:dyDescent="0.2">
      <c r="A60" s="7"/>
      <c r="B60" s="3"/>
      <c r="C60" s="9"/>
      <c r="D60" s="9"/>
      <c r="E60" s="9"/>
      <c r="F60" s="9"/>
      <c r="G60" s="9"/>
      <c r="H60" s="9"/>
    </row>
    <row r="61" spans="1:8" ht="15" x14ac:dyDescent="0.25">
      <c r="A61" s="132" t="s">
        <v>292</v>
      </c>
      <c r="B61" s="131"/>
      <c r="C61" s="11">
        <f>'5 Yr Budget'!H240</f>
        <v>0</v>
      </c>
      <c r="D61" s="11">
        <f>'5 Yr Budget'!P240</f>
        <v>0</v>
      </c>
      <c r="E61" s="11">
        <f>'5 Yr Budget'!X240</f>
        <v>0</v>
      </c>
      <c r="F61" s="11">
        <f>'5 Yr Budget'!AF240</f>
        <v>0</v>
      </c>
      <c r="G61" s="11">
        <f>'5 Yr Budget'!AN240</f>
        <v>0</v>
      </c>
      <c r="H61" s="154">
        <f>'5 Yr Budget'!AP240</f>
        <v>0</v>
      </c>
    </row>
    <row r="62" spans="1:8" x14ac:dyDescent="0.2">
      <c r="A62" s="2"/>
      <c r="B62" s="2"/>
      <c r="C62" s="10"/>
      <c r="D62" s="10"/>
      <c r="E62" s="10"/>
      <c r="F62" s="10"/>
      <c r="G62" s="10"/>
      <c r="H62" s="10"/>
    </row>
    <row r="63" spans="1:8" ht="15" x14ac:dyDescent="0.25">
      <c r="A63" s="137" t="s">
        <v>293</v>
      </c>
      <c r="B63" s="131"/>
      <c r="C63" s="155">
        <f>'5 Yr Budget'!H242</f>
        <v>0</v>
      </c>
      <c r="D63" s="155">
        <f>'5 Yr Budget'!P242</f>
        <v>0</v>
      </c>
      <c r="E63" s="155">
        <f>'5 Yr Budget'!X242</f>
        <v>0</v>
      </c>
      <c r="F63" s="155">
        <f>'5 Yr Budget'!AF242</f>
        <v>0</v>
      </c>
      <c r="G63" s="155">
        <f>'5 Yr Budget'!AN242</f>
        <v>0</v>
      </c>
      <c r="H63" s="154">
        <f>'5 Yr Budget'!AP242</f>
        <v>0</v>
      </c>
    </row>
    <row r="64" spans="1:8" x14ac:dyDescent="0.2">
      <c r="A64" s="2"/>
      <c r="B64" s="2"/>
      <c r="C64" s="138"/>
      <c r="D64" s="138"/>
      <c r="E64" s="138"/>
      <c r="F64" s="138"/>
      <c r="G64" s="138"/>
    </row>
    <row r="65" spans="1:14" x14ac:dyDescent="0.2">
      <c r="A65" s="2"/>
      <c r="B65" s="2"/>
      <c r="C65" s="661" t="str">
        <f>C17</f>
        <v>FY 27-28</v>
      </c>
      <c r="D65" s="661" t="str">
        <f>D17</f>
        <v>FY 29-30</v>
      </c>
      <c r="E65" s="661" t="str">
        <f>E17</f>
        <v>FY 30-31</v>
      </c>
      <c r="F65" s="661" t="str">
        <f>F17</f>
        <v>FY 31-32</v>
      </c>
      <c r="G65" s="661" t="str">
        <f>G17</f>
        <v>FY 31-32</v>
      </c>
    </row>
    <row r="68" spans="1:14" ht="15" x14ac:dyDescent="0.25">
      <c r="N68" s="39"/>
    </row>
  </sheetData>
  <sheetProtection algorithmName="SHA-512" hashValue="X+b2mia5vP8kezepeZnoWmqVjgKSbzCl7+9A07LE5BzYmI9DwJAyFwpsCltMMKRpGa6s927P/MquLXLpV1UjWQ==" saltValue="CSEipvqljzb5XruKMdUBGg==" spinCount="100000" sheet="1" objects="1" scenarios="1"/>
  <mergeCells count="23">
    <mergeCell ref="C1:H1"/>
    <mergeCell ref="C2:H2"/>
    <mergeCell ref="C5:H5"/>
    <mergeCell ref="C7:H7"/>
    <mergeCell ref="A10:B10"/>
    <mergeCell ref="A1:B1"/>
    <mergeCell ref="A2:B2"/>
    <mergeCell ref="C4:H4"/>
    <mergeCell ref="A4:B4"/>
    <mergeCell ref="A5:B5"/>
    <mergeCell ref="A7:B7"/>
    <mergeCell ref="A9:B9"/>
    <mergeCell ref="A8:B8"/>
    <mergeCell ref="A11:B11"/>
    <mergeCell ref="A13:B13"/>
    <mergeCell ref="A14:B14"/>
    <mergeCell ref="C8:H8"/>
    <mergeCell ref="C9:H9"/>
    <mergeCell ref="C10:H10"/>
    <mergeCell ref="C11:H11"/>
    <mergeCell ref="C13:H13"/>
    <mergeCell ref="C14:D14"/>
    <mergeCell ref="E14:H14"/>
  </mergeCells>
  <conditionalFormatting sqref="A7:A11 A13:A14">
    <cfRule type="expression" dxfId="1620" priority="1">
      <formula>CELL("protect",A7)=1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25D64-2A04-45A3-A3FC-F8AD99526AC4}">
  <sheetPr>
    <tabColor theme="5"/>
  </sheetPr>
  <dimension ref="A1"/>
  <sheetViews>
    <sheetView workbookViewId="0"/>
  </sheetViews>
  <sheetFormatPr defaultRowHeight="14.2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0FBBB-6053-41A9-BE63-9951083FF0CA}">
  <sheetPr>
    <tabColor theme="8" tint="0.59999389629810485"/>
  </sheetPr>
  <dimension ref="A1:AY307"/>
  <sheetViews>
    <sheetView topLeftCell="A15" zoomScale="80" zoomScaleNormal="80" workbookViewId="0">
      <selection activeCell="A19" sqref="A19"/>
    </sheetView>
  </sheetViews>
  <sheetFormatPr defaultColWidth="8.75" defaultRowHeight="14.25" outlineLevelCol="2" x14ac:dyDescent="0.2"/>
  <cols>
    <col min="1" max="1" width="43.125" style="168" customWidth="1"/>
    <col min="2" max="2" width="11.875" style="168" bestFit="1" customWidth="1"/>
    <col min="3" max="3" width="9.25" style="168" customWidth="1"/>
    <col min="4" max="4" width="8.625" style="168" customWidth="1"/>
    <col min="5" max="5" width="11.5" style="168" bestFit="1" customWidth="1"/>
    <col min="6" max="6" width="11.875" style="168" bestFit="1" customWidth="1"/>
    <col min="7" max="7" width="8.75" style="168"/>
    <col min="8" max="8" width="12.375" style="169" bestFit="1" customWidth="1"/>
    <col min="9" max="9" width="10.625" style="169" bestFit="1" customWidth="1"/>
    <col min="10" max="10" width="1.875" style="167" customWidth="1"/>
    <col min="11" max="11" width="11.875" style="173" customWidth="1" outlineLevel="1"/>
    <col min="12" max="12" width="10.25" style="173" customWidth="1" outlineLevel="1"/>
    <col min="13" max="13" width="7.75" style="168" customWidth="1" outlineLevel="1"/>
    <col min="14" max="14" width="10" style="168" customWidth="1" outlineLevel="1"/>
    <col min="15" max="15" width="9.875" style="168" customWidth="1" outlineLevel="1"/>
    <col min="16" max="16" width="8.5" style="168" customWidth="1" outlineLevel="1"/>
    <col min="17" max="17" width="11.5" style="169" customWidth="1" outlineLevel="1"/>
    <col min="18" max="18" width="10.625" style="169" customWidth="1" outlineLevel="1"/>
    <col min="19" max="19" width="1.875" style="167" customWidth="1"/>
    <col min="20" max="20" width="11.875" style="169" customWidth="1" outlineLevel="1"/>
    <col min="21" max="21" width="9.5" style="169" customWidth="1" outlineLevel="1"/>
    <col min="22" max="22" width="9" style="168" customWidth="1" outlineLevel="1"/>
    <col min="23" max="23" width="10.75" style="168" customWidth="1" outlineLevel="1"/>
    <col min="24" max="24" width="8.875" style="168" customWidth="1" outlineLevel="1"/>
    <col min="25" max="25" width="8.5" style="168" customWidth="1" outlineLevel="1"/>
    <col min="26" max="26" width="11.5" style="169" customWidth="1" outlineLevel="1"/>
    <col min="27" max="27" width="10.625" style="169" customWidth="1" outlineLevel="1"/>
    <col min="28" max="28" width="1.875" style="167" customWidth="1"/>
    <col min="29" max="29" width="11.875" style="169" customWidth="1" outlineLevel="2"/>
    <col min="30" max="30" width="9.5" style="169" customWidth="1" outlineLevel="2"/>
    <col min="31" max="31" width="8" style="168" customWidth="1" outlineLevel="2"/>
    <col min="32" max="32" width="10.375" style="168" customWidth="1" outlineLevel="2"/>
    <col min="33" max="33" width="8.875" style="168" customWidth="1" outlineLevel="2"/>
    <col min="34" max="34" width="8.5" style="168" customWidth="1" outlineLevel="2"/>
    <col min="35" max="35" width="11.5" style="169" customWidth="1" outlineLevel="2"/>
    <col min="36" max="36" width="10.625" style="169" customWidth="1" outlineLevel="2"/>
    <col min="37" max="37" width="1.875" style="167" customWidth="1"/>
    <col min="38" max="38" width="11.875" style="169" customWidth="1" outlineLevel="1"/>
    <col min="39" max="39" width="9.5" style="169" customWidth="1" outlineLevel="1"/>
    <col min="40" max="40" width="7.625" style="168" customWidth="1" outlineLevel="1"/>
    <col min="41" max="41" width="9.75" style="168" customWidth="1" outlineLevel="1"/>
    <col min="42" max="42" width="8.875" style="168" customWidth="1" outlineLevel="1"/>
    <col min="43" max="43" width="8.5" style="168" customWidth="1" outlineLevel="1"/>
    <col min="44" max="44" width="11.5" style="169" customWidth="1" outlineLevel="1"/>
    <col min="45" max="45" width="10.625" style="169" customWidth="1" outlineLevel="1"/>
    <col min="46" max="46" width="1.875" style="167" customWidth="1"/>
    <col min="47" max="47" width="15.25" style="168" customWidth="1"/>
    <col min="48" max="48" width="13.75" style="168" customWidth="1"/>
    <col min="49" max="49" width="15.25" style="168" customWidth="1"/>
    <col min="50" max="50" width="8.75" style="168"/>
    <col min="51" max="51" width="9.25" style="168" bestFit="1" customWidth="1"/>
    <col min="52" max="16384" width="8.75" style="168"/>
  </cols>
  <sheetData>
    <row r="1" spans="1:46" x14ac:dyDescent="0.2">
      <c r="J1" s="168"/>
      <c r="S1" s="168"/>
      <c r="AB1" s="168"/>
      <c r="AK1" s="168"/>
      <c r="AT1" s="168"/>
    </row>
    <row r="2" spans="1:46" ht="15.75" customHeight="1" x14ac:dyDescent="0.25">
      <c r="A2" s="509" t="s">
        <v>55</v>
      </c>
      <c r="B2" s="715"/>
      <c r="C2" s="716"/>
      <c r="D2" s="716"/>
      <c r="E2" s="716"/>
      <c r="F2" s="716"/>
      <c r="G2" s="716"/>
      <c r="H2" s="716"/>
      <c r="I2" s="716"/>
      <c r="J2" s="168"/>
      <c r="K2" s="168"/>
      <c r="L2" s="168"/>
      <c r="S2" s="168"/>
      <c r="AB2" s="168"/>
      <c r="AK2" s="168"/>
      <c r="AT2" s="168"/>
    </row>
    <row r="3" spans="1:46" ht="15.75" x14ac:dyDescent="0.25">
      <c r="A3" s="509" t="s">
        <v>58</v>
      </c>
      <c r="B3" s="713"/>
      <c r="C3" s="714"/>
      <c r="D3" s="714"/>
      <c r="E3" s="714"/>
      <c r="F3" s="714"/>
      <c r="G3" s="714"/>
      <c r="H3" s="714"/>
      <c r="I3" s="714"/>
      <c r="J3" s="168"/>
      <c r="K3" s="168"/>
      <c r="L3" s="168"/>
      <c r="S3" s="168"/>
      <c r="AB3" s="168"/>
      <c r="AK3" s="168"/>
      <c r="AT3" s="168"/>
    </row>
    <row r="4" spans="1:46" ht="15.75" x14ac:dyDescent="0.25">
      <c r="A4" s="411"/>
      <c r="B4" s="411"/>
      <c r="C4" s="172"/>
      <c r="D4" s="172"/>
      <c r="E4" s="172"/>
      <c r="F4" s="172"/>
      <c r="G4" s="172"/>
      <c r="H4" s="172"/>
      <c r="I4" s="172"/>
      <c r="J4" s="168"/>
      <c r="K4" s="168"/>
      <c r="L4" s="168"/>
      <c r="Q4" s="173"/>
      <c r="R4" s="173"/>
      <c r="S4" s="168"/>
      <c r="T4" s="173"/>
      <c r="U4" s="173"/>
      <c r="Z4" s="173"/>
      <c r="AA4" s="173"/>
      <c r="AB4" s="168"/>
      <c r="AC4" s="173"/>
      <c r="AD4" s="173"/>
      <c r="AI4" s="173"/>
      <c r="AJ4" s="173"/>
      <c r="AK4" s="168"/>
      <c r="AL4" s="173"/>
      <c r="AM4" s="173"/>
      <c r="AR4" s="173"/>
      <c r="AS4" s="173"/>
      <c r="AT4" s="168"/>
    </row>
    <row r="5" spans="1:46" ht="29.25" customHeight="1" x14ac:dyDescent="0.25">
      <c r="A5" s="509" t="s">
        <v>57</v>
      </c>
      <c r="B5" s="715"/>
      <c r="C5" s="716"/>
      <c r="D5" s="716"/>
      <c r="E5" s="716"/>
      <c r="F5" s="716"/>
      <c r="G5" s="716"/>
      <c r="H5" s="716"/>
      <c r="I5" s="716"/>
      <c r="J5" s="168"/>
      <c r="K5" s="174"/>
      <c r="L5" s="174"/>
      <c r="M5" s="174"/>
      <c r="N5" s="174"/>
      <c r="O5" s="174"/>
      <c r="P5" s="174"/>
      <c r="Q5" s="173"/>
      <c r="R5" s="173"/>
      <c r="S5" s="168"/>
      <c r="T5" s="173"/>
      <c r="U5" s="173"/>
      <c r="V5" s="174"/>
      <c r="W5" s="174"/>
      <c r="X5" s="174"/>
      <c r="Y5" s="174"/>
      <c r="Z5" s="173"/>
      <c r="AA5" s="173"/>
      <c r="AB5" s="168"/>
      <c r="AC5" s="173"/>
      <c r="AD5" s="173"/>
      <c r="AE5" s="174"/>
      <c r="AF5" s="174"/>
      <c r="AG5" s="174"/>
      <c r="AH5" s="174"/>
      <c r="AI5" s="173"/>
      <c r="AJ5" s="173"/>
      <c r="AK5" s="168"/>
      <c r="AL5" s="173"/>
      <c r="AM5" s="173"/>
      <c r="AN5" s="174"/>
      <c r="AO5" s="174"/>
      <c r="AP5" s="174"/>
      <c r="AQ5" s="174"/>
      <c r="AR5" s="173"/>
      <c r="AS5" s="173"/>
      <c r="AT5" s="168"/>
    </row>
    <row r="6" spans="1:46" ht="15.75" x14ac:dyDescent="0.25">
      <c r="A6" s="509" t="s">
        <v>3</v>
      </c>
      <c r="B6" s="713"/>
      <c r="C6" s="714"/>
      <c r="D6" s="714"/>
      <c r="E6" s="714"/>
      <c r="F6" s="714"/>
      <c r="G6" s="714"/>
      <c r="H6" s="714"/>
      <c r="I6" s="714"/>
      <c r="J6" s="168"/>
      <c r="K6" s="168"/>
      <c r="Q6" s="173"/>
      <c r="R6" s="173"/>
      <c r="S6" s="168"/>
      <c r="T6" s="173"/>
      <c r="U6" s="173"/>
      <c r="Z6" s="173"/>
      <c r="AA6" s="173"/>
      <c r="AB6" s="168"/>
      <c r="AC6" s="173"/>
      <c r="AD6" s="173"/>
      <c r="AI6" s="173"/>
      <c r="AJ6" s="173"/>
      <c r="AK6" s="168"/>
      <c r="AL6" s="173"/>
      <c r="AM6" s="173"/>
      <c r="AR6" s="173"/>
      <c r="AS6" s="173"/>
      <c r="AT6" s="168"/>
    </row>
    <row r="7" spans="1:46" ht="15.75" x14ac:dyDescent="0.25">
      <c r="A7" s="411"/>
      <c r="B7" s="411"/>
      <c r="C7" s="172"/>
      <c r="D7" s="172"/>
      <c r="E7" s="172"/>
      <c r="F7" s="172"/>
      <c r="G7" s="172"/>
      <c r="H7" s="172"/>
      <c r="I7" s="172"/>
      <c r="J7" s="168"/>
      <c r="K7" s="168"/>
      <c r="L7" s="168"/>
      <c r="Q7" s="173"/>
      <c r="R7" s="173"/>
      <c r="S7" s="168"/>
      <c r="T7" s="173"/>
      <c r="U7" s="173"/>
      <c r="Z7" s="173"/>
      <c r="AA7" s="173"/>
      <c r="AB7" s="168"/>
      <c r="AC7" s="173"/>
      <c r="AD7" s="173"/>
      <c r="AI7" s="173"/>
      <c r="AJ7" s="173"/>
      <c r="AK7" s="168"/>
      <c r="AL7" s="173"/>
      <c r="AM7" s="173"/>
      <c r="AR7" s="173"/>
      <c r="AS7" s="173"/>
      <c r="AT7" s="168"/>
    </row>
    <row r="8" spans="1:46" ht="15.75" x14ac:dyDescent="0.25">
      <c r="A8" s="509" t="s">
        <v>342</v>
      </c>
      <c r="B8" s="864" t="s">
        <v>359</v>
      </c>
      <c r="C8" s="865"/>
      <c r="D8" s="865"/>
      <c r="E8" s="865"/>
      <c r="F8" s="718"/>
      <c r="G8" s="718"/>
      <c r="H8" s="718"/>
      <c r="I8" s="718"/>
      <c r="J8" s="168"/>
      <c r="K8" s="168"/>
      <c r="L8" s="168"/>
      <c r="Q8" s="173"/>
      <c r="R8" s="173"/>
      <c r="S8" s="168"/>
      <c r="T8" s="173"/>
      <c r="U8" s="173"/>
      <c r="Z8" s="173"/>
      <c r="AA8" s="173"/>
      <c r="AB8" s="168"/>
      <c r="AC8" s="173"/>
      <c r="AD8" s="173"/>
      <c r="AI8" s="173"/>
      <c r="AJ8" s="173"/>
      <c r="AK8" s="168"/>
      <c r="AL8" s="173"/>
      <c r="AM8" s="173"/>
      <c r="AR8" s="173"/>
      <c r="AS8" s="173"/>
      <c r="AT8" s="168"/>
    </row>
    <row r="9" spans="1:46" ht="32.25" customHeight="1" x14ac:dyDescent="0.25">
      <c r="A9" s="509" t="s">
        <v>348</v>
      </c>
      <c r="B9" s="715"/>
      <c r="C9" s="716"/>
      <c r="D9" s="716"/>
      <c r="E9" s="716"/>
      <c r="F9" s="716"/>
      <c r="G9" s="716"/>
      <c r="H9" s="716"/>
      <c r="I9" s="716"/>
      <c r="J9" s="168"/>
      <c r="K9" s="175"/>
      <c r="L9" s="175"/>
      <c r="M9" s="175"/>
      <c r="N9" s="175"/>
      <c r="O9" s="175"/>
      <c r="P9" s="175"/>
      <c r="Q9" s="173"/>
      <c r="R9" s="173"/>
      <c r="S9" s="168"/>
      <c r="T9" s="173"/>
      <c r="U9" s="173"/>
      <c r="V9" s="175"/>
      <c r="W9" s="175"/>
      <c r="X9" s="175"/>
      <c r="Y9" s="175"/>
      <c r="Z9" s="173"/>
      <c r="AA9" s="173"/>
      <c r="AB9" s="168"/>
      <c r="AC9" s="173"/>
      <c r="AD9" s="173"/>
      <c r="AE9" s="175"/>
      <c r="AF9" s="175"/>
      <c r="AG9" s="175"/>
      <c r="AH9" s="175"/>
      <c r="AI9" s="173"/>
      <c r="AJ9" s="173"/>
      <c r="AK9" s="168"/>
      <c r="AL9" s="173"/>
      <c r="AM9" s="173"/>
      <c r="AN9" s="175"/>
      <c r="AO9" s="175"/>
      <c r="AP9" s="175"/>
      <c r="AQ9" s="175"/>
      <c r="AR9" s="173"/>
      <c r="AS9" s="173"/>
      <c r="AT9" s="168"/>
    </row>
    <row r="10" spans="1:46" ht="15.75" x14ac:dyDescent="0.25">
      <c r="A10" s="509" t="s">
        <v>349</v>
      </c>
      <c r="B10" s="713"/>
      <c r="C10" s="714"/>
      <c r="D10" s="714"/>
      <c r="E10" s="714"/>
      <c r="F10" s="714"/>
      <c r="G10" s="714"/>
      <c r="H10" s="714"/>
      <c r="I10" s="714"/>
      <c r="J10" s="168"/>
      <c r="K10" s="175"/>
      <c r="L10" s="175"/>
      <c r="M10" s="175"/>
      <c r="N10" s="175"/>
      <c r="O10" s="175"/>
      <c r="P10" s="175"/>
      <c r="Q10" s="173"/>
      <c r="R10" s="173"/>
      <c r="S10" s="168"/>
      <c r="T10" s="173"/>
      <c r="U10" s="173"/>
      <c r="V10" s="175"/>
      <c r="W10" s="175"/>
      <c r="X10" s="175"/>
      <c r="Y10" s="175"/>
      <c r="Z10" s="173"/>
      <c r="AA10" s="173"/>
      <c r="AB10" s="168"/>
      <c r="AC10" s="173"/>
      <c r="AD10" s="173"/>
      <c r="AE10" s="175"/>
      <c r="AF10" s="175"/>
      <c r="AG10" s="175"/>
      <c r="AH10" s="175"/>
      <c r="AI10" s="173"/>
      <c r="AJ10" s="173"/>
      <c r="AK10" s="168"/>
      <c r="AL10" s="173"/>
      <c r="AM10" s="173"/>
      <c r="AN10" s="175"/>
      <c r="AO10" s="175"/>
      <c r="AP10" s="175"/>
      <c r="AQ10" s="175"/>
      <c r="AR10" s="173"/>
      <c r="AS10" s="173"/>
      <c r="AT10" s="168"/>
    </row>
    <row r="11" spans="1:46" ht="15.75" x14ac:dyDescent="0.25">
      <c r="A11" s="509" t="s">
        <v>343</v>
      </c>
      <c r="B11" s="722" t="s">
        <v>359</v>
      </c>
      <c r="C11" s="723"/>
      <c r="D11" s="723"/>
      <c r="E11" s="723"/>
      <c r="F11" s="718"/>
      <c r="G11" s="718"/>
      <c r="H11" s="718"/>
      <c r="I11" s="718"/>
      <c r="J11" s="168"/>
      <c r="K11" s="175"/>
      <c r="L11" s="175"/>
      <c r="M11" s="175"/>
      <c r="N11" s="175"/>
      <c r="O11" s="175"/>
      <c r="P11" s="175"/>
      <c r="Q11" s="173"/>
      <c r="R11" s="173"/>
      <c r="S11" s="168"/>
      <c r="T11" s="173"/>
      <c r="U11" s="173"/>
      <c r="V11" s="175"/>
      <c r="W11" s="175"/>
      <c r="X11" s="175"/>
      <c r="Y11" s="175"/>
      <c r="Z11" s="173"/>
      <c r="AA11" s="173"/>
      <c r="AB11" s="168"/>
      <c r="AC11" s="173"/>
      <c r="AD11" s="173"/>
      <c r="AE11" s="175"/>
      <c r="AF11" s="175"/>
      <c r="AG11" s="175"/>
      <c r="AH11" s="175"/>
      <c r="AI11" s="173"/>
      <c r="AJ11" s="173"/>
      <c r="AK11" s="168"/>
      <c r="AL11" s="173"/>
      <c r="AM11" s="173"/>
      <c r="AN11" s="175"/>
      <c r="AO11" s="175"/>
      <c r="AP11" s="175"/>
      <c r="AQ11" s="175"/>
      <c r="AR11" s="173"/>
      <c r="AS11" s="173"/>
      <c r="AT11" s="168"/>
    </row>
    <row r="12" spans="1:46" ht="15.75" x14ac:dyDescent="0.25">
      <c r="A12" s="509" t="s">
        <v>339</v>
      </c>
      <c r="B12" s="724" t="s">
        <v>359</v>
      </c>
      <c r="C12" s="725"/>
      <c r="D12" s="725"/>
      <c r="E12" s="725"/>
      <c r="F12" s="718"/>
      <c r="G12" s="718"/>
      <c r="H12" s="718"/>
      <c r="I12" s="718"/>
      <c r="J12" s="168"/>
      <c r="K12" s="175"/>
      <c r="L12" s="175"/>
      <c r="M12" s="175"/>
      <c r="N12" s="175"/>
      <c r="O12" s="175"/>
      <c r="P12" s="175"/>
      <c r="Q12" s="173"/>
      <c r="R12" s="173"/>
      <c r="S12" s="168"/>
      <c r="T12" s="173"/>
      <c r="U12" s="173"/>
      <c r="V12" s="175"/>
      <c r="W12" s="175"/>
      <c r="X12" s="175"/>
      <c r="Y12" s="175"/>
      <c r="Z12" s="173"/>
      <c r="AA12" s="173"/>
      <c r="AB12" s="168"/>
      <c r="AC12" s="173"/>
      <c r="AD12" s="173"/>
      <c r="AE12" s="175"/>
      <c r="AF12" s="175"/>
      <c r="AG12" s="175"/>
      <c r="AH12" s="175"/>
      <c r="AI12" s="173"/>
      <c r="AJ12" s="173"/>
      <c r="AK12" s="168"/>
      <c r="AL12" s="173"/>
      <c r="AM12" s="173"/>
      <c r="AN12" s="175"/>
      <c r="AO12" s="175"/>
      <c r="AP12" s="175"/>
      <c r="AQ12" s="175"/>
      <c r="AR12" s="173"/>
      <c r="AS12" s="173"/>
      <c r="AT12" s="168"/>
    </row>
    <row r="13" spans="1:46" ht="15.75" x14ac:dyDescent="0.25">
      <c r="A13" s="411"/>
      <c r="B13" s="411"/>
      <c r="C13" s="172"/>
      <c r="D13" s="172"/>
      <c r="E13" s="172"/>
      <c r="F13" s="172"/>
      <c r="G13" s="172"/>
      <c r="H13" s="172"/>
      <c r="I13" s="172"/>
      <c r="J13" s="168"/>
      <c r="K13" s="175"/>
      <c r="L13" s="175"/>
      <c r="M13" s="175"/>
      <c r="N13" s="175"/>
      <c r="O13" s="175"/>
      <c r="P13" s="175"/>
      <c r="Q13" s="173"/>
      <c r="R13" s="173"/>
      <c r="S13" s="168"/>
      <c r="T13" s="173"/>
      <c r="U13" s="173"/>
      <c r="V13" s="175"/>
      <c r="W13" s="175"/>
      <c r="X13" s="175"/>
      <c r="Y13" s="175"/>
      <c r="Z13" s="173"/>
      <c r="AA13" s="173"/>
      <c r="AB13" s="168"/>
      <c r="AC13" s="173"/>
      <c r="AD13" s="173"/>
      <c r="AE13" s="175"/>
      <c r="AF13" s="175"/>
      <c r="AG13" s="175"/>
      <c r="AH13" s="175"/>
      <c r="AI13" s="173"/>
      <c r="AJ13" s="173"/>
      <c r="AK13" s="168"/>
      <c r="AL13" s="173"/>
      <c r="AM13" s="173"/>
      <c r="AN13" s="175"/>
      <c r="AO13" s="175"/>
      <c r="AP13" s="175"/>
      <c r="AQ13" s="175"/>
      <c r="AR13" s="173"/>
      <c r="AS13" s="173"/>
      <c r="AT13" s="168"/>
    </row>
    <row r="14" spans="1:46" ht="15.75" x14ac:dyDescent="0.25">
      <c r="A14" s="411"/>
      <c r="B14" s="411"/>
      <c r="C14" s="172"/>
      <c r="D14" s="172"/>
      <c r="E14" s="172"/>
      <c r="F14" s="172"/>
      <c r="G14" s="172"/>
      <c r="H14" s="172"/>
      <c r="I14" s="172"/>
      <c r="J14" s="168"/>
      <c r="K14" s="175"/>
      <c r="M14" s="173"/>
      <c r="N14" s="180"/>
      <c r="O14" s="175"/>
      <c r="P14" s="175"/>
      <c r="Q14" s="173"/>
      <c r="R14" s="173"/>
      <c r="S14" s="168"/>
      <c r="T14" s="173"/>
      <c r="U14" s="173"/>
      <c r="V14" s="175"/>
      <c r="W14" s="175"/>
      <c r="X14" s="175"/>
      <c r="Y14" s="175"/>
      <c r="Z14" s="173"/>
      <c r="AA14" s="173"/>
      <c r="AB14" s="168"/>
      <c r="AC14" s="173"/>
      <c r="AD14" s="173"/>
      <c r="AE14" s="175"/>
      <c r="AF14" s="175"/>
      <c r="AG14" s="175"/>
      <c r="AH14" s="175"/>
      <c r="AI14" s="173"/>
      <c r="AJ14" s="173"/>
      <c r="AK14" s="168"/>
      <c r="AL14" s="173"/>
      <c r="AM14" s="173"/>
      <c r="AN14" s="175"/>
      <c r="AO14" s="175"/>
      <c r="AP14" s="175"/>
      <c r="AQ14" s="175"/>
      <c r="AR14" s="173"/>
      <c r="AS14" s="173"/>
      <c r="AT14" s="168"/>
    </row>
    <row r="15" spans="1:46" ht="15.75" x14ac:dyDescent="0.25">
      <c r="A15" s="509" t="s">
        <v>338</v>
      </c>
      <c r="B15" s="713"/>
      <c r="C15" s="714"/>
      <c r="D15" s="714"/>
      <c r="E15" s="714"/>
      <c r="F15" s="714"/>
      <c r="G15" s="714"/>
      <c r="H15" s="714"/>
      <c r="I15" s="714"/>
      <c r="J15" s="168"/>
      <c r="K15" s="168"/>
      <c r="L15" s="653"/>
      <c r="M15" s="653"/>
      <c r="N15" s="180"/>
      <c r="Q15" s="173"/>
      <c r="R15" s="173"/>
      <c r="S15" s="168"/>
      <c r="T15" s="173"/>
      <c r="U15" s="173"/>
      <c r="Z15" s="173"/>
      <c r="AA15" s="173"/>
      <c r="AB15" s="168"/>
      <c r="AC15" s="173"/>
      <c r="AD15" s="173"/>
      <c r="AI15" s="173"/>
      <c r="AJ15" s="173"/>
      <c r="AK15" s="168"/>
      <c r="AL15" s="173"/>
      <c r="AM15" s="173"/>
      <c r="AR15" s="173"/>
      <c r="AS15" s="173"/>
      <c r="AT15" s="168"/>
    </row>
    <row r="16" spans="1:46" ht="15.75" x14ac:dyDescent="0.25">
      <c r="A16" s="509" t="s">
        <v>56</v>
      </c>
      <c r="B16" s="717">
        <v>0.29599999999999999</v>
      </c>
      <c r="C16" s="718"/>
      <c r="D16" s="719"/>
      <c r="E16" s="719"/>
      <c r="F16" s="719"/>
      <c r="G16" s="719"/>
      <c r="H16" s="719"/>
      <c r="I16" s="719"/>
      <c r="J16" s="168"/>
      <c r="K16" s="176"/>
      <c r="L16" s="177"/>
      <c r="M16" s="177"/>
      <c r="N16" s="177"/>
      <c r="O16" s="177"/>
      <c r="P16" s="177"/>
      <c r="Q16" s="173"/>
      <c r="R16" s="173"/>
      <c r="S16" s="168"/>
      <c r="T16" s="173"/>
      <c r="U16" s="173"/>
      <c r="V16" s="177"/>
      <c r="W16" s="177"/>
      <c r="X16" s="177"/>
      <c r="Y16" s="177"/>
      <c r="Z16" s="173"/>
      <c r="AA16" s="173"/>
      <c r="AB16" s="168"/>
      <c r="AC16" s="173"/>
      <c r="AD16" s="173"/>
      <c r="AE16" s="177"/>
      <c r="AF16" s="177"/>
      <c r="AG16" s="177"/>
      <c r="AH16" s="177"/>
      <c r="AI16" s="173"/>
      <c r="AJ16" s="173"/>
      <c r="AK16" s="168"/>
      <c r="AL16" s="173"/>
      <c r="AM16" s="173"/>
      <c r="AN16" s="177"/>
      <c r="AO16" s="177"/>
      <c r="AP16" s="177"/>
      <c r="AQ16" s="177"/>
      <c r="AR16" s="173"/>
      <c r="AS16" s="173"/>
      <c r="AT16" s="168"/>
    </row>
    <row r="17" spans="1:49" ht="15.75" x14ac:dyDescent="0.25">
      <c r="A17" s="171"/>
      <c r="B17" s="171"/>
      <c r="C17" s="172"/>
      <c r="D17" s="172"/>
      <c r="E17" s="172"/>
      <c r="F17" s="172"/>
      <c r="G17" s="172"/>
      <c r="H17" s="172"/>
      <c r="I17" s="172"/>
      <c r="J17" s="168"/>
      <c r="K17" s="168"/>
      <c r="L17" s="168"/>
      <c r="N17" s="180"/>
      <c r="Q17" s="173"/>
      <c r="R17" s="173"/>
      <c r="S17" s="168"/>
      <c r="T17" s="173"/>
      <c r="U17" s="173"/>
      <c r="Z17" s="173"/>
      <c r="AA17" s="173"/>
      <c r="AB17" s="168"/>
      <c r="AC17" s="173"/>
      <c r="AD17" s="173"/>
      <c r="AI17" s="173"/>
      <c r="AJ17" s="173"/>
      <c r="AK17" s="168"/>
      <c r="AL17" s="173"/>
      <c r="AM17" s="173"/>
      <c r="AR17" s="173"/>
      <c r="AS17" s="173"/>
      <c r="AT17" s="168"/>
      <c r="AU17" s="178"/>
      <c r="AV17" s="178"/>
      <c r="AW17" s="178"/>
    </row>
    <row r="18" spans="1:49" ht="15" x14ac:dyDescent="0.25">
      <c r="A18" s="379" t="s">
        <v>402</v>
      </c>
      <c r="B18" s="379"/>
      <c r="C18" s="379"/>
      <c r="D18" s="379"/>
      <c r="E18" s="379"/>
      <c r="F18" s="379"/>
      <c r="G18" s="379"/>
      <c r="H18" s="379"/>
      <c r="I18" s="379"/>
      <c r="J18" s="168"/>
      <c r="K18" s="179"/>
      <c r="L18" s="179"/>
      <c r="Q18" s="173"/>
      <c r="R18" s="173"/>
      <c r="S18" s="168"/>
      <c r="T18" s="173"/>
      <c r="U18" s="173"/>
      <c r="Z18" s="173"/>
      <c r="AA18" s="173"/>
      <c r="AB18" s="168"/>
      <c r="AC18" s="173"/>
      <c r="AD18" s="173"/>
      <c r="AI18" s="180"/>
      <c r="AJ18" s="180"/>
      <c r="AK18" s="168"/>
      <c r="AL18" s="180"/>
      <c r="AM18" s="180"/>
      <c r="AR18" s="173"/>
      <c r="AS18" s="173"/>
      <c r="AT18" s="168"/>
      <c r="AU18" s="178"/>
      <c r="AV18" s="178"/>
      <c r="AW18" s="178"/>
    </row>
    <row r="19" spans="1:49" ht="15" x14ac:dyDescent="0.2">
      <c r="A19" s="181"/>
      <c r="H19" s="182"/>
      <c r="I19" s="182"/>
      <c r="J19" s="168"/>
      <c r="K19" s="168"/>
      <c r="L19" s="182"/>
      <c r="Q19" s="168"/>
      <c r="R19" s="168"/>
      <c r="S19" s="168"/>
      <c r="T19" s="168"/>
      <c r="U19" s="168"/>
      <c r="Z19" s="168"/>
      <c r="AA19" s="168"/>
      <c r="AB19" s="168"/>
      <c r="AC19" s="168"/>
      <c r="AD19" s="168"/>
      <c r="AI19" s="168"/>
      <c r="AJ19" s="168"/>
      <c r="AK19" s="168"/>
      <c r="AL19" s="168"/>
      <c r="AM19" s="168"/>
      <c r="AR19" s="173"/>
      <c r="AS19" s="173"/>
      <c r="AT19" s="168"/>
    </row>
    <row r="20" spans="1:49" ht="15.75" x14ac:dyDescent="0.25">
      <c r="B20" s="727" t="s">
        <v>318</v>
      </c>
      <c r="C20" s="727"/>
      <c r="D20" s="727"/>
      <c r="E20" s="727"/>
      <c r="F20" s="727"/>
      <c r="G20" s="727"/>
      <c r="H20" s="727"/>
      <c r="I20" s="561"/>
      <c r="J20" s="184"/>
      <c r="K20" s="766" t="s">
        <v>318</v>
      </c>
      <c r="L20" s="766"/>
      <c r="M20" s="766"/>
      <c r="N20" s="766"/>
      <c r="O20" s="766"/>
      <c r="P20" s="766"/>
      <c r="Q20" s="766"/>
      <c r="R20" s="562"/>
      <c r="S20" s="184"/>
      <c r="T20" s="767" t="s">
        <v>318</v>
      </c>
      <c r="U20" s="767"/>
      <c r="V20" s="767"/>
      <c r="W20" s="767"/>
      <c r="X20" s="767"/>
      <c r="Y20" s="767"/>
      <c r="Z20" s="767"/>
      <c r="AA20" s="563"/>
      <c r="AB20" s="184"/>
      <c r="AC20" s="768" t="s">
        <v>318</v>
      </c>
      <c r="AD20" s="768"/>
      <c r="AE20" s="768"/>
      <c r="AF20" s="768"/>
      <c r="AG20" s="768"/>
      <c r="AH20" s="768"/>
      <c r="AI20" s="768"/>
      <c r="AJ20" s="564"/>
      <c r="AK20" s="184"/>
      <c r="AL20" s="769" t="s">
        <v>318</v>
      </c>
      <c r="AM20" s="769"/>
      <c r="AN20" s="769"/>
      <c r="AO20" s="769"/>
      <c r="AP20" s="769"/>
      <c r="AQ20" s="769"/>
      <c r="AR20" s="769"/>
      <c r="AS20" s="565"/>
      <c r="AT20" s="184"/>
      <c r="AU20" s="185"/>
      <c r="AV20" s="185"/>
      <c r="AW20" s="185"/>
    </row>
    <row r="21" spans="1:49" ht="15.75" x14ac:dyDescent="0.2">
      <c r="A21" s="186" t="s">
        <v>295</v>
      </c>
      <c r="B21" s="726" t="s">
        <v>32</v>
      </c>
      <c r="C21" s="707"/>
      <c r="D21" s="707"/>
      <c r="E21" s="707"/>
      <c r="F21" s="707"/>
      <c r="G21" s="707"/>
      <c r="H21" s="707"/>
      <c r="I21" s="331"/>
      <c r="J21" s="188"/>
      <c r="K21" s="869" t="s">
        <v>33</v>
      </c>
      <c r="L21" s="870"/>
      <c r="M21" s="870"/>
      <c r="N21" s="870"/>
      <c r="O21" s="870"/>
      <c r="P21" s="870"/>
      <c r="Q21" s="870"/>
      <c r="R21" s="871"/>
      <c r="S21" s="188"/>
      <c r="T21" s="707" t="s">
        <v>34</v>
      </c>
      <c r="U21" s="707"/>
      <c r="V21" s="707"/>
      <c r="W21" s="707"/>
      <c r="X21" s="707"/>
      <c r="Y21" s="707"/>
      <c r="Z21" s="708"/>
      <c r="AA21" s="568"/>
      <c r="AB21" s="188"/>
      <c r="AC21" s="707" t="s">
        <v>35</v>
      </c>
      <c r="AD21" s="707"/>
      <c r="AE21" s="707"/>
      <c r="AF21" s="707"/>
      <c r="AG21" s="707"/>
      <c r="AH21" s="707"/>
      <c r="AI21" s="708"/>
      <c r="AJ21" s="568"/>
      <c r="AK21" s="188"/>
      <c r="AL21" s="707" t="s">
        <v>36</v>
      </c>
      <c r="AM21" s="707"/>
      <c r="AN21" s="707"/>
      <c r="AO21" s="707"/>
      <c r="AP21" s="707"/>
      <c r="AQ21" s="707"/>
      <c r="AR21" s="708"/>
      <c r="AS21" s="568"/>
      <c r="AT21" s="188"/>
      <c r="AU21" s="374"/>
      <c r="AV21" s="374"/>
      <c r="AW21" s="374"/>
    </row>
    <row r="22" spans="1:49" ht="54.6" customHeight="1" x14ac:dyDescent="0.25">
      <c r="A22" s="444" t="s">
        <v>266</v>
      </c>
      <c r="B22" s="190" t="s">
        <v>308</v>
      </c>
      <c r="C22" s="404" t="s">
        <v>310</v>
      </c>
      <c r="D22" s="190" t="s">
        <v>253</v>
      </c>
      <c r="E22" s="190" t="s">
        <v>27</v>
      </c>
      <c r="F22" s="404" t="s">
        <v>321</v>
      </c>
      <c r="G22" s="504" t="s">
        <v>260</v>
      </c>
      <c r="H22" s="193" t="s">
        <v>267</v>
      </c>
      <c r="I22" s="193" t="s">
        <v>347</v>
      </c>
      <c r="J22" s="194"/>
      <c r="K22" s="195" t="s">
        <v>307</v>
      </c>
      <c r="L22" s="190" t="s">
        <v>310</v>
      </c>
      <c r="M22" s="190" t="s">
        <v>253</v>
      </c>
      <c r="N22" s="190" t="s">
        <v>27</v>
      </c>
      <c r="O22" s="191" t="s">
        <v>322</v>
      </c>
      <c r="P22" s="190" t="s">
        <v>260</v>
      </c>
      <c r="Q22" s="196" t="s">
        <v>268</v>
      </c>
      <c r="R22" s="193" t="s">
        <v>358</v>
      </c>
      <c r="S22" s="194"/>
      <c r="T22" s="195" t="s">
        <v>307</v>
      </c>
      <c r="U22" s="190" t="s">
        <v>310</v>
      </c>
      <c r="V22" s="190" t="s">
        <v>253</v>
      </c>
      <c r="W22" s="190" t="s">
        <v>27</v>
      </c>
      <c r="X22" s="191" t="s">
        <v>323</v>
      </c>
      <c r="Y22" s="190" t="s">
        <v>260</v>
      </c>
      <c r="Z22" s="196" t="s">
        <v>313</v>
      </c>
      <c r="AA22" s="193" t="s">
        <v>357</v>
      </c>
      <c r="AB22" s="194"/>
      <c r="AC22" s="195" t="s">
        <v>307</v>
      </c>
      <c r="AD22" s="190" t="s">
        <v>310</v>
      </c>
      <c r="AE22" s="190" t="s">
        <v>253</v>
      </c>
      <c r="AF22" s="190" t="s">
        <v>27</v>
      </c>
      <c r="AG22" s="191" t="s">
        <v>322</v>
      </c>
      <c r="AH22" s="190" t="s">
        <v>260</v>
      </c>
      <c r="AI22" s="196" t="s">
        <v>312</v>
      </c>
      <c r="AJ22" s="193" t="s">
        <v>356</v>
      </c>
      <c r="AK22" s="194"/>
      <c r="AL22" s="195" t="s">
        <v>307</v>
      </c>
      <c r="AM22" s="190" t="s">
        <v>310</v>
      </c>
      <c r="AN22" s="190" t="s">
        <v>253</v>
      </c>
      <c r="AO22" s="190" t="s">
        <v>27</v>
      </c>
      <c r="AP22" s="191" t="s">
        <v>322</v>
      </c>
      <c r="AQ22" s="190" t="s">
        <v>260</v>
      </c>
      <c r="AR22" s="196" t="s">
        <v>311</v>
      </c>
      <c r="AS22" s="193" t="s">
        <v>355</v>
      </c>
      <c r="AT22" s="194"/>
      <c r="AU22" s="373" t="s">
        <v>387</v>
      </c>
      <c r="AV22" s="373" t="s">
        <v>386</v>
      </c>
      <c r="AW22" s="373" t="s">
        <v>385</v>
      </c>
    </row>
    <row r="23" spans="1:49" x14ac:dyDescent="0.2">
      <c r="A23" s="692"/>
      <c r="B23" s="494"/>
      <c r="C23" s="198"/>
      <c r="D23" s="446">
        <f>C23*9</f>
        <v>0</v>
      </c>
      <c r="E23" s="419"/>
      <c r="F23" s="420"/>
      <c r="G23" s="421"/>
      <c r="H23" s="447">
        <f>ROUND(B23*C23,0)</f>
        <v>0</v>
      </c>
      <c r="I23" s="419"/>
      <c r="J23" s="240"/>
      <c r="K23" s="459">
        <f>B23*1.03</f>
        <v>0</v>
      </c>
      <c r="L23" s="198"/>
      <c r="M23" s="446">
        <f>L23*9</f>
        <v>0</v>
      </c>
      <c r="N23" s="419"/>
      <c r="O23" s="420"/>
      <c r="P23" s="421"/>
      <c r="Q23" s="447">
        <f>ROUND(K23*L23,0)</f>
        <v>0</v>
      </c>
      <c r="R23" s="419"/>
      <c r="S23" s="200"/>
      <c r="T23" s="459">
        <f>K23*1.03</f>
        <v>0</v>
      </c>
      <c r="U23" s="198"/>
      <c r="V23" s="446">
        <f>U23*9</f>
        <v>0</v>
      </c>
      <c r="W23" s="419"/>
      <c r="X23" s="420"/>
      <c r="Y23" s="421"/>
      <c r="Z23" s="447">
        <f>ROUND(T23*U23,0)</f>
        <v>0</v>
      </c>
      <c r="AA23" s="419"/>
      <c r="AB23" s="200"/>
      <c r="AC23" s="459">
        <f>T23*1.03</f>
        <v>0</v>
      </c>
      <c r="AD23" s="198"/>
      <c r="AE23" s="446">
        <f>AD23*9</f>
        <v>0</v>
      </c>
      <c r="AF23" s="419"/>
      <c r="AG23" s="420"/>
      <c r="AH23" s="421"/>
      <c r="AI23" s="447">
        <f>ROUND(AC23*AD23,0)</f>
        <v>0</v>
      </c>
      <c r="AJ23" s="419"/>
      <c r="AK23" s="200"/>
      <c r="AL23" s="459">
        <f>AC23*1.03</f>
        <v>0</v>
      </c>
      <c r="AM23" s="198"/>
      <c r="AN23" s="446">
        <f>AM23*9</f>
        <v>0</v>
      </c>
      <c r="AO23" s="419"/>
      <c r="AP23" s="420"/>
      <c r="AQ23" s="421"/>
      <c r="AR23" s="447">
        <f>ROUND(AL23*AM23,0)</f>
        <v>0</v>
      </c>
      <c r="AS23" s="419"/>
      <c r="AT23" s="200"/>
      <c r="AU23" s="457">
        <f>SUM(H23+Q23+Z23+AI23+AR23)</f>
        <v>0</v>
      </c>
      <c r="AV23" s="419"/>
      <c r="AW23" s="457">
        <f>SUM(AU23+AV23)</f>
        <v>0</v>
      </c>
    </row>
    <row r="24" spans="1:49" x14ac:dyDescent="0.2">
      <c r="A24" s="860"/>
      <c r="B24" s="419"/>
      <c r="C24" s="420"/>
      <c r="D24" s="422"/>
      <c r="E24" s="557">
        <f>ROUND(B23/9*3,0)</f>
        <v>0</v>
      </c>
      <c r="F24" s="202"/>
      <c r="G24" s="448">
        <f>ROUND(F24*3,2)</f>
        <v>0</v>
      </c>
      <c r="H24" s="447">
        <f>ROUND(E24*F24,0)</f>
        <v>0</v>
      </c>
      <c r="I24" s="419"/>
      <c r="J24" s="240"/>
      <c r="K24" s="419"/>
      <c r="L24" s="420"/>
      <c r="M24" s="422"/>
      <c r="N24" s="557">
        <f>ROUND(K23/9*3,0)</f>
        <v>0</v>
      </c>
      <c r="O24" s="202"/>
      <c r="P24" s="448">
        <f>ROUND(O24*3,2)</f>
        <v>0</v>
      </c>
      <c r="Q24" s="447">
        <f>ROUND(N24*O24,0)</f>
        <v>0</v>
      </c>
      <c r="R24" s="419"/>
      <c r="S24" s="200"/>
      <c r="T24" s="419"/>
      <c r="U24" s="420"/>
      <c r="V24" s="422"/>
      <c r="W24" s="557">
        <f>ROUND(T23/9*3,0)</f>
        <v>0</v>
      </c>
      <c r="X24" s="202"/>
      <c r="Y24" s="448">
        <f>ROUND(X24*3,2)</f>
        <v>0</v>
      </c>
      <c r="Z24" s="447">
        <f>ROUND(W24*X24,0)</f>
        <v>0</v>
      </c>
      <c r="AA24" s="419"/>
      <c r="AB24" s="200"/>
      <c r="AC24" s="419"/>
      <c r="AD24" s="420"/>
      <c r="AE24" s="422"/>
      <c r="AF24" s="557">
        <f>ROUND(AC23/9*3,0)</f>
        <v>0</v>
      </c>
      <c r="AG24" s="202"/>
      <c r="AH24" s="448">
        <f>ROUND(AG24*3,2)</f>
        <v>0</v>
      </c>
      <c r="AI24" s="447">
        <f>ROUND(AF24*AG24,0)</f>
        <v>0</v>
      </c>
      <c r="AJ24" s="419"/>
      <c r="AK24" s="200"/>
      <c r="AL24" s="419"/>
      <c r="AM24" s="420"/>
      <c r="AN24" s="422"/>
      <c r="AO24" s="557">
        <f>ROUND(AL23/9*3,0)</f>
        <v>0</v>
      </c>
      <c r="AP24" s="202"/>
      <c r="AQ24" s="448">
        <f>ROUND(AP24*3,2)</f>
        <v>0</v>
      </c>
      <c r="AR24" s="447">
        <f>ROUND(AO24*AP24,0)</f>
        <v>0</v>
      </c>
      <c r="AS24" s="419"/>
      <c r="AT24" s="200"/>
      <c r="AU24" s="457">
        <f>SUM(H24+Q24+Z24+AI24+AR24)</f>
        <v>0</v>
      </c>
      <c r="AV24" s="419"/>
      <c r="AW24" s="457">
        <f t="shared" ref="AW24" si="0">SUM(AU24+AV24)</f>
        <v>0</v>
      </c>
    </row>
    <row r="25" spans="1:49" ht="15" x14ac:dyDescent="0.25">
      <c r="A25" s="861"/>
      <c r="B25" s="592" t="s">
        <v>381</v>
      </c>
      <c r="C25" s="198"/>
      <c r="D25" s="446">
        <f>C25*9</f>
        <v>0</v>
      </c>
      <c r="E25" s="557">
        <f>ROUND(B23/9*3,0)</f>
        <v>0</v>
      </c>
      <c r="F25" s="202"/>
      <c r="G25" s="448">
        <f>ROUND(F25*3,2)</f>
        <v>0</v>
      </c>
      <c r="H25" s="419"/>
      <c r="I25" s="447">
        <f>ROUND(B23*C25+E25*F25,0)</f>
        <v>0</v>
      </c>
      <c r="J25" s="240"/>
      <c r="K25" s="592" t="s">
        <v>381</v>
      </c>
      <c r="L25" s="198"/>
      <c r="M25" s="446">
        <f>L25*9</f>
        <v>0</v>
      </c>
      <c r="N25" s="557">
        <f>ROUND(K23/9*3,0)</f>
        <v>0</v>
      </c>
      <c r="O25" s="202"/>
      <c r="P25" s="448">
        <f>ROUND(O25*3,2)</f>
        <v>0</v>
      </c>
      <c r="Q25" s="419"/>
      <c r="R25" s="447">
        <f>ROUND(K23*L25+N25*O25,0)</f>
        <v>0</v>
      </c>
      <c r="S25" s="200"/>
      <c r="T25" s="592" t="s">
        <v>381</v>
      </c>
      <c r="U25" s="198"/>
      <c r="V25" s="446">
        <f>U25*9</f>
        <v>0</v>
      </c>
      <c r="W25" s="557">
        <f>ROUND(T23/9*3,0)</f>
        <v>0</v>
      </c>
      <c r="X25" s="202"/>
      <c r="Y25" s="448">
        <f>ROUND(X25*3,2)</f>
        <v>0</v>
      </c>
      <c r="Z25" s="419"/>
      <c r="AA25" s="447">
        <f>ROUND(T23*U25+W25*X25,0)</f>
        <v>0</v>
      </c>
      <c r="AB25" s="200"/>
      <c r="AC25" s="592" t="s">
        <v>381</v>
      </c>
      <c r="AD25" s="198"/>
      <c r="AE25" s="446">
        <f>AD25*9</f>
        <v>0</v>
      </c>
      <c r="AF25" s="557">
        <f>ROUND(AC23/9*3,0)</f>
        <v>0</v>
      </c>
      <c r="AG25" s="202"/>
      <c r="AH25" s="448">
        <f>ROUND(AG25*3,2)</f>
        <v>0</v>
      </c>
      <c r="AI25" s="419"/>
      <c r="AJ25" s="447">
        <f>ROUND(AC23*AD25+AF25*AG25,0)</f>
        <v>0</v>
      </c>
      <c r="AK25" s="200"/>
      <c r="AL25" s="592" t="s">
        <v>381</v>
      </c>
      <c r="AM25" s="198"/>
      <c r="AN25" s="446">
        <f>AM25*9</f>
        <v>0</v>
      </c>
      <c r="AO25" s="557">
        <f>ROUND(AL23/9*3,0)</f>
        <v>0</v>
      </c>
      <c r="AP25" s="202"/>
      <c r="AQ25" s="448">
        <f>ROUND(AP25*3,2)</f>
        <v>0</v>
      </c>
      <c r="AR25" s="419"/>
      <c r="AS25" s="447">
        <f>ROUND(AL23*AM25+AO25*AP25,0)</f>
        <v>0</v>
      </c>
      <c r="AT25" s="200"/>
      <c r="AU25" s="419"/>
      <c r="AV25" s="457">
        <f>SUM(I25+R25+AA25+AJ25+AS25)</f>
        <v>0</v>
      </c>
      <c r="AW25" s="457">
        <f>SUM(AU25+AV25)</f>
        <v>0</v>
      </c>
    </row>
    <row r="26" spans="1:49" x14ac:dyDescent="0.2">
      <c r="A26" s="692"/>
      <c r="B26" s="494"/>
      <c r="C26" s="198"/>
      <c r="D26" s="446">
        <f>C26*9</f>
        <v>0</v>
      </c>
      <c r="E26" s="419"/>
      <c r="F26" s="420"/>
      <c r="G26" s="421"/>
      <c r="H26" s="447">
        <f>ROUND(B26*C26,0)</f>
        <v>0</v>
      </c>
      <c r="I26" s="419"/>
      <c r="J26" s="240"/>
      <c r="K26" s="494">
        <f>B26*1.03</f>
        <v>0</v>
      </c>
      <c r="L26" s="198"/>
      <c r="M26" s="446">
        <f>L26*9</f>
        <v>0</v>
      </c>
      <c r="N26" s="419"/>
      <c r="O26" s="420"/>
      <c r="P26" s="421"/>
      <c r="Q26" s="447">
        <f>ROUND(K26*L26,0)</f>
        <v>0</v>
      </c>
      <c r="R26" s="419"/>
      <c r="S26" s="200"/>
      <c r="T26" s="459">
        <f>K26*1.03</f>
        <v>0</v>
      </c>
      <c r="U26" s="198"/>
      <c r="V26" s="446">
        <f>U26*9</f>
        <v>0</v>
      </c>
      <c r="W26" s="419"/>
      <c r="X26" s="420"/>
      <c r="Y26" s="421"/>
      <c r="Z26" s="447">
        <f>ROUND(T26*U26,0)</f>
        <v>0</v>
      </c>
      <c r="AA26" s="419"/>
      <c r="AB26" s="200"/>
      <c r="AC26" s="459">
        <f>T26*1.03</f>
        <v>0</v>
      </c>
      <c r="AD26" s="198"/>
      <c r="AE26" s="446">
        <f>AD26*9</f>
        <v>0</v>
      </c>
      <c r="AF26" s="419"/>
      <c r="AG26" s="420"/>
      <c r="AH26" s="421"/>
      <c r="AI26" s="447">
        <f>ROUND(AC26*AD26,0)</f>
        <v>0</v>
      </c>
      <c r="AJ26" s="419"/>
      <c r="AK26" s="200"/>
      <c r="AL26" s="459">
        <f>AC26*1.03</f>
        <v>0</v>
      </c>
      <c r="AM26" s="198"/>
      <c r="AN26" s="446">
        <f>AM26*9</f>
        <v>0</v>
      </c>
      <c r="AO26" s="419"/>
      <c r="AP26" s="420"/>
      <c r="AQ26" s="421"/>
      <c r="AR26" s="447">
        <f>ROUND(AL26*AM26,0)</f>
        <v>0</v>
      </c>
      <c r="AS26" s="419"/>
      <c r="AT26" s="200"/>
      <c r="AU26" s="457">
        <f>SUM(H26+Q26+Z26+AI26+AR26)</f>
        <v>0</v>
      </c>
      <c r="AV26" s="419"/>
      <c r="AW26" s="457">
        <f>SUM(AU26+AV26)</f>
        <v>0</v>
      </c>
    </row>
    <row r="27" spans="1:49" x14ac:dyDescent="0.2">
      <c r="A27" s="859"/>
      <c r="B27" s="419"/>
      <c r="C27" s="420"/>
      <c r="D27" s="422"/>
      <c r="E27" s="557">
        <f>ROUND(B26/9*3,0)</f>
        <v>0</v>
      </c>
      <c r="F27" s="202"/>
      <c r="G27" s="448">
        <f>ROUND(F27*3,2)</f>
        <v>0</v>
      </c>
      <c r="H27" s="447">
        <f>ROUND(E27*F27,0)</f>
        <v>0</v>
      </c>
      <c r="I27" s="419"/>
      <c r="J27" s="240"/>
      <c r="K27" s="419"/>
      <c r="L27" s="420"/>
      <c r="M27" s="422"/>
      <c r="N27" s="557">
        <f>ROUND(K26/9*3,0)</f>
        <v>0</v>
      </c>
      <c r="O27" s="202"/>
      <c r="P27" s="448">
        <f>ROUND(O27*3,2)</f>
        <v>0</v>
      </c>
      <c r="Q27" s="447">
        <f>ROUND(N27*O27,0)</f>
        <v>0</v>
      </c>
      <c r="R27" s="419"/>
      <c r="S27" s="200"/>
      <c r="T27" s="419"/>
      <c r="U27" s="420"/>
      <c r="V27" s="422"/>
      <c r="W27" s="557">
        <f>ROUND(T26/9*3,0)</f>
        <v>0</v>
      </c>
      <c r="X27" s="202"/>
      <c r="Y27" s="448">
        <f>ROUND(X27*3,2)</f>
        <v>0</v>
      </c>
      <c r="Z27" s="447">
        <f>ROUND(W27*X27,0)</f>
        <v>0</v>
      </c>
      <c r="AA27" s="419"/>
      <c r="AB27" s="200"/>
      <c r="AC27" s="419"/>
      <c r="AD27" s="420"/>
      <c r="AE27" s="422"/>
      <c r="AF27" s="557">
        <f>ROUND(AC26/9*3,0)</f>
        <v>0</v>
      </c>
      <c r="AG27" s="202"/>
      <c r="AH27" s="448">
        <f>ROUND(AG27*3,2)</f>
        <v>0</v>
      </c>
      <c r="AI27" s="447">
        <f>ROUND(AF27*AG27,0)</f>
        <v>0</v>
      </c>
      <c r="AJ27" s="419"/>
      <c r="AK27" s="200"/>
      <c r="AL27" s="419"/>
      <c r="AM27" s="420"/>
      <c r="AN27" s="422"/>
      <c r="AO27" s="557">
        <f>ROUND(AL26/9*3,0)</f>
        <v>0</v>
      </c>
      <c r="AP27" s="202"/>
      <c r="AQ27" s="448">
        <f>ROUND(AP27*3,2)</f>
        <v>0</v>
      </c>
      <c r="AR27" s="447">
        <f>ROUND(AO27*AP27,0)</f>
        <v>0</v>
      </c>
      <c r="AS27" s="419"/>
      <c r="AT27" s="200"/>
      <c r="AU27" s="457">
        <f>SUM(H27+Q27+Z27+AI27+AR27)</f>
        <v>0</v>
      </c>
      <c r="AV27" s="419"/>
      <c r="AW27" s="457">
        <f t="shared" ref="AW27:AW28" si="1">SUM(AU27+AV27)</f>
        <v>0</v>
      </c>
    </row>
    <row r="28" spans="1:49" ht="15" x14ac:dyDescent="0.25">
      <c r="A28" s="693"/>
      <c r="B28" s="593" t="s">
        <v>381</v>
      </c>
      <c r="C28" s="198"/>
      <c r="D28" s="446">
        <f>C28*9</f>
        <v>0</v>
      </c>
      <c r="E28" s="557">
        <f>ROUND(B26/9*3,0)</f>
        <v>0</v>
      </c>
      <c r="F28" s="202"/>
      <c r="G28" s="448">
        <f>ROUND(F28*3,2)</f>
        <v>0</v>
      </c>
      <c r="H28" s="419"/>
      <c r="I28" s="447">
        <f>ROUND(B26*C28+E28*F28,0)</f>
        <v>0</v>
      </c>
      <c r="J28" s="240"/>
      <c r="K28" s="593" t="s">
        <v>381</v>
      </c>
      <c r="L28" s="198"/>
      <c r="M28" s="446">
        <f>L28*9</f>
        <v>0</v>
      </c>
      <c r="N28" s="557">
        <f>ROUND(K26/9*3,0)</f>
        <v>0</v>
      </c>
      <c r="O28" s="202"/>
      <c r="P28" s="448">
        <f>ROUND(O28*3,2)</f>
        <v>0</v>
      </c>
      <c r="Q28" s="419"/>
      <c r="R28" s="447">
        <f>ROUND(K26*L28+N28*O28,0)</f>
        <v>0</v>
      </c>
      <c r="S28" s="200"/>
      <c r="T28" s="593" t="s">
        <v>381</v>
      </c>
      <c r="U28" s="198"/>
      <c r="V28" s="446">
        <f>U28*9</f>
        <v>0</v>
      </c>
      <c r="W28" s="557">
        <f>ROUND(T26/9*3,0)</f>
        <v>0</v>
      </c>
      <c r="X28" s="202"/>
      <c r="Y28" s="448">
        <f>ROUND(X28*3,2)</f>
        <v>0</v>
      </c>
      <c r="Z28" s="419"/>
      <c r="AA28" s="447">
        <f>ROUND(T26*U28+W28*X28,0)</f>
        <v>0</v>
      </c>
      <c r="AB28" s="200"/>
      <c r="AC28" s="593" t="s">
        <v>381</v>
      </c>
      <c r="AD28" s="198"/>
      <c r="AE28" s="446">
        <f>AD28*9</f>
        <v>0</v>
      </c>
      <c r="AF28" s="557">
        <f>ROUND(AC26/9*3,0)</f>
        <v>0</v>
      </c>
      <c r="AG28" s="202"/>
      <c r="AH28" s="448">
        <f>ROUND(AG28*3,2)</f>
        <v>0</v>
      </c>
      <c r="AI28" s="419"/>
      <c r="AJ28" s="447">
        <f>ROUND(AC26*AD28+AF28*AG28,0)</f>
        <v>0</v>
      </c>
      <c r="AK28" s="200"/>
      <c r="AL28" s="593" t="s">
        <v>381</v>
      </c>
      <c r="AM28" s="198"/>
      <c r="AN28" s="446">
        <f>AM28*9</f>
        <v>0</v>
      </c>
      <c r="AO28" s="557">
        <f>ROUND(AL26/9*3,0)</f>
        <v>0</v>
      </c>
      <c r="AP28" s="202"/>
      <c r="AQ28" s="448">
        <f>ROUND(AP28*3,2)</f>
        <v>0</v>
      </c>
      <c r="AR28" s="419"/>
      <c r="AS28" s="447">
        <f>ROUND(AL26*AM28+AO28*AP28,0)</f>
        <v>0</v>
      </c>
      <c r="AT28" s="200"/>
      <c r="AU28" s="419"/>
      <c r="AV28" s="457">
        <f>SUM(I28+R28+AA28+AJ28+AS28)</f>
        <v>0</v>
      </c>
      <c r="AW28" s="457">
        <f t="shared" si="1"/>
        <v>0</v>
      </c>
    </row>
    <row r="29" spans="1:49" x14ac:dyDescent="0.2">
      <c r="A29" s="692"/>
      <c r="B29" s="494"/>
      <c r="C29" s="198"/>
      <c r="D29" s="446">
        <f>C29*9</f>
        <v>0</v>
      </c>
      <c r="E29" s="419"/>
      <c r="F29" s="420"/>
      <c r="G29" s="421"/>
      <c r="H29" s="447">
        <f>ROUND(B29*C29,0)</f>
        <v>0</v>
      </c>
      <c r="I29" s="419"/>
      <c r="J29" s="240"/>
      <c r="K29" s="459">
        <f>B29*1.03</f>
        <v>0</v>
      </c>
      <c r="L29" s="198"/>
      <c r="M29" s="446">
        <f>L29*9</f>
        <v>0</v>
      </c>
      <c r="N29" s="419"/>
      <c r="O29" s="420"/>
      <c r="P29" s="421"/>
      <c r="Q29" s="447">
        <f>ROUND(K29*L29,0)</f>
        <v>0</v>
      </c>
      <c r="R29" s="419"/>
      <c r="S29" s="200"/>
      <c r="T29" s="459">
        <f>K29*1.03</f>
        <v>0</v>
      </c>
      <c r="U29" s="198"/>
      <c r="V29" s="446">
        <f>U29*9</f>
        <v>0</v>
      </c>
      <c r="W29" s="419"/>
      <c r="X29" s="420"/>
      <c r="Y29" s="421"/>
      <c r="Z29" s="447">
        <f>ROUND(T29*U29,0)</f>
        <v>0</v>
      </c>
      <c r="AA29" s="419"/>
      <c r="AB29" s="200"/>
      <c r="AC29" s="459">
        <f>T29*1.03</f>
        <v>0</v>
      </c>
      <c r="AD29" s="198"/>
      <c r="AE29" s="446">
        <f>AD29*9</f>
        <v>0</v>
      </c>
      <c r="AF29" s="419"/>
      <c r="AG29" s="420"/>
      <c r="AH29" s="421"/>
      <c r="AI29" s="447">
        <f>ROUND(AC29*AD29,0)</f>
        <v>0</v>
      </c>
      <c r="AJ29" s="419"/>
      <c r="AK29" s="200"/>
      <c r="AL29" s="459">
        <f>AC29*1.03</f>
        <v>0</v>
      </c>
      <c r="AM29" s="198"/>
      <c r="AN29" s="446">
        <f>AM29*9</f>
        <v>0</v>
      </c>
      <c r="AO29" s="419"/>
      <c r="AP29" s="420"/>
      <c r="AQ29" s="421"/>
      <c r="AR29" s="447">
        <f>ROUND(AL29*AM29,0)</f>
        <v>0</v>
      </c>
      <c r="AS29" s="419"/>
      <c r="AT29" s="200"/>
      <c r="AU29" s="457">
        <f>SUM(H29+Q29+Z29+AI29+AR29)</f>
        <v>0</v>
      </c>
      <c r="AV29" s="419"/>
      <c r="AW29" s="457">
        <f>SUM(AU29+AV29)</f>
        <v>0</v>
      </c>
    </row>
    <row r="30" spans="1:49" x14ac:dyDescent="0.2">
      <c r="A30" s="859"/>
      <c r="B30" s="419"/>
      <c r="C30" s="420"/>
      <c r="D30" s="422"/>
      <c r="E30" s="557">
        <f>ROUND(B29/9*3,0)</f>
        <v>0</v>
      </c>
      <c r="F30" s="202"/>
      <c r="G30" s="448">
        <f>ROUND(F30*3,2)</f>
        <v>0</v>
      </c>
      <c r="H30" s="447">
        <f>ROUND(E30*F30,0)</f>
        <v>0</v>
      </c>
      <c r="I30" s="419"/>
      <c r="J30" s="240"/>
      <c r="K30" s="419"/>
      <c r="L30" s="420"/>
      <c r="M30" s="422"/>
      <c r="N30" s="557">
        <f>ROUND(K29/9*3,0)</f>
        <v>0</v>
      </c>
      <c r="O30" s="202"/>
      <c r="P30" s="448">
        <f>ROUND(O30*3,2)</f>
        <v>0</v>
      </c>
      <c r="Q30" s="447">
        <f>ROUND(N30*O30,0)</f>
        <v>0</v>
      </c>
      <c r="R30" s="419"/>
      <c r="S30" s="200"/>
      <c r="T30" s="419"/>
      <c r="U30" s="420"/>
      <c r="V30" s="422"/>
      <c r="W30" s="557">
        <f>ROUND(T29/9*3,0)</f>
        <v>0</v>
      </c>
      <c r="X30" s="202"/>
      <c r="Y30" s="448">
        <f>ROUND(X30*3,2)</f>
        <v>0</v>
      </c>
      <c r="Z30" s="447">
        <f>ROUND(W30*X30,0)</f>
        <v>0</v>
      </c>
      <c r="AA30" s="419"/>
      <c r="AB30" s="200"/>
      <c r="AC30" s="419"/>
      <c r="AD30" s="420"/>
      <c r="AE30" s="422"/>
      <c r="AF30" s="557">
        <f>ROUND(AC29/9*3,0)</f>
        <v>0</v>
      </c>
      <c r="AG30" s="202"/>
      <c r="AH30" s="448">
        <f>ROUND(AG30*3,2)</f>
        <v>0</v>
      </c>
      <c r="AI30" s="447">
        <f>ROUND(AF30*AG30,0)</f>
        <v>0</v>
      </c>
      <c r="AJ30" s="419"/>
      <c r="AK30" s="200"/>
      <c r="AL30" s="419"/>
      <c r="AM30" s="420"/>
      <c r="AN30" s="422"/>
      <c r="AO30" s="557">
        <f>ROUND(AL29/9*3,0)</f>
        <v>0</v>
      </c>
      <c r="AP30" s="202"/>
      <c r="AQ30" s="448">
        <f>ROUND(AP30*3,2)</f>
        <v>0</v>
      </c>
      <c r="AR30" s="447">
        <f>ROUND(AO30*AP30,0)</f>
        <v>0</v>
      </c>
      <c r="AS30" s="419"/>
      <c r="AT30" s="200"/>
      <c r="AU30" s="457">
        <f>SUM(H30+Q30+Z30+AI30+AR30)</f>
        <v>0</v>
      </c>
      <c r="AV30" s="419"/>
      <c r="AW30" s="457">
        <f t="shared" ref="AW30:AW31" si="2">SUM(AU30+AV30)</f>
        <v>0</v>
      </c>
    </row>
    <row r="31" spans="1:49" ht="15" x14ac:dyDescent="0.25">
      <c r="A31" s="693"/>
      <c r="B31" s="593" t="s">
        <v>381</v>
      </c>
      <c r="C31" s="198"/>
      <c r="D31" s="446">
        <f>C31*9</f>
        <v>0</v>
      </c>
      <c r="E31" s="557">
        <f>ROUND(B29/9*3,0)</f>
        <v>0</v>
      </c>
      <c r="F31" s="202"/>
      <c r="G31" s="448">
        <f>ROUND(F31*3,2)</f>
        <v>0</v>
      </c>
      <c r="H31" s="419"/>
      <c r="I31" s="447">
        <f>ROUND(B29*C31+E31*F31,0)</f>
        <v>0</v>
      </c>
      <c r="J31" s="240"/>
      <c r="K31" s="593" t="s">
        <v>381</v>
      </c>
      <c r="L31" s="198"/>
      <c r="M31" s="446">
        <f>L31*9</f>
        <v>0</v>
      </c>
      <c r="N31" s="557">
        <f>ROUND(K29/9*3,0)</f>
        <v>0</v>
      </c>
      <c r="O31" s="202"/>
      <c r="P31" s="448">
        <f>ROUND(O31*3,2)</f>
        <v>0</v>
      </c>
      <c r="Q31" s="419"/>
      <c r="R31" s="447">
        <f>ROUND(K29*L31+N31*O31,0)</f>
        <v>0</v>
      </c>
      <c r="S31" s="200"/>
      <c r="T31" s="593" t="s">
        <v>381</v>
      </c>
      <c r="U31" s="198"/>
      <c r="V31" s="446">
        <f>U31*9</f>
        <v>0</v>
      </c>
      <c r="W31" s="557">
        <f>ROUND(T29/9*3,0)</f>
        <v>0</v>
      </c>
      <c r="X31" s="202"/>
      <c r="Y31" s="448">
        <f>ROUND(X31*3,2)</f>
        <v>0</v>
      </c>
      <c r="Z31" s="419"/>
      <c r="AA31" s="447">
        <f>ROUND(T29*U31+W31*X31,0)</f>
        <v>0</v>
      </c>
      <c r="AB31" s="200"/>
      <c r="AC31" s="593" t="s">
        <v>381</v>
      </c>
      <c r="AD31" s="198"/>
      <c r="AE31" s="446">
        <f>AD31*9</f>
        <v>0</v>
      </c>
      <c r="AF31" s="557">
        <f>ROUND(AC29/9*3,0)</f>
        <v>0</v>
      </c>
      <c r="AG31" s="202"/>
      <c r="AH31" s="448">
        <f>ROUND(AG31*3,2)</f>
        <v>0</v>
      </c>
      <c r="AI31" s="419"/>
      <c r="AJ31" s="447">
        <f>ROUND(AC29*AD31+AF31*AG31,0)</f>
        <v>0</v>
      </c>
      <c r="AK31" s="200"/>
      <c r="AL31" s="593" t="s">
        <v>381</v>
      </c>
      <c r="AM31" s="198"/>
      <c r="AN31" s="446">
        <f>AM31*9</f>
        <v>0</v>
      </c>
      <c r="AO31" s="557">
        <f>ROUND(AL29/9*3,0)</f>
        <v>0</v>
      </c>
      <c r="AP31" s="202"/>
      <c r="AQ31" s="448">
        <f>ROUND(AP31*3,2)</f>
        <v>0</v>
      </c>
      <c r="AR31" s="419"/>
      <c r="AS31" s="447">
        <f>ROUND(AL29*AM31+AO31*AP31,0)</f>
        <v>0</v>
      </c>
      <c r="AT31" s="200"/>
      <c r="AU31" s="419"/>
      <c r="AV31" s="457">
        <f>SUM(I31+R31+AA31+AJ31+AS31)</f>
        <v>0</v>
      </c>
      <c r="AW31" s="457">
        <f t="shared" si="2"/>
        <v>0</v>
      </c>
    </row>
    <row r="32" spans="1:49" x14ac:dyDescent="0.2">
      <c r="A32" s="692"/>
      <c r="B32" s="494"/>
      <c r="C32" s="198"/>
      <c r="D32" s="446">
        <f>C32*9</f>
        <v>0</v>
      </c>
      <c r="E32" s="419"/>
      <c r="F32" s="420"/>
      <c r="G32" s="421"/>
      <c r="H32" s="447">
        <f>ROUND(B32*C32,0)</f>
        <v>0</v>
      </c>
      <c r="I32" s="419"/>
      <c r="J32" s="240"/>
      <c r="K32" s="459">
        <f>B32*1.03</f>
        <v>0</v>
      </c>
      <c r="L32" s="198"/>
      <c r="M32" s="446">
        <f>L32*9</f>
        <v>0</v>
      </c>
      <c r="N32" s="419"/>
      <c r="O32" s="420"/>
      <c r="P32" s="421"/>
      <c r="Q32" s="447">
        <f>ROUND(K32*L32,0)</f>
        <v>0</v>
      </c>
      <c r="R32" s="419"/>
      <c r="S32" s="200"/>
      <c r="T32" s="459">
        <f>K32*1.03</f>
        <v>0</v>
      </c>
      <c r="U32" s="198"/>
      <c r="V32" s="446">
        <f>U32*9</f>
        <v>0</v>
      </c>
      <c r="W32" s="419"/>
      <c r="X32" s="420"/>
      <c r="Y32" s="421"/>
      <c r="Z32" s="447">
        <f>ROUND(T32*U32,0)</f>
        <v>0</v>
      </c>
      <c r="AA32" s="419"/>
      <c r="AB32" s="200"/>
      <c r="AC32" s="459">
        <f>T32*1.03</f>
        <v>0</v>
      </c>
      <c r="AD32" s="198"/>
      <c r="AE32" s="446">
        <f>AD32*9</f>
        <v>0</v>
      </c>
      <c r="AF32" s="419"/>
      <c r="AG32" s="420"/>
      <c r="AH32" s="421"/>
      <c r="AI32" s="447">
        <f>ROUND(AC32*AD32,0)</f>
        <v>0</v>
      </c>
      <c r="AJ32" s="419"/>
      <c r="AK32" s="200"/>
      <c r="AL32" s="459">
        <f>AC32*1.03</f>
        <v>0</v>
      </c>
      <c r="AM32" s="198"/>
      <c r="AN32" s="446">
        <f>AM32*9</f>
        <v>0</v>
      </c>
      <c r="AO32" s="419"/>
      <c r="AP32" s="420"/>
      <c r="AQ32" s="421"/>
      <c r="AR32" s="447">
        <f>ROUND(AL32*AM32,0)</f>
        <v>0</v>
      </c>
      <c r="AS32" s="419"/>
      <c r="AT32" s="200"/>
      <c r="AU32" s="457">
        <f>SUM(H32+Q32+Z32+AI32+AR32)</f>
        <v>0</v>
      </c>
      <c r="AV32" s="419"/>
      <c r="AW32" s="457">
        <f>SUM(AU32+AV32)</f>
        <v>0</v>
      </c>
    </row>
    <row r="33" spans="1:51" x14ac:dyDescent="0.2">
      <c r="A33" s="859"/>
      <c r="B33" s="419"/>
      <c r="C33" s="420"/>
      <c r="D33" s="422"/>
      <c r="E33" s="557">
        <f>ROUND(B32/9*3,0)</f>
        <v>0</v>
      </c>
      <c r="F33" s="202"/>
      <c r="G33" s="448">
        <f>ROUND(F33*3,2)</f>
        <v>0</v>
      </c>
      <c r="H33" s="447">
        <f>ROUND(E33*F33,0)</f>
        <v>0</v>
      </c>
      <c r="I33" s="419"/>
      <c r="J33" s="240"/>
      <c r="K33" s="419"/>
      <c r="L33" s="420"/>
      <c r="M33" s="422"/>
      <c r="N33" s="557">
        <f>ROUND(K32/9*3,0)</f>
        <v>0</v>
      </c>
      <c r="O33" s="202"/>
      <c r="P33" s="448">
        <f>ROUND(O33*3,2)</f>
        <v>0</v>
      </c>
      <c r="Q33" s="447">
        <f>ROUND(N33*O33,0)</f>
        <v>0</v>
      </c>
      <c r="R33" s="419"/>
      <c r="S33" s="200"/>
      <c r="T33" s="419"/>
      <c r="U33" s="420"/>
      <c r="V33" s="422"/>
      <c r="W33" s="557">
        <f>ROUND(T32/9*3,0)</f>
        <v>0</v>
      </c>
      <c r="X33" s="202"/>
      <c r="Y33" s="448">
        <f>ROUND(X33*3,2)</f>
        <v>0</v>
      </c>
      <c r="Z33" s="447">
        <f>ROUND(W33*X33,0)</f>
        <v>0</v>
      </c>
      <c r="AA33" s="419"/>
      <c r="AB33" s="200"/>
      <c r="AC33" s="419"/>
      <c r="AD33" s="420"/>
      <c r="AE33" s="422"/>
      <c r="AF33" s="557">
        <f>ROUND(AC32/9*3,0)</f>
        <v>0</v>
      </c>
      <c r="AG33" s="202"/>
      <c r="AH33" s="448">
        <f>ROUND(AG33*3,2)</f>
        <v>0</v>
      </c>
      <c r="AI33" s="447">
        <f>ROUND(AF33*AG33,0)</f>
        <v>0</v>
      </c>
      <c r="AJ33" s="419"/>
      <c r="AK33" s="200"/>
      <c r="AL33" s="419"/>
      <c r="AM33" s="420"/>
      <c r="AN33" s="422"/>
      <c r="AO33" s="557">
        <f>ROUND(AL32/9*3,0)</f>
        <v>0</v>
      </c>
      <c r="AP33" s="202"/>
      <c r="AQ33" s="448">
        <f>ROUND(AP33*3,2)</f>
        <v>0</v>
      </c>
      <c r="AR33" s="447">
        <f>ROUND(AO33*AP33,0)</f>
        <v>0</v>
      </c>
      <c r="AS33" s="419"/>
      <c r="AT33" s="200"/>
      <c r="AU33" s="457">
        <f>SUM(H33+Q33+Z33+AI33+AR33)</f>
        <v>0</v>
      </c>
      <c r="AV33" s="419"/>
      <c r="AW33" s="457">
        <f t="shared" ref="AW33:AW34" si="3">SUM(AU33+AV33)</f>
        <v>0</v>
      </c>
    </row>
    <row r="34" spans="1:51" ht="15" x14ac:dyDescent="0.25">
      <c r="A34" s="693"/>
      <c r="B34" s="593" t="s">
        <v>381</v>
      </c>
      <c r="C34" s="198"/>
      <c r="D34" s="446">
        <f>C34*9</f>
        <v>0</v>
      </c>
      <c r="E34" s="557">
        <f>ROUND(B32/9*3,0)</f>
        <v>0</v>
      </c>
      <c r="F34" s="202"/>
      <c r="G34" s="448">
        <f>ROUND(F34*3,2)</f>
        <v>0</v>
      </c>
      <c r="H34" s="419"/>
      <c r="I34" s="447">
        <f>ROUND(B32*C34+E34*F34,0)</f>
        <v>0</v>
      </c>
      <c r="J34" s="240"/>
      <c r="K34" s="593" t="s">
        <v>381</v>
      </c>
      <c r="L34" s="198"/>
      <c r="M34" s="446">
        <f>L34*9</f>
        <v>0</v>
      </c>
      <c r="N34" s="557">
        <f>ROUND(K32/9*3,0)</f>
        <v>0</v>
      </c>
      <c r="O34" s="202"/>
      <c r="P34" s="448">
        <f>ROUND(O34*3,2)</f>
        <v>0</v>
      </c>
      <c r="Q34" s="419"/>
      <c r="R34" s="447">
        <f>ROUND(K32*L34+N34*O34,0)</f>
        <v>0</v>
      </c>
      <c r="S34" s="200"/>
      <c r="T34" s="593" t="s">
        <v>381</v>
      </c>
      <c r="U34" s="198"/>
      <c r="V34" s="446">
        <f>U34*9</f>
        <v>0</v>
      </c>
      <c r="W34" s="557">
        <f>ROUND(T32/9*3,0)</f>
        <v>0</v>
      </c>
      <c r="X34" s="202"/>
      <c r="Y34" s="448">
        <f>ROUND(X34*3,2)</f>
        <v>0</v>
      </c>
      <c r="Z34" s="419"/>
      <c r="AA34" s="447">
        <f>ROUND(T32*U34+W34*X34,0)</f>
        <v>0</v>
      </c>
      <c r="AB34" s="200"/>
      <c r="AC34" s="593" t="s">
        <v>381</v>
      </c>
      <c r="AD34" s="198"/>
      <c r="AE34" s="446">
        <f>AD34*9</f>
        <v>0</v>
      </c>
      <c r="AF34" s="557">
        <f>ROUND(AC32/9*3,0)</f>
        <v>0</v>
      </c>
      <c r="AG34" s="202"/>
      <c r="AH34" s="448">
        <f>ROUND(AG34*3,2)</f>
        <v>0</v>
      </c>
      <c r="AI34" s="419"/>
      <c r="AJ34" s="447">
        <f>ROUND(AC32*AD34+AF34*AG34,0)</f>
        <v>0</v>
      </c>
      <c r="AK34" s="200"/>
      <c r="AL34" s="593" t="s">
        <v>381</v>
      </c>
      <c r="AM34" s="198"/>
      <c r="AN34" s="446">
        <f>AM34*9</f>
        <v>0</v>
      </c>
      <c r="AO34" s="557">
        <f>ROUND(AL32/9*3,0)</f>
        <v>0</v>
      </c>
      <c r="AP34" s="202"/>
      <c r="AQ34" s="448">
        <f>ROUND(AP34*3,2)</f>
        <v>0</v>
      </c>
      <c r="AR34" s="419"/>
      <c r="AS34" s="447">
        <f>ROUND(AL32*AM34+AO34*AP34,0)</f>
        <v>0</v>
      </c>
      <c r="AT34" s="200"/>
      <c r="AU34" s="419"/>
      <c r="AV34" s="457">
        <f>SUM(I34+R34+AA34+AJ34+AS34)</f>
        <v>0</v>
      </c>
      <c r="AW34" s="457">
        <f t="shared" si="3"/>
        <v>0</v>
      </c>
    </row>
    <row r="35" spans="1:51" x14ac:dyDescent="0.2">
      <c r="A35" s="692"/>
      <c r="B35" s="494"/>
      <c r="C35" s="198"/>
      <c r="D35" s="446">
        <f>C35*9</f>
        <v>0</v>
      </c>
      <c r="E35" s="419"/>
      <c r="F35" s="420"/>
      <c r="G35" s="421"/>
      <c r="H35" s="447">
        <f>ROUND(B35*C35,0)</f>
        <v>0</v>
      </c>
      <c r="I35" s="419"/>
      <c r="J35" s="240"/>
      <c r="K35" s="459">
        <f>B35*1.03</f>
        <v>0</v>
      </c>
      <c r="L35" s="198"/>
      <c r="M35" s="446">
        <f>L35*9</f>
        <v>0</v>
      </c>
      <c r="N35" s="419"/>
      <c r="O35" s="420"/>
      <c r="P35" s="421"/>
      <c r="Q35" s="447">
        <f>ROUND(K35*L35,0)</f>
        <v>0</v>
      </c>
      <c r="R35" s="419"/>
      <c r="S35" s="200"/>
      <c r="T35" s="459">
        <f>K35*1.03</f>
        <v>0</v>
      </c>
      <c r="U35" s="198"/>
      <c r="V35" s="446">
        <f>U35*9</f>
        <v>0</v>
      </c>
      <c r="W35" s="419"/>
      <c r="X35" s="420"/>
      <c r="Y35" s="421"/>
      <c r="Z35" s="447">
        <f>ROUND(T35*U35,0)</f>
        <v>0</v>
      </c>
      <c r="AA35" s="419"/>
      <c r="AB35" s="200"/>
      <c r="AC35" s="459">
        <f>T35*1.03</f>
        <v>0</v>
      </c>
      <c r="AD35" s="198"/>
      <c r="AE35" s="446">
        <f>AD35*9</f>
        <v>0</v>
      </c>
      <c r="AF35" s="419"/>
      <c r="AG35" s="420"/>
      <c r="AH35" s="421"/>
      <c r="AI35" s="447">
        <f>ROUND(AC35*AD35,0)</f>
        <v>0</v>
      </c>
      <c r="AJ35" s="419"/>
      <c r="AK35" s="200"/>
      <c r="AL35" s="459">
        <f>AC35*1.03</f>
        <v>0</v>
      </c>
      <c r="AM35" s="198"/>
      <c r="AN35" s="446">
        <f>AM35*9</f>
        <v>0</v>
      </c>
      <c r="AO35" s="419"/>
      <c r="AP35" s="420"/>
      <c r="AQ35" s="421"/>
      <c r="AR35" s="447">
        <f>ROUND(AL35*AM35,0)</f>
        <v>0</v>
      </c>
      <c r="AS35" s="419"/>
      <c r="AT35" s="200"/>
      <c r="AU35" s="457">
        <f>SUM(H35+Q35+Z35+AI35+AR35)</f>
        <v>0</v>
      </c>
      <c r="AV35" s="419"/>
      <c r="AW35" s="457">
        <f>SUM(AU35+AV35)</f>
        <v>0</v>
      </c>
    </row>
    <row r="36" spans="1:51" x14ac:dyDescent="0.2">
      <c r="A36" s="859"/>
      <c r="B36" s="419"/>
      <c r="C36" s="420"/>
      <c r="D36" s="422"/>
      <c r="E36" s="557">
        <f>ROUND(B35/9*3,0)</f>
        <v>0</v>
      </c>
      <c r="F36" s="202"/>
      <c r="G36" s="448">
        <f>ROUND(F36*3,2)</f>
        <v>0</v>
      </c>
      <c r="H36" s="447">
        <f>ROUND(E36*F36,0)</f>
        <v>0</v>
      </c>
      <c r="I36" s="419"/>
      <c r="J36" s="240"/>
      <c r="K36" s="419"/>
      <c r="L36" s="420"/>
      <c r="M36" s="422"/>
      <c r="N36" s="557">
        <f>ROUND(K35/9*3,0)</f>
        <v>0</v>
      </c>
      <c r="O36" s="202"/>
      <c r="P36" s="448">
        <f>ROUND(O36*3,2)</f>
        <v>0</v>
      </c>
      <c r="Q36" s="447">
        <f>ROUND(N36*O36,0)</f>
        <v>0</v>
      </c>
      <c r="R36" s="419"/>
      <c r="S36" s="200"/>
      <c r="T36" s="419"/>
      <c r="U36" s="420"/>
      <c r="V36" s="422"/>
      <c r="W36" s="557">
        <f>ROUND(T35/9*3,0)</f>
        <v>0</v>
      </c>
      <c r="X36" s="202"/>
      <c r="Y36" s="448">
        <f>ROUND(X36*3,2)</f>
        <v>0</v>
      </c>
      <c r="Z36" s="447">
        <f>ROUND(W36*X36,0)</f>
        <v>0</v>
      </c>
      <c r="AA36" s="419"/>
      <c r="AB36" s="200"/>
      <c r="AC36" s="419"/>
      <c r="AD36" s="420"/>
      <c r="AE36" s="422"/>
      <c r="AF36" s="557">
        <f>ROUND(AC35/9*3,0)</f>
        <v>0</v>
      </c>
      <c r="AG36" s="202"/>
      <c r="AH36" s="448">
        <f>ROUND(AG36*3,2)</f>
        <v>0</v>
      </c>
      <c r="AI36" s="447">
        <f>ROUND(AF36*AG36,0)</f>
        <v>0</v>
      </c>
      <c r="AJ36" s="419"/>
      <c r="AK36" s="200"/>
      <c r="AL36" s="419"/>
      <c r="AM36" s="420"/>
      <c r="AN36" s="422"/>
      <c r="AO36" s="557">
        <f>ROUND(AL35/9*3,0)</f>
        <v>0</v>
      </c>
      <c r="AP36" s="202"/>
      <c r="AQ36" s="448">
        <f>ROUND(AP36*3,2)</f>
        <v>0</v>
      </c>
      <c r="AR36" s="447">
        <f>ROUND(AO36*AP36,0)</f>
        <v>0</v>
      </c>
      <c r="AS36" s="419"/>
      <c r="AT36" s="200"/>
      <c r="AU36" s="457">
        <f>SUM(H36+Q36+Z36+AI36+AR36)</f>
        <v>0</v>
      </c>
      <c r="AV36" s="419"/>
      <c r="AW36" s="457">
        <f t="shared" ref="AW36:AW37" si="4">SUM(AU36+AV36)</f>
        <v>0</v>
      </c>
    </row>
    <row r="37" spans="1:51" ht="15" x14ac:dyDescent="0.25">
      <c r="A37" s="693"/>
      <c r="B37" s="593" t="s">
        <v>381</v>
      </c>
      <c r="C37" s="198"/>
      <c r="D37" s="446">
        <f>C37*9</f>
        <v>0</v>
      </c>
      <c r="E37" s="557">
        <f>ROUND(B35/9*3,0)</f>
        <v>0</v>
      </c>
      <c r="F37" s="202"/>
      <c r="G37" s="448">
        <f>ROUND(F37*3,2)</f>
        <v>0</v>
      </c>
      <c r="H37" s="419"/>
      <c r="I37" s="447">
        <f>ROUND(B35*C37+E37*F37,0)</f>
        <v>0</v>
      </c>
      <c r="J37" s="240"/>
      <c r="K37" s="593" t="s">
        <v>381</v>
      </c>
      <c r="L37" s="198"/>
      <c r="M37" s="446">
        <f>L37*9</f>
        <v>0</v>
      </c>
      <c r="N37" s="557">
        <f>ROUND(K35/9*3,0)</f>
        <v>0</v>
      </c>
      <c r="O37" s="202"/>
      <c r="P37" s="448">
        <f>ROUND(O37*3,2)</f>
        <v>0</v>
      </c>
      <c r="Q37" s="419"/>
      <c r="R37" s="447">
        <f>ROUND(K35*L37+N37*O37,0)</f>
        <v>0</v>
      </c>
      <c r="S37" s="200"/>
      <c r="T37" s="593" t="s">
        <v>381</v>
      </c>
      <c r="U37" s="198"/>
      <c r="V37" s="446">
        <f>U37*9</f>
        <v>0</v>
      </c>
      <c r="W37" s="557">
        <f>ROUND(T35/9*3,0)</f>
        <v>0</v>
      </c>
      <c r="X37" s="202"/>
      <c r="Y37" s="448">
        <f>ROUND(X37*3,2)</f>
        <v>0</v>
      </c>
      <c r="Z37" s="419"/>
      <c r="AA37" s="447">
        <f>ROUND(T35*U37+W37*X37,0)</f>
        <v>0</v>
      </c>
      <c r="AB37" s="200"/>
      <c r="AC37" s="593" t="s">
        <v>381</v>
      </c>
      <c r="AD37" s="198"/>
      <c r="AE37" s="446">
        <f>AD37*9</f>
        <v>0</v>
      </c>
      <c r="AF37" s="557">
        <f>ROUND(AC35/9*3,0)</f>
        <v>0</v>
      </c>
      <c r="AG37" s="202"/>
      <c r="AH37" s="448">
        <f>ROUND(AG37*3,2)</f>
        <v>0</v>
      </c>
      <c r="AI37" s="419"/>
      <c r="AJ37" s="447">
        <f>ROUND(AC35*AD37+AF37*AG37,0)</f>
        <v>0</v>
      </c>
      <c r="AK37" s="200"/>
      <c r="AL37" s="593" t="s">
        <v>381</v>
      </c>
      <c r="AM37" s="198"/>
      <c r="AN37" s="446">
        <f>AM37*9</f>
        <v>0</v>
      </c>
      <c r="AO37" s="557">
        <f>ROUND(AL35/9*3,0)</f>
        <v>0</v>
      </c>
      <c r="AP37" s="202"/>
      <c r="AQ37" s="448">
        <f>ROUND(AP37*3,2)</f>
        <v>0</v>
      </c>
      <c r="AR37" s="419"/>
      <c r="AS37" s="447">
        <f>ROUND(AL35*AM37+AO37*AP37,0)</f>
        <v>0</v>
      </c>
      <c r="AT37" s="200"/>
      <c r="AU37" s="419"/>
      <c r="AV37" s="457">
        <f>SUM(I37+R37+AA37+AJ37+AS37)</f>
        <v>0</v>
      </c>
      <c r="AW37" s="457">
        <f t="shared" si="4"/>
        <v>0</v>
      </c>
    </row>
    <row r="38" spans="1:51" x14ac:dyDescent="0.2">
      <c r="A38" s="692"/>
      <c r="B38" s="494"/>
      <c r="C38" s="198"/>
      <c r="D38" s="446">
        <f>C38*9</f>
        <v>0</v>
      </c>
      <c r="E38" s="419"/>
      <c r="F38" s="420"/>
      <c r="G38" s="421"/>
      <c r="H38" s="447">
        <f>ROUND(B38*C38,0)</f>
        <v>0</v>
      </c>
      <c r="I38" s="419"/>
      <c r="J38" s="240"/>
      <c r="K38" s="459">
        <f>B38*1.03</f>
        <v>0</v>
      </c>
      <c r="L38" s="198"/>
      <c r="M38" s="446">
        <f>L38*9</f>
        <v>0</v>
      </c>
      <c r="N38" s="419"/>
      <c r="O38" s="420"/>
      <c r="P38" s="421"/>
      <c r="Q38" s="447">
        <f>ROUND(K38*L38,0)</f>
        <v>0</v>
      </c>
      <c r="R38" s="419"/>
      <c r="S38" s="200"/>
      <c r="T38" s="459">
        <f>K38*1.03</f>
        <v>0</v>
      </c>
      <c r="U38" s="198"/>
      <c r="V38" s="446">
        <f>U38*9</f>
        <v>0</v>
      </c>
      <c r="W38" s="419"/>
      <c r="X38" s="420"/>
      <c r="Y38" s="421"/>
      <c r="Z38" s="447">
        <f>ROUND(T38*U38,0)</f>
        <v>0</v>
      </c>
      <c r="AA38" s="419"/>
      <c r="AB38" s="200"/>
      <c r="AC38" s="459">
        <f>T38*1.03</f>
        <v>0</v>
      </c>
      <c r="AD38" s="198"/>
      <c r="AE38" s="446">
        <f>AD38*9</f>
        <v>0</v>
      </c>
      <c r="AF38" s="419"/>
      <c r="AG38" s="420"/>
      <c r="AH38" s="421"/>
      <c r="AI38" s="447">
        <f>ROUND(AC38*AD38,0)</f>
        <v>0</v>
      </c>
      <c r="AJ38" s="419"/>
      <c r="AK38" s="200"/>
      <c r="AL38" s="459">
        <f t="shared" ref="AL38" si="5">ROUND(AC38*1.03,0)</f>
        <v>0</v>
      </c>
      <c r="AM38" s="198"/>
      <c r="AN38" s="446">
        <f>AM38*9</f>
        <v>0</v>
      </c>
      <c r="AO38" s="419"/>
      <c r="AP38" s="420"/>
      <c r="AQ38" s="421"/>
      <c r="AR38" s="447">
        <f>ROUND(AL38*AM38,0)</f>
        <v>0</v>
      </c>
      <c r="AS38" s="419"/>
      <c r="AT38" s="200"/>
      <c r="AU38" s="457">
        <f>SUM(H38+Q38+Z38+AI38+AR38)</f>
        <v>0</v>
      </c>
      <c r="AV38" s="419"/>
      <c r="AW38" s="457">
        <f>SUM(AU38+AV38)</f>
        <v>0</v>
      </c>
    </row>
    <row r="39" spans="1:51" x14ac:dyDescent="0.2">
      <c r="A39" s="859"/>
      <c r="B39" s="419"/>
      <c r="C39" s="420"/>
      <c r="D39" s="422"/>
      <c r="E39" s="557">
        <f>ROUND(B38/9*3,0)</f>
        <v>0</v>
      </c>
      <c r="F39" s="202"/>
      <c r="G39" s="448">
        <f>ROUND(F39*3,2)</f>
        <v>0</v>
      </c>
      <c r="H39" s="447">
        <f>ROUND(E39*F39,0)</f>
        <v>0</v>
      </c>
      <c r="I39" s="419"/>
      <c r="J39" s="240"/>
      <c r="K39" s="419"/>
      <c r="L39" s="420"/>
      <c r="M39" s="422"/>
      <c r="N39" s="557">
        <f>ROUND(K38/9*3,0)</f>
        <v>0</v>
      </c>
      <c r="O39" s="202"/>
      <c r="P39" s="448">
        <f>ROUND(O39*3,2)</f>
        <v>0</v>
      </c>
      <c r="Q39" s="447">
        <f>ROUND(N39*O39,0)</f>
        <v>0</v>
      </c>
      <c r="R39" s="419"/>
      <c r="S39" s="200"/>
      <c r="T39" s="419"/>
      <c r="U39" s="420"/>
      <c r="V39" s="422"/>
      <c r="W39" s="557">
        <f>ROUND(T38/9*3,0)</f>
        <v>0</v>
      </c>
      <c r="X39" s="202"/>
      <c r="Y39" s="448">
        <f>ROUND(X39*3,2)</f>
        <v>0</v>
      </c>
      <c r="Z39" s="447">
        <f>ROUND(W39*X39,0)</f>
        <v>0</v>
      </c>
      <c r="AA39" s="419"/>
      <c r="AB39" s="200"/>
      <c r="AC39" s="419"/>
      <c r="AD39" s="420"/>
      <c r="AE39" s="422"/>
      <c r="AF39" s="557">
        <f>ROUND(AC38/9*3,0)</f>
        <v>0</v>
      </c>
      <c r="AG39" s="202"/>
      <c r="AH39" s="448">
        <f>ROUND(AG39*3,2)</f>
        <v>0</v>
      </c>
      <c r="AI39" s="447">
        <f>ROUND(AF39*AG39,0)</f>
        <v>0</v>
      </c>
      <c r="AJ39" s="419"/>
      <c r="AK39" s="200"/>
      <c r="AL39" s="419"/>
      <c r="AM39" s="420"/>
      <c r="AN39" s="422"/>
      <c r="AO39" s="557">
        <f>ROUND(AL38/9*3,0)</f>
        <v>0</v>
      </c>
      <c r="AP39" s="202"/>
      <c r="AQ39" s="448">
        <f>ROUND(AP39*3,2)</f>
        <v>0</v>
      </c>
      <c r="AR39" s="447">
        <f>ROUND(AO39*AP39,0)</f>
        <v>0</v>
      </c>
      <c r="AS39" s="419"/>
      <c r="AT39" s="200"/>
      <c r="AU39" s="457">
        <f>SUM(H39+Q39+Z39+AI39+AR39)</f>
        <v>0</v>
      </c>
      <c r="AV39" s="419"/>
      <c r="AW39" s="457">
        <f t="shared" ref="AW39:AW40" si="6">SUM(AU39+AV39)</f>
        <v>0</v>
      </c>
    </row>
    <row r="40" spans="1:51" ht="15" x14ac:dyDescent="0.25">
      <c r="A40" s="693"/>
      <c r="B40" s="593" t="s">
        <v>381</v>
      </c>
      <c r="C40" s="198"/>
      <c r="D40" s="446">
        <f>C40*9</f>
        <v>0</v>
      </c>
      <c r="E40" s="557">
        <f>ROUND(B38/9*3,0)</f>
        <v>0</v>
      </c>
      <c r="F40" s="202"/>
      <c r="G40" s="448">
        <f>ROUND(F40*3,2)</f>
        <v>0</v>
      </c>
      <c r="H40" s="419"/>
      <c r="I40" s="447">
        <f>ROUND(B38*C40+E40*F40,0)</f>
        <v>0</v>
      </c>
      <c r="J40" s="240"/>
      <c r="K40" s="593" t="s">
        <v>381</v>
      </c>
      <c r="L40" s="198"/>
      <c r="M40" s="446">
        <f>L40*9</f>
        <v>0</v>
      </c>
      <c r="N40" s="557">
        <f>ROUND(K38/9*3,0)</f>
        <v>0</v>
      </c>
      <c r="O40" s="202"/>
      <c r="P40" s="448">
        <f>ROUND(O40*3,2)</f>
        <v>0</v>
      </c>
      <c r="Q40" s="419"/>
      <c r="R40" s="447">
        <f>ROUND(K38*L40+N40*O40,0)</f>
        <v>0</v>
      </c>
      <c r="S40" s="200"/>
      <c r="T40" s="593" t="s">
        <v>381</v>
      </c>
      <c r="U40" s="198"/>
      <c r="V40" s="446">
        <f>U40*9</f>
        <v>0</v>
      </c>
      <c r="W40" s="557">
        <f>ROUND(T38/9*3,0)</f>
        <v>0</v>
      </c>
      <c r="X40" s="202"/>
      <c r="Y40" s="448">
        <f>ROUND(X40*3,2)</f>
        <v>0</v>
      </c>
      <c r="Z40" s="419"/>
      <c r="AA40" s="447">
        <f>ROUND(T38*U40+W40*X40,0)</f>
        <v>0</v>
      </c>
      <c r="AB40" s="200"/>
      <c r="AC40" s="593" t="s">
        <v>381</v>
      </c>
      <c r="AD40" s="198"/>
      <c r="AE40" s="446">
        <f>AD40*9</f>
        <v>0</v>
      </c>
      <c r="AF40" s="557">
        <f>ROUND(AC38/9*3,0)</f>
        <v>0</v>
      </c>
      <c r="AG40" s="202"/>
      <c r="AH40" s="448">
        <f>ROUND(AG40*3,2)</f>
        <v>0</v>
      </c>
      <c r="AI40" s="419"/>
      <c r="AJ40" s="447">
        <f>ROUND(AC38*AD40+AF40*AG40,0)</f>
        <v>0</v>
      </c>
      <c r="AK40" s="200"/>
      <c r="AL40" s="593" t="s">
        <v>381</v>
      </c>
      <c r="AM40" s="198"/>
      <c r="AN40" s="446">
        <f>AM40*9</f>
        <v>0</v>
      </c>
      <c r="AO40" s="557">
        <f>ROUND(AL38/9*3,0)</f>
        <v>0</v>
      </c>
      <c r="AP40" s="202"/>
      <c r="AQ40" s="448">
        <f>ROUND(AP40*3,2)</f>
        <v>0</v>
      </c>
      <c r="AR40" s="419"/>
      <c r="AS40" s="447">
        <f>ROUND(AL38*AM40+AO40*AP40,0)</f>
        <v>0</v>
      </c>
      <c r="AT40" s="200"/>
      <c r="AU40" s="419"/>
      <c r="AV40" s="457">
        <f>SUM(I40+R40+AA40+AJ40+AS40)</f>
        <v>0</v>
      </c>
      <c r="AW40" s="457">
        <f t="shared" si="6"/>
        <v>0</v>
      </c>
    </row>
    <row r="41" spans="1:51" ht="15" x14ac:dyDescent="0.25">
      <c r="A41" s="667" t="s">
        <v>16</v>
      </c>
      <c r="B41" s="668"/>
      <c r="C41" s="668"/>
      <c r="D41" s="668"/>
      <c r="E41" s="668"/>
      <c r="F41" s="668"/>
      <c r="G41" s="669"/>
      <c r="H41" s="472">
        <f>SUM(H23:H40)</f>
        <v>0</v>
      </c>
      <c r="I41" s="472">
        <f>SUM(I23:I40)</f>
        <v>0</v>
      </c>
      <c r="J41" s="240"/>
      <c r="K41" s="224"/>
      <c r="L41" s="224"/>
      <c r="M41" s="224"/>
      <c r="N41" s="224"/>
      <c r="O41" s="224"/>
      <c r="P41" s="226"/>
      <c r="Q41" s="472">
        <f>SUM(Q23:Q40)</f>
        <v>0</v>
      </c>
      <c r="R41" s="472">
        <f>SUM(R23:R40)</f>
        <v>0</v>
      </c>
      <c r="S41" s="200"/>
      <c r="T41" s="223"/>
      <c r="U41" s="224"/>
      <c r="V41" s="224"/>
      <c r="W41" s="224"/>
      <c r="X41" s="224"/>
      <c r="Y41" s="226"/>
      <c r="Z41" s="472">
        <f>SUM(Z23:Z40)</f>
        <v>0</v>
      </c>
      <c r="AA41" s="472">
        <f>SUM(AA23:AA40)</f>
        <v>0</v>
      </c>
      <c r="AB41" s="200"/>
      <c r="AC41" s="223"/>
      <c r="AD41" s="224"/>
      <c r="AE41" s="224"/>
      <c r="AF41" s="224"/>
      <c r="AG41" s="224"/>
      <c r="AH41" s="226"/>
      <c r="AI41" s="472">
        <f>SUM(AI23:AI40)</f>
        <v>0</v>
      </c>
      <c r="AJ41" s="472">
        <f>SUM(AJ23:AJ40)</f>
        <v>0</v>
      </c>
      <c r="AK41" s="200"/>
      <c r="AL41" s="223"/>
      <c r="AM41" s="224"/>
      <c r="AN41" s="224"/>
      <c r="AO41" s="224"/>
      <c r="AP41" s="224"/>
      <c r="AQ41" s="226"/>
      <c r="AR41" s="472">
        <f>SUM(AR23:AR40)</f>
        <v>0</v>
      </c>
      <c r="AS41" s="472">
        <f>SUM(AS23:AS40)</f>
        <v>0</v>
      </c>
      <c r="AT41" s="200"/>
      <c r="AU41" s="460">
        <f>SUM(H41+Q41+Z41+AI41+AR41)</f>
        <v>0</v>
      </c>
      <c r="AV41" s="460">
        <f>SUM(I41+R41+AA41+AJ41+AS41)</f>
        <v>0</v>
      </c>
      <c r="AW41" s="460">
        <f>SUM(AU41+AV41)</f>
        <v>0</v>
      </c>
      <c r="AY41" s="462"/>
    </row>
    <row r="42" spans="1:51" ht="30" hidden="1" x14ac:dyDescent="0.25">
      <c r="A42" s="205" t="s">
        <v>265</v>
      </c>
      <c r="B42" s="190" t="s">
        <v>308</v>
      </c>
      <c r="C42" s="207"/>
      <c r="D42" s="505" t="s">
        <v>269</v>
      </c>
      <c r="E42" s="209" t="s">
        <v>259</v>
      </c>
      <c r="F42" s="572"/>
      <c r="G42" s="573"/>
      <c r="H42" s="573"/>
      <c r="I42" s="574"/>
      <c r="J42" s="213"/>
      <c r="K42" s="190" t="s">
        <v>307</v>
      </c>
      <c r="L42" s="207"/>
      <c r="M42" s="208" t="s">
        <v>269</v>
      </c>
      <c r="N42" s="209" t="s">
        <v>259</v>
      </c>
      <c r="O42" s="572"/>
      <c r="P42" s="573"/>
      <c r="Q42" s="573"/>
      <c r="R42" s="574"/>
      <c r="S42" s="213"/>
      <c r="T42" s="195" t="s">
        <v>307</v>
      </c>
      <c r="U42" s="207"/>
      <c r="V42" s="208" t="s">
        <v>269</v>
      </c>
      <c r="W42" s="209" t="s">
        <v>259</v>
      </c>
      <c r="X42" s="572"/>
      <c r="Y42" s="573"/>
      <c r="Z42" s="573"/>
      <c r="AA42" s="574"/>
      <c r="AB42" s="213"/>
      <c r="AC42" s="195" t="s">
        <v>307</v>
      </c>
      <c r="AD42" s="207"/>
      <c r="AE42" s="208" t="s">
        <v>269</v>
      </c>
      <c r="AF42" s="209" t="s">
        <v>259</v>
      </c>
      <c r="AG42" s="572"/>
      <c r="AH42" s="573"/>
      <c r="AI42" s="573"/>
      <c r="AJ42" s="574"/>
      <c r="AK42" s="213"/>
      <c r="AL42" s="195" t="s">
        <v>307</v>
      </c>
      <c r="AM42" s="207"/>
      <c r="AN42" s="208" t="s">
        <v>269</v>
      </c>
      <c r="AO42" s="209" t="s">
        <v>259</v>
      </c>
      <c r="AP42" s="572"/>
      <c r="AQ42" s="573"/>
      <c r="AR42" s="573"/>
      <c r="AS42" s="574"/>
      <c r="AT42" s="646"/>
      <c r="AU42" s="648"/>
      <c r="AV42" s="649"/>
      <c r="AW42" s="244"/>
    </row>
    <row r="43" spans="1:51" ht="19.149999999999999" hidden="1" customHeight="1" x14ac:dyDescent="0.2">
      <c r="A43" s="862"/>
      <c r="B43" s="201"/>
      <c r="C43" s="216"/>
      <c r="D43" s="541"/>
      <c r="E43" s="450">
        <f t="shared" ref="E43:E44" si="7">ROUND(D43*12,2)</f>
        <v>0</v>
      </c>
      <c r="F43" s="218"/>
      <c r="G43" s="219"/>
      <c r="H43" s="451">
        <f t="shared" ref="H43" si="8">ROUND(B43*D43,0)</f>
        <v>0</v>
      </c>
      <c r="I43" s="227"/>
      <c r="J43" s="200"/>
      <c r="K43" s="459">
        <f t="shared" ref="K43:K53" si="9">ROUND(B43*1.03,0)</f>
        <v>0</v>
      </c>
      <c r="L43" s="216"/>
      <c r="M43" s="541"/>
      <c r="N43" s="450">
        <f t="shared" ref="N43:N54" si="10">ROUND(M43*12,2)</f>
        <v>0</v>
      </c>
      <c r="O43" s="218"/>
      <c r="P43" s="219"/>
      <c r="Q43" s="451">
        <f t="shared" ref="Q43" si="11">ROUND(K43*M43,0)</f>
        <v>0</v>
      </c>
      <c r="R43" s="227"/>
      <c r="S43" s="200"/>
      <c r="T43" s="459">
        <f t="shared" ref="T43" si="12">ROUND(K43*1.03,0)</f>
        <v>0</v>
      </c>
      <c r="U43" s="216"/>
      <c r="V43" s="541"/>
      <c r="W43" s="450">
        <f t="shared" ref="W43:W54" si="13">ROUND(V43*12,2)</f>
        <v>0</v>
      </c>
      <c r="X43" s="218"/>
      <c r="Y43" s="219"/>
      <c r="Z43" s="451">
        <f t="shared" ref="Z43" si="14">ROUND(T43*V43,0)</f>
        <v>0</v>
      </c>
      <c r="AA43" s="227"/>
      <c r="AB43" s="200"/>
      <c r="AC43" s="459">
        <f t="shared" ref="AC43" si="15">ROUND(T43*1.03,0)</f>
        <v>0</v>
      </c>
      <c r="AD43" s="216"/>
      <c r="AE43" s="541"/>
      <c r="AF43" s="450">
        <f t="shared" ref="AF43:AF54" si="16">ROUND(AE43*12,2)</f>
        <v>0</v>
      </c>
      <c r="AG43" s="218"/>
      <c r="AH43" s="219"/>
      <c r="AI43" s="451">
        <f t="shared" ref="AI43" si="17">ROUND(AC43*AE43,0)</f>
        <v>0</v>
      </c>
      <c r="AJ43" s="227"/>
      <c r="AK43" s="200"/>
      <c r="AL43" s="459">
        <f t="shared" ref="AL43" si="18">ROUND(AC43*1.03,0)</f>
        <v>0</v>
      </c>
      <c r="AM43" s="216"/>
      <c r="AN43" s="541"/>
      <c r="AO43" s="450">
        <f t="shared" ref="AO43:AO54" si="19">ROUND(AN43*12,2)</f>
        <v>0</v>
      </c>
      <c r="AP43" s="218"/>
      <c r="AQ43" s="219"/>
      <c r="AR43" s="451">
        <f t="shared" ref="AR43" si="20">ROUND(AL43*AN43,0)</f>
        <v>0</v>
      </c>
      <c r="AS43" s="227"/>
      <c r="AT43" s="200"/>
      <c r="AU43" s="634">
        <f t="shared" ref="AU43:AV54" si="21">SUM(H43+Q43+Z43+AI43+AR43)</f>
        <v>0</v>
      </c>
      <c r="AV43" s="647"/>
      <c r="AW43" s="634">
        <f>SUM(H43+Q43+Z43+AI43+AR43)</f>
        <v>0</v>
      </c>
    </row>
    <row r="44" spans="1:51" ht="19.149999999999999" hidden="1" customHeight="1" x14ac:dyDescent="0.25">
      <c r="A44" s="863"/>
      <c r="B44" s="593" t="s">
        <v>381</v>
      </c>
      <c r="C44" s="216"/>
      <c r="D44" s="217"/>
      <c r="E44" s="450">
        <f t="shared" si="7"/>
        <v>0</v>
      </c>
      <c r="F44" s="218"/>
      <c r="G44" s="219"/>
      <c r="H44" s="227"/>
      <c r="I44" s="571">
        <f>ROUND(B43*D44,0)</f>
        <v>0</v>
      </c>
      <c r="J44" s="200"/>
      <c r="K44" s="593" t="s">
        <v>381</v>
      </c>
      <c r="L44" s="216"/>
      <c r="M44" s="217"/>
      <c r="N44" s="450">
        <f t="shared" si="10"/>
        <v>0</v>
      </c>
      <c r="O44" s="218"/>
      <c r="P44" s="219"/>
      <c r="Q44" s="227"/>
      <c r="R44" s="571">
        <f>ROUND(K43*M44,0)</f>
        <v>0</v>
      </c>
      <c r="S44" s="200"/>
      <c r="T44" s="593" t="s">
        <v>381</v>
      </c>
      <c r="U44" s="216"/>
      <c r="V44" s="217"/>
      <c r="W44" s="450">
        <f t="shared" si="13"/>
        <v>0</v>
      </c>
      <c r="X44" s="218"/>
      <c r="Y44" s="219"/>
      <c r="Z44" s="227"/>
      <c r="AA44" s="571">
        <f>ROUND(T43*V44,0)</f>
        <v>0</v>
      </c>
      <c r="AB44" s="200"/>
      <c r="AC44" s="593" t="s">
        <v>381</v>
      </c>
      <c r="AD44" s="216"/>
      <c r="AE44" s="217"/>
      <c r="AF44" s="450">
        <f t="shared" si="16"/>
        <v>0</v>
      </c>
      <c r="AG44" s="218"/>
      <c r="AH44" s="219"/>
      <c r="AI44" s="227"/>
      <c r="AJ44" s="571">
        <f>ROUND(AC43*AE44,0)</f>
        <v>0</v>
      </c>
      <c r="AK44" s="200"/>
      <c r="AL44" s="593" t="s">
        <v>381</v>
      </c>
      <c r="AM44" s="216"/>
      <c r="AN44" s="217"/>
      <c r="AO44" s="450">
        <f t="shared" si="19"/>
        <v>0</v>
      </c>
      <c r="AP44" s="218"/>
      <c r="AQ44" s="219"/>
      <c r="AR44" s="227"/>
      <c r="AS44" s="571">
        <f>ROUND(AL43*AN44,0)</f>
        <v>0</v>
      </c>
      <c r="AT44" s="200"/>
      <c r="AU44" s="419"/>
      <c r="AV44" s="457">
        <f t="shared" si="21"/>
        <v>0</v>
      </c>
      <c r="AW44" s="457">
        <f>SUM(I44+R44+AA44+AJ44+AS44)</f>
        <v>0</v>
      </c>
    </row>
    <row r="45" spans="1:51" ht="19.149999999999999" hidden="1" customHeight="1" x14ac:dyDescent="0.2">
      <c r="A45" s="862"/>
      <c r="B45" s="201"/>
      <c r="C45" s="216"/>
      <c r="D45" s="541"/>
      <c r="E45" s="450">
        <f t="shared" ref="E45:E54" si="22">ROUND(D45*12,2)</f>
        <v>0</v>
      </c>
      <c r="F45" s="218"/>
      <c r="G45" s="219"/>
      <c r="H45" s="451">
        <f t="shared" ref="H45" si="23">ROUND(B45*D45,0)</f>
        <v>0</v>
      </c>
      <c r="I45" s="227"/>
      <c r="J45" s="200"/>
      <c r="K45" s="459">
        <f t="shared" si="9"/>
        <v>0</v>
      </c>
      <c r="L45" s="216"/>
      <c r="M45" s="541"/>
      <c r="N45" s="450">
        <f t="shared" si="10"/>
        <v>0</v>
      </c>
      <c r="O45" s="218"/>
      <c r="P45" s="219"/>
      <c r="Q45" s="451">
        <f t="shared" ref="Q45" si="24">ROUND(K45*M45,0)</f>
        <v>0</v>
      </c>
      <c r="R45" s="227"/>
      <c r="S45" s="200"/>
      <c r="T45" s="459">
        <f t="shared" ref="T45" si="25">ROUND(K45*1.03,0)</f>
        <v>0</v>
      </c>
      <c r="U45" s="216"/>
      <c r="V45" s="541"/>
      <c r="W45" s="450">
        <f t="shared" si="13"/>
        <v>0</v>
      </c>
      <c r="X45" s="218"/>
      <c r="Y45" s="219"/>
      <c r="Z45" s="451">
        <f t="shared" ref="Z45" si="26">ROUND(T45*V45,0)</f>
        <v>0</v>
      </c>
      <c r="AA45" s="227"/>
      <c r="AB45" s="200"/>
      <c r="AC45" s="459">
        <f t="shared" ref="AC45" si="27">ROUND(T45*1.03,0)</f>
        <v>0</v>
      </c>
      <c r="AD45" s="216"/>
      <c r="AE45" s="541"/>
      <c r="AF45" s="450">
        <f t="shared" si="16"/>
        <v>0</v>
      </c>
      <c r="AG45" s="218"/>
      <c r="AH45" s="219"/>
      <c r="AI45" s="451">
        <f t="shared" ref="AI45" si="28">ROUND(AC45*AE45,0)</f>
        <v>0</v>
      </c>
      <c r="AJ45" s="227"/>
      <c r="AK45" s="200"/>
      <c r="AL45" s="459">
        <f t="shared" ref="AL45" si="29">ROUND(AC45*1.03,0)</f>
        <v>0</v>
      </c>
      <c r="AM45" s="216"/>
      <c r="AN45" s="541"/>
      <c r="AO45" s="450">
        <f t="shared" si="19"/>
        <v>0</v>
      </c>
      <c r="AP45" s="218"/>
      <c r="AQ45" s="219"/>
      <c r="AR45" s="451">
        <f t="shared" ref="AR45" si="30">ROUND(AL45*AN45,0)</f>
        <v>0</v>
      </c>
      <c r="AS45" s="227"/>
      <c r="AT45" s="200"/>
      <c r="AU45" s="457">
        <f t="shared" si="21"/>
        <v>0</v>
      </c>
      <c r="AV45" s="419"/>
      <c r="AW45" s="457">
        <f>SUM(H45+Q45+Z45+AI45+AR45)</f>
        <v>0</v>
      </c>
    </row>
    <row r="46" spans="1:51" ht="19.149999999999999" hidden="1" customHeight="1" x14ac:dyDescent="0.25">
      <c r="A46" s="863"/>
      <c r="B46" s="593" t="s">
        <v>381</v>
      </c>
      <c r="C46" s="216"/>
      <c r="D46" s="217"/>
      <c r="E46" s="450">
        <f t="shared" si="22"/>
        <v>0</v>
      </c>
      <c r="F46" s="218"/>
      <c r="G46" s="219"/>
      <c r="H46" s="227"/>
      <c r="I46" s="571">
        <f>ROUND(B45*D46,0)</f>
        <v>0</v>
      </c>
      <c r="J46" s="200"/>
      <c r="K46" s="593" t="s">
        <v>381</v>
      </c>
      <c r="L46" s="216"/>
      <c r="M46" s="217"/>
      <c r="N46" s="450">
        <f t="shared" si="10"/>
        <v>0</v>
      </c>
      <c r="O46" s="218"/>
      <c r="P46" s="219"/>
      <c r="Q46" s="227"/>
      <c r="R46" s="571">
        <f>ROUND(K45*M46,0)</f>
        <v>0</v>
      </c>
      <c r="S46" s="200"/>
      <c r="T46" s="593" t="s">
        <v>381</v>
      </c>
      <c r="U46" s="216"/>
      <c r="V46" s="217"/>
      <c r="W46" s="450">
        <f t="shared" si="13"/>
        <v>0</v>
      </c>
      <c r="X46" s="218"/>
      <c r="Y46" s="219"/>
      <c r="Z46" s="227"/>
      <c r="AA46" s="571">
        <f>ROUND(T45*V46,0)</f>
        <v>0</v>
      </c>
      <c r="AB46" s="200"/>
      <c r="AC46" s="593" t="s">
        <v>381</v>
      </c>
      <c r="AD46" s="216"/>
      <c r="AE46" s="217"/>
      <c r="AF46" s="450">
        <f t="shared" si="16"/>
        <v>0</v>
      </c>
      <c r="AG46" s="218"/>
      <c r="AH46" s="219"/>
      <c r="AI46" s="227"/>
      <c r="AJ46" s="571">
        <f>ROUND(AC45*AE46,0)</f>
        <v>0</v>
      </c>
      <c r="AK46" s="200"/>
      <c r="AL46" s="593" t="s">
        <v>381</v>
      </c>
      <c r="AM46" s="216"/>
      <c r="AN46" s="217"/>
      <c r="AO46" s="450">
        <f t="shared" si="19"/>
        <v>0</v>
      </c>
      <c r="AP46" s="218"/>
      <c r="AQ46" s="219"/>
      <c r="AR46" s="227"/>
      <c r="AS46" s="571">
        <f>ROUND(AL45*AN46,0)</f>
        <v>0</v>
      </c>
      <c r="AT46" s="200"/>
      <c r="AU46" s="419"/>
      <c r="AV46" s="457">
        <f t="shared" si="21"/>
        <v>0</v>
      </c>
      <c r="AW46" s="457">
        <f>SUM(I46+R46+AA46+AJ46+AS46)</f>
        <v>0</v>
      </c>
    </row>
    <row r="47" spans="1:51" ht="19.149999999999999" hidden="1" customHeight="1" x14ac:dyDescent="0.2">
      <c r="A47" s="862"/>
      <c r="B47" s="201"/>
      <c r="C47" s="216"/>
      <c r="D47" s="541"/>
      <c r="E47" s="450">
        <f t="shared" si="22"/>
        <v>0</v>
      </c>
      <c r="F47" s="218"/>
      <c r="G47" s="219"/>
      <c r="H47" s="451">
        <f t="shared" ref="H47" si="31">ROUND(B47*D47,0)</f>
        <v>0</v>
      </c>
      <c r="I47" s="227"/>
      <c r="J47" s="200"/>
      <c r="K47" s="459">
        <f t="shared" si="9"/>
        <v>0</v>
      </c>
      <c r="L47" s="216"/>
      <c r="M47" s="541"/>
      <c r="N47" s="450">
        <f t="shared" si="10"/>
        <v>0</v>
      </c>
      <c r="O47" s="218"/>
      <c r="P47" s="219"/>
      <c r="Q47" s="451">
        <f t="shared" ref="Q47" si="32">ROUND(K47*M47,0)</f>
        <v>0</v>
      </c>
      <c r="R47" s="227"/>
      <c r="S47" s="200"/>
      <c r="T47" s="459">
        <f t="shared" ref="T47" si="33">ROUND(K47*1.03,0)</f>
        <v>0</v>
      </c>
      <c r="U47" s="216"/>
      <c r="V47" s="541"/>
      <c r="W47" s="450">
        <f t="shared" si="13"/>
        <v>0</v>
      </c>
      <c r="X47" s="218"/>
      <c r="Y47" s="219"/>
      <c r="Z47" s="451">
        <f t="shared" ref="Z47" si="34">ROUND(T47*V47,0)</f>
        <v>0</v>
      </c>
      <c r="AA47" s="227"/>
      <c r="AB47" s="200"/>
      <c r="AC47" s="459">
        <f t="shared" ref="AC47" si="35">ROUND(T47*1.03,0)</f>
        <v>0</v>
      </c>
      <c r="AD47" s="216"/>
      <c r="AE47" s="541"/>
      <c r="AF47" s="450">
        <f t="shared" si="16"/>
        <v>0</v>
      </c>
      <c r="AG47" s="218"/>
      <c r="AH47" s="219"/>
      <c r="AI47" s="451">
        <f t="shared" ref="AI47" si="36">ROUND(AC47*AE47,0)</f>
        <v>0</v>
      </c>
      <c r="AJ47" s="227"/>
      <c r="AK47" s="200"/>
      <c r="AL47" s="459">
        <f t="shared" ref="AL47" si="37">ROUND(AC47*1.03,0)</f>
        <v>0</v>
      </c>
      <c r="AM47" s="216"/>
      <c r="AN47" s="541"/>
      <c r="AO47" s="450">
        <f t="shared" si="19"/>
        <v>0</v>
      </c>
      <c r="AP47" s="218"/>
      <c r="AQ47" s="219"/>
      <c r="AR47" s="451">
        <f t="shared" ref="AR47" si="38">ROUND(AL47*AN47,0)</f>
        <v>0</v>
      </c>
      <c r="AS47" s="227"/>
      <c r="AT47" s="200"/>
      <c r="AU47" s="457">
        <f t="shared" si="21"/>
        <v>0</v>
      </c>
      <c r="AV47" s="419"/>
      <c r="AW47" s="457">
        <f>SUM(H47+Q47+Z47+AI47+AR47)</f>
        <v>0</v>
      </c>
    </row>
    <row r="48" spans="1:51" ht="19.149999999999999" hidden="1" customHeight="1" x14ac:dyDescent="0.25">
      <c r="A48" s="863"/>
      <c r="B48" s="593" t="s">
        <v>381</v>
      </c>
      <c r="C48" s="216"/>
      <c r="D48" s="217"/>
      <c r="E48" s="450">
        <f t="shared" si="22"/>
        <v>0</v>
      </c>
      <c r="F48" s="218"/>
      <c r="G48" s="219"/>
      <c r="H48" s="227"/>
      <c r="I48" s="571">
        <f>ROUND(B47*D48,0)</f>
        <v>0</v>
      </c>
      <c r="J48" s="200"/>
      <c r="K48" s="593" t="s">
        <v>381</v>
      </c>
      <c r="L48" s="216"/>
      <c r="M48" s="217"/>
      <c r="N48" s="450">
        <f t="shared" si="10"/>
        <v>0</v>
      </c>
      <c r="O48" s="218"/>
      <c r="P48" s="219"/>
      <c r="Q48" s="227"/>
      <c r="R48" s="571">
        <f>ROUND(K47*M48,0)</f>
        <v>0</v>
      </c>
      <c r="S48" s="200"/>
      <c r="T48" s="593" t="s">
        <v>381</v>
      </c>
      <c r="U48" s="216"/>
      <c r="V48" s="217"/>
      <c r="W48" s="450">
        <f t="shared" si="13"/>
        <v>0</v>
      </c>
      <c r="X48" s="218"/>
      <c r="Y48" s="219"/>
      <c r="Z48" s="227"/>
      <c r="AA48" s="571">
        <f>ROUND(T47*V48,0)</f>
        <v>0</v>
      </c>
      <c r="AB48" s="200"/>
      <c r="AC48" s="593" t="s">
        <v>381</v>
      </c>
      <c r="AD48" s="216"/>
      <c r="AE48" s="217"/>
      <c r="AF48" s="450">
        <f t="shared" si="16"/>
        <v>0</v>
      </c>
      <c r="AG48" s="218"/>
      <c r="AH48" s="219"/>
      <c r="AI48" s="227"/>
      <c r="AJ48" s="571">
        <f>ROUND(AC47*AE48,0)</f>
        <v>0</v>
      </c>
      <c r="AK48" s="200"/>
      <c r="AL48" s="593" t="s">
        <v>381</v>
      </c>
      <c r="AM48" s="216"/>
      <c r="AN48" s="217"/>
      <c r="AO48" s="450">
        <f t="shared" si="19"/>
        <v>0</v>
      </c>
      <c r="AP48" s="218"/>
      <c r="AQ48" s="219"/>
      <c r="AR48" s="227"/>
      <c r="AS48" s="571">
        <f>ROUND(AL47*AN48,0)</f>
        <v>0</v>
      </c>
      <c r="AT48" s="200"/>
      <c r="AU48" s="419"/>
      <c r="AV48" s="457">
        <f t="shared" si="21"/>
        <v>0</v>
      </c>
      <c r="AW48" s="457">
        <f>SUM(I48+R48+AA48+AJ48+AS48)</f>
        <v>0</v>
      </c>
    </row>
    <row r="49" spans="1:49" ht="19.149999999999999" hidden="1" customHeight="1" x14ac:dyDescent="0.2">
      <c r="A49" s="862"/>
      <c r="B49" s="201"/>
      <c r="C49" s="216"/>
      <c r="D49" s="541"/>
      <c r="E49" s="450">
        <f t="shared" si="22"/>
        <v>0</v>
      </c>
      <c r="F49" s="218"/>
      <c r="G49" s="219"/>
      <c r="H49" s="451">
        <f t="shared" ref="H49" si="39">ROUND(B49*D49,0)</f>
        <v>0</v>
      </c>
      <c r="I49" s="227"/>
      <c r="J49" s="200"/>
      <c r="K49" s="459">
        <f t="shared" si="9"/>
        <v>0</v>
      </c>
      <c r="L49" s="216"/>
      <c r="M49" s="541"/>
      <c r="N49" s="450">
        <f t="shared" si="10"/>
        <v>0</v>
      </c>
      <c r="O49" s="218"/>
      <c r="P49" s="219"/>
      <c r="Q49" s="451">
        <f t="shared" ref="Q49" si="40">ROUND(K49*M49,0)</f>
        <v>0</v>
      </c>
      <c r="R49" s="227"/>
      <c r="S49" s="200"/>
      <c r="T49" s="459">
        <f t="shared" ref="T49" si="41">ROUND(K49*1.03,0)</f>
        <v>0</v>
      </c>
      <c r="U49" s="216"/>
      <c r="V49" s="541"/>
      <c r="W49" s="450">
        <f t="shared" si="13"/>
        <v>0</v>
      </c>
      <c r="X49" s="218"/>
      <c r="Y49" s="219"/>
      <c r="Z49" s="451">
        <f t="shared" ref="Z49" si="42">ROUND(T49*V49,0)</f>
        <v>0</v>
      </c>
      <c r="AA49" s="227"/>
      <c r="AB49" s="200"/>
      <c r="AC49" s="459">
        <f t="shared" ref="AC49" si="43">ROUND(T49*1.03,0)</f>
        <v>0</v>
      </c>
      <c r="AD49" s="216"/>
      <c r="AE49" s="541"/>
      <c r="AF49" s="450">
        <f t="shared" si="16"/>
        <v>0</v>
      </c>
      <c r="AG49" s="218"/>
      <c r="AH49" s="219"/>
      <c r="AI49" s="451">
        <f t="shared" ref="AI49" si="44">ROUND(AC49*AE49,0)</f>
        <v>0</v>
      </c>
      <c r="AJ49" s="227"/>
      <c r="AK49" s="200"/>
      <c r="AL49" s="459">
        <f t="shared" ref="AL49" si="45">ROUND(AC49*1.03,0)</f>
        <v>0</v>
      </c>
      <c r="AM49" s="216"/>
      <c r="AN49" s="541"/>
      <c r="AO49" s="450">
        <f t="shared" si="19"/>
        <v>0</v>
      </c>
      <c r="AP49" s="218"/>
      <c r="AQ49" s="219"/>
      <c r="AR49" s="451">
        <f t="shared" ref="AR49" si="46">ROUND(AL49*AN49,0)</f>
        <v>0</v>
      </c>
      <c r="AS49" s="227"/>
      <c r="AT49" s="200"/>
      <c r="AU49" s="457">
        <f t="shared" si="21"/>
        <v>0</v>
      </c>
      <c r="AV49" s="419"/>
      <c r="AW49" s="457">
        <f>SUM(H49+Q49+Z49+AI49+AR49)</f>
        <v>0</v>
      </c>
    </row>
    <row r="50" spans="1:49" ht="19.149999999999999" hidden="1" customHeight="1" x14ac:dyDescent="0.25">
      <c r="A50" s="863"/>
      <c r="B50" s="593" t="s">
        <v>381</v>
      </c>
      <c r="C50" s="216"/>
      <c r="D50" s="217"/>
      <c r="E50" s="450">
        <f t="shared" si="22"/>
        <v>0</v>
      </c>
      <c r="F50" s="218"/>
      <c r="G50" s="219"/>
      <c r="H50" s="227"/>
      <c r="I50" s="571">
        <f>ROUND(B49*D50,0)</f>
        <v>0</v>
      </c>
      <c r="J50" s="200"/>
      <c r="K50" s="593" t="s">
        <v>381</v>
      </c>
      <c r="L50" s="216"/>
      <c r="M50" s="217"/>
      <c r="N50" s="450">
        <f t="shared" si="10"/>
        <v>0</v>
      </c>
      <c r="O50" s="218"/>
      <c r="P50" s="219"/>
      <c r="Q50" s="227"/>
      <c r="R50" s="571">
        <f>ROUND(K49*M50,0)</f>
        <v>0</v>
      </c>
      <c r="S50" s="200"/>
      <c r="T50" s="593" t="s">
        <v>381</v>
      </c>
      <c r="U50" s="216"/>
      <c r="V50" s="217"/>
      <c r="W50" s="450">
        <f t="shared" si="13"/>
        <v>0</v>
      </c>
      <c r="X50" s="218"/>
      <c r="Y50" s="219"/>
      <c r="Z50" s="227"/>
      <c r="AA50" s="571">
        <f>ROUND(T49*V50,0)</f>
        <v>0</v>
      </c>
      <c r="AB50" s="200"/>
      <c r="AC50" s="593" t="s">
        <v>381</v>
      </c>
      <c r="AD50" s="216"/>
      <c r="AE50" s="217"/>
      <c r="AF50" s="450">
        <f t="shared" si="16"/>
        <v>0</v>
      </c>
      <c r="AG50" s="218"/>
      <c r="AH50" s="219"/>
      <c r="AI50" s="227"/>
      <c r="AJ50" s="571">
        <f>ROUND(AC49*AE50,0)</f>
        <v>0</v>
      </c>
      <c r="AK50" s="200"/>
      <c r="AL50" s="593" t="s">
        <v>381</v>
      </c>
      <c r="AM50" s="216"/>
      <c r="AN50" s="217"/>
      <c r="AO50" s="450">
        <f t="shared" si="19"/>
        <v>0</v>
      </c>
      <c r="AP50" s="218"/>
      <c r="AQ50" s="219"/>
      <c r="AR50" s="227"/>
      <c r="AS50" s="571">
        <f>ROUND(AL49*AN50,0)</f>
        <v>0</v>
      </c>
      <c r="AT50" s="200"/>
      <c r="AU50" s="419"/>
      <c r="AV50" s="457">
        <f t="shared" si="21"/>
        <v>0</v>
      </c>
      <c r="AW50" s="457">
        <f>SUM(I50+R50+AA50+AJ50+AS50)</f>
        <v>0</v>
      </c>
    </row>
    <row r="51" spans="1:49" ht="19.149999999999999" hidden="1" customHeight="1" x14ac:dyDescent="0.2">
      <c r="A51" s="862"/>
      <c r="B51" s="201"/>
      <c r="C51" s="216"/>
      <c r="D51" s="541"/>
      <c r="E51" s="450">
        <f t="shared" si="22"/>
        <v>0</v>
      </c>
      <c r="F51" s="218"/>
      <c r="G51" s="219"/>
      <c r="H51" s="451">
        <f t="shared" ref="H51" si="47">ROUND(B51*D51,0)</f>
        <v>0</v>
      </c>
      <c r="I51" s="227"/>
      <c r="J51" s="200"/>
      <c r="K51" s="459">
        <f t="shared" si="9"/>
        <v>0</v>
      </c>
      <c r="L51" s="216"/>
      <c r="M51" s="541"/>
      <c r="N51" s="450">
        <f t="shared" si="10"/>
        <v>0</v>
      </c>
      <c r="O51" s="218"/>
      <c r="P51" s="219"/>
      <c r="Q51" s="451">
        <f t="shared" ref="Q51" si="48">ROUND(K51*M51,0)</f>
        <v>0</v>
      </c>
      <c r="R51" s="227"/>
      <c r="S51" s="200"/>
      <c r="T51" s="459">
        <f t="shared" ref="T51" si="49">ROUND(K51*1.03,0)</f>
        <v>0</v>
      </c>
      <c r="U51" s="216"/>
      <c r="V51" s="541"/>
      <c r="W51" s="450">
        <f t="shared" si="13"/>
        <v>0</v>
      </c>
      <c r="X51" s="218"/>
      <c r="Y51" s="219"/>
      <c r="Z51" s="451">
        <f t="shared" ref="Z51" si="50">ROUND(T51*V51,0)</f>
        <v>0</v>
      </c>
      <c r="AA51" s="227"/>
      <c r="AB51" s="200"/>
      <c r="AC51" s="459">
        <f t="shared" ref="AC51" si="51">ROUND(T51*1.03,0)</f>
        <v>0</v>
      </c>
      <c r="AD51" s="216"/>
      <c r="AE51" s="541"/>
      <c r="AF51" s="450">
        <f t="shared" si="16"/>
        <v>0</v>
      </c>
      <c r="AG51" s="218"/>
      <c r="AH51" s="219"/>
      <c r="AI51" s="451">
        <f t="shared" ref="AI51" si="52">ROUND(AC51*AE51,0)</f>
        <v>0</v>
      </c>
      <c r="AJ51" s="227"/>
      <c r="AK51" s="200"/>
      <c r="AL51" s="459">
        <f t="shared" ref="AL51" si="53">ROUND(AC51*1.03,0)</f>
        <v>0</v>
      </c>
      <c r="AM51" s="216"/>
      <c r="AN51" s="541"/>
      <c r="AO51" s="450">
        <f t="shared" si="19"/>
        <v>0</v>
      </c>
      <c r="AP51" s="218"/>
      <c r="AQ51" s="219"/>
      <c r="AR51" s="451">
        <f t="shared" ref="AR51" si="54">ROUND(AL51*AN51,0)</f>
        <v>0</v>
      </c>
      <c r="AS51" s="227"/>
      <c r="AT51" s="200"/>
      <c r="AU51" s="457">
        <f t="shared" si="21"/>
        <v>0</v>
      </c>
      <c r="AV51" s="419"/>
      <c r="AW51" s="457">
        <f>SUM(H51+Q51+Z51+AI51+AR51)</f>
        <v>0</v>
      </c>
    </row>
    <row r="52" spans="1:49" ht="19.149999999999999" hidden="1" customHeight="1" x14ac:dyDescent="0.25">
      <c r="A52" s="863"/>
      <c r="B52" s="593" t="s">
        <v>381</v>
      </c>
      <c r="C52" s="216"/>
      <c r="D52" s="217"/>
      <c r="E52" s="450">
        <f t="shared" si="22"/>
        <v>0</v>
      </c>
      <c r="F52" s="218"/>
      <c r="G52" s="219"/>
      <c r="H52" s="227"/>
      <c r="I52" s="571">
        <f>ROUND(B51*D52,0)</f>
        <v>0</v>
      </c>
      <c r="J52" s="200"/>
      <c r="K52" s="593" t="s">
        <v>381</v>
      </c>
      <c r="L52" s="216"/>
      <c r="M52" s="217"/>
      <c r="N52" s="450">
        <f t="shared" si="10"/>
        <v>0</v>
      </c>
      <c r="O52" s="218"/>
      <c r="P52" s="219"/>
      <c r="Q52" s="227"/>
      <c r="R52" s="571">
        <f>ROUND(K51*M52,0)</f>
        <v>0</v>
      </c>
      <c r="S52" s="200"/>
      <c r="T52" s="593" t="s">
        <v>381</v>
      </c>
      <c r="U52" s="216"/>
      <c r="V52" s="217"/>
      <c r="W52" s="450">
        <f t="shared" si="13"/>
        <v>0</v>
      </c>
      <c r="X52" s="218"/>
      <c r="Y52" s="219"/>
      <c r="Z52" s="227"/>
      <c r="AA52" s="571">
        <f>ROUND(T51*V52,0)</f>
        <v>0</v>
      </c>
      <c r="AB52" s="200"/>
      <c r="AC52" s="593" t="s">
        <v>381</v>
      </c>
      <c r="AD52" s="216"/>
      <c r="AE52" s="217"/>
      <c r="AF52" s="450">
        <f t="shared" si="16"/>
        <v>0</v>
      </c>
      <c r="AG52" s="218"/>
      <c r="AH52" s="219"/>
      <c r="AI52" s="227"/>
      <c r="AJ52" s="571">
        <f>ROUND(AC51*AE52,0)</f>
        <v>0</v>
      </c>
      <c r="AK52" s="200"/>
      <c r="AL52" s="593" t="s">
        <v>381</v>
      </c>
      <c r="AM52" s="216"/>
      <c r="AN52" s="217"/>
      <c r="AO52" s="450">
        <f t="shared" si="19"/>
        <v>0</v>
      </c>
      <c r="AP52" s="218"/>
      <c r="AQ52" s="219"/>
      <c r="AR52" s="227"/>
      <c r="AS52" s="571">
        <f>ROUND(AL51*AN52,0)</f>
        <v>0</v>
      </c>
      <c r="AT52" s="200"/>
      <c r="AU52" s="419"/>
      <c r="AV52" s="457">
        <f t="shared" si="21"/>
        <v>0</v>
      </c>
      <c r="AW52" s="457">
        <f>SUM(I52+R52+AA52+AJ52+AS52)</f>
        <v>0</v>
      </c>
    </row>
    <row r="53" spans="1:49" ht="19.149999999999999" hidden="1" customHeight="1" x14ac:dyDescent="0.2">
      <c r="A53" s="862"/>
      <c r="B53" s="201"/>
      <c r="C53" s="216"/>
      <c r="D53" s="541"/>
      <c r="E53" s="450">
        <f t="shared" si="22"/>
        <v>0</v>
      </c>
      <c r="F53" s="218"/>
      <c r="G53" s="219"/>
      <c r="H53" s="451">
        <f t="shared" ref="H53" si="55">ROUND(B53*D53,0)</f>
        <v>0</v>
      </c>
      <c r="I53" s="227"/>
      <c r="J53" s="200"/>
      <c r="K53" s="459">
        <f t="shared" si="9"/>
        <v>0</v>
      </c>
      <c r="L53" s="216"/>
      <c r="M53" s="541"/>
      <c r="N53" s="450">
        <f t="shared" si="10"/>
        <v>0</v>
      </c>
      <c r="O53" s="218"/>
      <c r="P53" s="219"/>
      <c r="Q53" s="451">
        <f t="shared" ref="Q53" si="56">ROUND(K53*M53,0)</f>
        <v>0</v>
      </c>
      <c r="R53" s="227"/>
      <c r="S53" s="200"/>
      <c r="T53" s="459">
        <f t="shared" ref="T53" si="57">ROUND(K53*1.03,0)</f>
        <v>0</v>
      </c>
      <c r="U53" s="216"/>
      <c r="V53" s="541"/>
      <c r="W53" s="450">
        <f t="shared" si="13"/>
        <v>0</v>
      </c>
      <c r="X53" s="218"/>
      <c r="Y53" s="219"/>
      <c r="Z53" s="451">
        <f t="shared" ref="Z53" si="58">ROUND(T53*V53,0)</f>
        <v>0</v>
      </c>
      <c r="AA53" s="227"/>
      <c r="AB53" s="200"/>
      <c r="AC53" s="459">
        <f t="shared" ref="AC53" si="59">ROUND(T53*1.03,0)</f>
        <v>0</v>
      </c>
      <c r="AD53" s="216"/>
      <c r="AE53" s="541"/>
      <c r="AF53" s="450">
        <f t="shared" si="16"/>
        <v>0</v>
      </c>
      <c r="AG53" s="218"/>
      <c r="AH53" s="219"/>
      <c r="AI53" s="451">
        <f t="shared" ref="AI53" si="60">ROUND(AC53*AE53,0)</f>
        <v>0</v>
      </c>
      <c r="AJ53" s="227"/>
      <c r="AK53" s="200"/>
      <c r="AL53" s="459">
        <f t="shared" ref="AL53" si="61">ROUND(AC53*1.03,0)</f>
        <v>0</v>
      </c>
      <c r="AM53" s="216"/>
      <c r="AN53" s="541"/>
      <c r="AO53" s="450">
        <f t="shared" si="19"/>
        <v>0</v>
      </c>
      <c r="AP53" s="218"/>
      <c r="AQ53" s="219"/>
      <c r="AR53" s="451">
        <f t="shared" ref="AR53" si="62">ROUND(AL53*AN53,0)</f>
        <v>0</v>
      </c>
      <c r="AS53" s="227"/>
      <c r="AT53" s="200"/>
      <c r="AU53" s="457">
        <f t="shared" si="21"/>
        <v>0</v>
      </c>
      <c r="AV53" s="419"/>
      <c r="AW53" s="457">
        <f>SUM(H53+Q53+Z53+AI53+AR53)</f>
        <v>0</v>
      </c>
    </row>
    <row r="54" spans="1:49" ht="19.149999999999999" hidden="1" customHeight="1" x14ac:dyDescent="0.25">
      <c r="A54" s="863"/>
      <c r="B54" s="593" t="s">
        <v>381</v>
      </c>
      <c r="C54" s="216"/>
      <c r="D54" s="217"/>
      <c r="E54" s="450">
        <f t="shared" si="22"/>
        <v>0</v>
      </c>
      <c r="F54" s="218"/>
      <c r="G54" s="219"/>
      <c r="H54" s="227"/>
      <c r="I54" s="571">
        <f>ROUND(B53*D54,0)</f>
        <v>0</v>
      </c>
      <c r="J54" s="200"/>
      <c r="K54" s="593" t="s">
        <v>381</v>
      </c>
      <c r="L54" s="216"/>
      <c r="M54" s="217"/>
      <c r="N54" s="450">
        <f t="shared" si="10"/>
        <v>0</v>
      </c>
      <c r="O54" s="218"/>
      <c r="P54" s="219"/>
      <c r="Q54" s="227"/>
      <c r="R54" s="571">
        <f>ROUND(K53*M54,0)</f>
        <v>0</v>
      </c>
      <c r="S54" s="200"/>
      <c r="T54" s="593" t="s">
        <v>381</v>
      </c>
      <c r="U54" s="216"/>
      <c r="V54" s="217"/>
      <c r="W54" s="450">
        <f t="shared" si="13"/>
        <v>0</v>
      </c>
      <c r="X54" s="218"/>
      <c r="Y54" s="219"/>
      <c r="Z54" s="227"/>
      <c r="AA54" s="571">
        <f>ROUND(T53*V54,0)</f>
        <v>0</v>
      </c>
      <c r="AB54" s="200"/>
      <c r="AC54" s="593" t="s">
        <v>381</v>
      </c>
      <c r="AD54" s="216"/>
      <c r="AE54" s="217"/>
      <c r="AF54" s="450">
        <f t="shared" si="16"/>
        <v>0</v>
      </c>
      <c r="AG54" s="218"/>
      <c r="AH54" s="219"/>
      <c r="AI54" s="227"/>
      <c r="AJ54" s="571">
        <f>ROUND(AC53*AE54,0)</f>
        <v>0</v>
      </c>
      <c r="AK54" s="200"/>
      <c r="AL54" s="593" t="s">
        <v>381</v>
      </c>
      <c r="AM54" s="216"/>
      <c r="AN54" s="217"/>
      <c r="AO54" s="450">
        <f t="shared" si="19"/>
        <v>0</v>
      </c>
      <c r="AP54" s="218"/>
      <c r="AQ54" s="219"/>
      <c r="AR54" s="227"/>
      <c r="AS54" s="571">
        <f>ROUND(AL53*AN54,0)</f>
        <v>0</v>
      </c>
      <c r="AT54" s="200"/>
      <c r="AU54" s="419"/>
      <c r="AV54" s="457">
        <f t="shared" si="21"/>
        <v>0</v>
      </c>
      <c r="AW54" s="457">
        <f>SUM(I54+R54+AA54+AJ54+AS54)</f>
        <v>0</v>
      </c>
    </row>
    <row r="55" spans="1:49" ht="15" hidden="1" x14ac:dyDescent="0.25">
      <c r="A55" s="667" t="s">
        <v>16</v>
      </c>
      <c r="B55" s="668"/>
      <c r="C55" s="668"/>
      <c r="D55" s="668"/>
      <c r="E55" s="668"/>
      <c r="F55" s="668"/>
      <c r="G55" s="669"/>
      <c r="H55" s="472">
        <f>SUM(H43:H54)</f>
        <v>0</v>
      </c>
      <c r="I55" s="472">
        <f>SUM(I43:I54)</f>
        <v>0</v>
      </c>
      <c r="J55" s="200"/>
      <c r="K55" s="224"/>
      <c r="L55" s="224"/>
      <c r="M55" s="224"/>
      <c r="N55" s="224"/>
      <c r="O55" s="224"/>
      <c r="P55" s="226"/>
      <c r="Q55" s="472">
        <f>SUM(Q43:Q54)</f>
        <v>0</v>
      </c>
      <c r="R55" s="472">
        <f>SUM(R43:R54)</f>
        <v>0</v>
      </c>
      <c r="S55" s="200"/>
      <c r="T55" s="223"/>
      <c r="U55" s="224"/>
      <c r="V55" s="224"/>
      <c r="W55" s="224"/>
      <c r="X55" s="224"/>
      <c r="Y55" s="226"/>
      <c r="Z55" s="472">
        <f>SUM(Z43:Z54)</f>
        <v>0</v>
      </c>
      <c r="AA55" s="472">
        <f>SUM(AA43:AA54)</f>
        <v>0</v>
      </c>
      <c r="AB55" s="200"/>
      <c r="AC55" s="223"/>
      <c r="AD55" s="224"/>
      <c r="AE55" s="224"/>
      <c r="AF55" s="224"/>
      <c r="AG55" s="224"/>
      <c r="AH55" s="226"/>
      <c r="AI55" s="472">
        <f>SUM(AI43:AI54)</f>
        <v>0</v>
      </c>
      <c r="AJ55" s="472">
        <f>SUM(AJ43:AJ54)</f>
        <v>0</v>
      </c>
      <c r="AK55" s="200"/>
      <c r="AL55" s="223"/>
      <c r="AM55" s="224"/>
      <c r="AN55" s="224"/>
      <c r="AO55" s="224"/>
      <c r="AP55" s="224"/>
      <c r="AQ55" s="226"/>
      <c r="AR55" s="472">
        <f>SUM(AR43:AR54)</f>
        <v>0</v>
      </c>
      <c r="AS55" s="472">
        <f>SUM(AS43:AS54)</f>
        <v>0</v>
      </c>
      <c r="AT55" s="200"/>
      <c r="AU55" s="458">
        <f>SUM(H55+Q55+Z55+AI55+AR55)</f>
        <v>0</v>
      </c>
      <c r="AV55" s="458">
        <f>SUM(I55+R55+AA55+AJ55+AS55)</f>
        <v>0</v>
      </c>
      <c r="AW55" s="458">
        <f>SUM(AU55+AV55)</f>
        <v>0</v>
      </c>
    </row>
    <row r="56" spans="1:49" ht="30" hidden="1" customHeight="1" x14ac:dyDescent="0.25">
      <c r="A56" s="205" t="s">
        <v>23</v>
      </c>
      <c r="B56" s="206" t="s">
        <v>22</v>
      </c>
      <c r="C56" s="207"/>
      <c r="D56" s="208" t="s">
        <v>270</v>
      </c>
      <c r="E56" s="209" t="s">
        <v>259</v>
      </c>
      <c r="F56" s="572"/>
      <c r="G56" s="573"/>
      <c r="H56" s="573"/>
      <c r="I56" s="574"/>
      <c r="J56" s="213"/>
      <c r="K56" s="206" t="s">
        <v>22</v>
      </c>
      <c r="L56" s="207"/>
      <c r="M56" s="208" t="s">
        <v>270</v>
      </c>
      <c r="N56" s="209" t="s">
        <v>259</v>
      </c>
      <c r="O56" s="572"/>
      <c r="P56" s="573"/>
      <c r="Q56" s="573"/>
      <c r="R56" s="574"/>
      <c r="S56" s="213"/>
      <c r="T56" s="206" t="s">
        <v>22</v>
      </c>
      <c r="U56" s="207"/>
      <c r="V56" s="208" t="s">
        <v>270</v>
      </c>
      <c r="W56" s="209" t="s">
        <v>259</v>
      </c>
      <c r="X56" s="572"/>
      <c r="Y56" s="573"/>
      <c r="Z56" s="573"/>
      <c r="AA56" s="574"/>
      <c r="AB56" s="213"/>
      <c r="AC56" s="206" t="s">
        <v>22</v>
      </c>
      <c r="AD56" s="207"/>
      <c r="AE56" s="208" t="s">
        <v>270</v>
      </c>
      <c r="AF56" s="209" t="s">
        <v>259</v>
      </c>
      <c r="AG56" s="572"/>
      <c r="AH56" s="573"/>
      <c r="AI56" s="573"/>
      <c r="AJ56" s="574"/>
      <c r="AK56" s="213"/>
      <c r="AL56" s="206" t="s">
        <v>22</v>
      </c>
      <c r="AM56" s="207"/>
      <c r="AN56" s="208" t="s">
        <v>270</v>
      </c>
      <c r="AO56" s="209" t="s">
        <v>259</v>
      </c>
      <c r="AP56" s="572"/>
      <c r="AQ56" s="573"/>
      <c r="AR56" s="573"/>
      <c r="AS56" s="574"/>
      <c r="AT56" s="213"/>
      <c r="AU56" s="648"/>
      <c r="AV56" s="649"/>
      <c r="AW56" s="244"/>
    </row>
    <row r="57" spans="1:49" ht="19.149999999999999" hidden="1" customHeight="1" x14ac:dyDescent="0.2">
      <c r="A57" s="862"/>
      <c r="B57" s="499"/>
      <c r="C57" s="216"/>
      <c r="D57" s="492"/>
      <c r="E57" s="450">
        <f>ROUND(D57/2080*12,2)</f>
        <v>0</v>
      </c>
      <c r="F57" s="218"/>
      <c r="G57" s="219"/>
      <c r="H57" s="455">
        <f>ROUND(B57*D57,0)</f>
        <v>0</v>
      </c>
      <c r="I57" s="227"/>
      <c r="J57" s="200"/>
      <c r="K57" s="498">
        <f>B57*1.03</f>
        <v>0</v>
      </c>
      <c r="L57" s="216"/>
      <c r="M57" s="492"/>
      <c r="N57" s="450">
        <f>ROUND(M57/2080*12,2)</f>
        <v>0</v>
      </c>
      <c r="O57" s="218"/>
      <c r="P57" s="219"/>
      <c r="Q57" s="455">
        <f>ROUND(K57*M57,0)</f>
        <v>0</v>
      </c>
      <c r="R57" s="227"/>
      <c r="S57" s="200"/>
      <c r="T57" s="498">
        <f>K57*1.03</f>
        <v>0</v>
      </c>
      <c r="U57" s="216"/>
      <c r="V57" s="492"/>
      <c r="W57" s="450">
        <f>ROUND(V57/2080*12,2)</f>
        <v>0</v>
      </c>
      <c r="X57" s="218"/>
      <c r="Y57" s="219"/>
      <c r="Z57" s="455">
        <f>ROUND(T57*V57,0)</f>
        <v>0</v>
      </c>
      <c r="AA57" s="227"/>
      <c r="AB57" s="200"/>
      <c r="AC57" s="498">
        <f>T57*1.03</f>
        <v>0</v>
      </c>
      <c r="AD57" s="216"/>
      <c r="AE57" s="492"/>
      <c r="AF57" s="450">
        <f>ROUND(AE57/2080*12,2)</f>
        <v>0</v>
      </c>
      <c r="AG57" s="218"/>
      <c r="AH57" s="219"/>
      <c r="AI57" s="455">
        <f>ROUND(AC57*AE57,0)</f>
        <v>0</v>
      </c>
      <c r="AJ57" s="227"/>
      <c r="AK57" s="200"/>
      <c r="AL57" s="498">
        <f>AC57*1.03</f>
        <v>0</v>
      </c>
      <c r="AM57" s="216"/>
      <c r="AN57" s="492"/>
      <c r="AO57" s="450">
        <f>ROUND(AN57/2080*12,2)</f>
        <v>0</v>
      </c>
      <c r="AP57" s="218"/>
      <c r="AQ57" s="219"/>
      <c r="AR57" s="455">
        <f>ROUND(AL57*AN57,0)</f>
        <v>0</v>
      </c>
      <c r="AS57" s="227"/>
      <c r="AT57" s="200"/>
      <c r="AU57" s="457">
        <f t="shared" ref="AU57:AV67" si="63">SUM(H57+Q57+Z57+AI57+AR57)</f>
        <v>0</v>
      </c>
      <c r="AV57" s="419"/>
      <c r="AW57" s="457">
        <f>SUM(H57+Q57+Z57+AI57+AR57)</f>
        <v>0</v>
      </c>
    </row>
    <row r="58" spans="1:49" ht="19.149999999999999" hidden="1" customHeight="1" x14ac:dyDescent="0.25">
      <c r="A58" s="863"/>
      <c r="B58" s="593" t="s">
        <v>381</v>
      </c>
      <c r="C58" s="216"/>
      <c r="D58" s="492"/>
      <c r="E58" s="450">
        <f t="shared" ref="E58:E65" si="64">ROUND(D58/2080*12,2)</f>
        <v>0</v>
      </c>
      <c r="F58" s="218"/>
      <c r="G58" s="219"/>
      <c r="H58" s="594"/>
      <c r="I58" s="451">
        <f>ROUND(B57*D58,0)</f>
        <v>0</v>
      </c>
      <c r="J58" s="200"/>
      <c r="K58" s="593" t="s">
        <v>381</v>
      </c>
      <c r="L58" s="216"/>
      <c r="M58" s="492"/>
      <c r="N58" s="450">
        <f t="shared" ref="N58:N65" si="65">ROUND(M58/2080*12,2)</f>
        <v>0</v>
      </c>
      <c r="O58" s="218"/>
      <c r="P58" s="219"/>
      <c r="Q58" s="594"/>
      <c r="R58" s="451">
        <f>ROUND(K57*M58,0)</f>
        <v>0</v>
      </c>
      <c r="S58" s="200"/>
      <c r="T58" s="593" t="s">
        <v>381</v>
      </c>
      <c r="U58" s="216"/>
      <c r="V58" s="492"/>
      <c r="W58" s="450">
        <f t="shared" ref="W58:W65" si="66">ROUND(V58/2080*12,2)</f>
        <v>0</v>
      </c>
      <c r="X58" s="218"/>
      <c r="Y58" s="219"/>
      <c r="Z58" s="594"/>
      <c r="AA58" s="451">
        <f>ROUND(T57*V58,0)</f>
        <v>0</v>
      </c>
      <c r="AB58" s="200"/>
      <c r="AC58" s="593" t="s">
        <v>381</v>
      </c>
      <c r="AD58" s="216"/>
      <c r="AE58" s="492"/>
      <c r="AF58" s="450">
        <f t="shared" ref="AF58:AF65" si="67">ROUND(AE58/2080*12,2)</f>
        <v>0</v>
      </c>
      <c r="AG58" s="218"/>
      <c r="AH58" s="219"/>
      <c r="AI58" s="594"/>
      <c r="AJ58" s="451">
        <f>ROUND(AC57*AE58,0)</f>
        <v>0</v>
      </c>
      <c r="AK58" s="200"/>
      <c r="AL58" s="593" t="s">
        <v>381</v>
      </c>
      <c r="AM58" s="216"/>
      <c r="AN58" s="492"/>
      <c r="AO58" s="450">
        <f t="shared" ref="AO58:AO65" si="68">ROUND(AN58/2080*12,2)</f>
        <v>0</v>
      </c>
      <c r="AP58" s="218"/>
      <c r="AQ58" s="219"/>
      <c r="AR58" s="594"/>
      <c r="AS58" s="451">
        <f>ROUND(AL57*AN58,0)</f>
        <v>0</v>
      </c>
      <c r="AT58" s="200"/>
      <c r="AU58" s="419"/>
      <c r="AV58" s="457">
        <f>SUM(I58+R58+AA58+AJ58+AS58)</f>
        <v>0</v>
      </c>
      <c r="AW58" s="457">
        <f>SUM(I58+R58+AA58+AJ58+AS58)</f>
        <v>0</v>
      </c>
    </row>
    <row r="59" spans="1:49" ht="19.149999999999999" hidden="1" customHeight="1" x14ac:dyDescent="0.2">
      <c r="A59" s="862"/>
      <c r="B59" s="499"/>
      <c r="C59" s="216"/>
      <c r="D59" s="492"/>
      <c r="E59" s="450">
        <f t="shared" si="64"/>
        <v>0</v>
      </c>
      <c r="F59" s="218"/>
      <c r="G59" s="219"/>
      <c r="H59" s="455">
        <f t="shared" ref="H59:H65" si="69">ROUND(B59*D59,0)</f>
        <v>0</v>
      </c>
      <c r="I59" s="594"/>
      <c r="J59" s="200"/>
      <c r="K59" s="498">
        <f t="shared" ref="K59:K65" si="70">B59*1.03</f>
        <v>0</v>
      </c>
      <c r="L59" s="216"/>
      <c r="M59" s="492"/>
      <c r="N59" s="450">
        <f t="shared" si="65"/>
        <v>0</v>
      </c>
      <c r="O59" s="218"/>
      <c r="P59" s="219"/>
      <c r="Q59" s="455">
        <f t="shared" ref="Q59" si="71">ROUND(K59*M59,0)</f>
        <v>0</v>
      </c>
      <c r="R59" s="594"/>
      <c r="S59" s="200"/>
      <c r="T59" s="498">
        <f t="shared" ref="T59:T65" si="72">K59*1.03</f>
        <v>0</v>
      </c>
      <c r="U59" s="216"/>
      <c r="V59" s="492"/>
      <c r="W59" s="450">
        <f t="shared" si="66"/>
        <v>0</v>
      </c>
      <c r="X59" s="218"/>
      <c r="Y59" s="219"/>
      <c r="Z59" s="455">
        <f t="shared" ref="Z59" si="73">ROUND(T59*V59,0)</f>
        <v>0</v>
      </c>
      <c r="AA59" s="594"/>
      <c r="AB59" s="200"/>
      <c r="AC59" s="498">
        <f t="shared" ref="AC59:AC65" si="74">T59*1.03</f>
        <v>0</v>
      </c>
      <c r="AD59" s="216"/>
      <c r="AE59" s="492"/>
      <c r="AF59" s="450">
        <f t="shared" si="67"/>
        <v>0</v>
      </c>
      <c r="AG59" s="218"/>
      <c r="AH59" s="219"/>
      <c r="AI59" s="455">
        <f t="shared" ref="AI59" si="75">ROUND(AC59*AE59,0)</f>
        <v>0</v>
      </c>
      <c r="AJ59" s="594"/>
      <c r="AK59" s="200"/>
      <c r="AL59" s="498">
        <f t="shared" ref="AL59:AL65" si="76">AC59*1.03</f>
        <v>0</v>
      </c>
      <c r="AM59" s="216"/>
      <c r="AN59" s="492"/>
      <c r="AO59" s="450">
        <f t="shared" si="68"/>
        <v>0</v>
      </c>
      <c r="AP59" s="218"/>
      <c r="AQ59" s="219"/>
      <c r="AR59" s="455">
        <f t="shared" ref="AR59" si="77">ROUND(AL59*AN59,0)</f>
        <v>0</v>
      </c>
      <c r="AS59" s="594"/>
      <c r="AT59" s="200"/>
      <c r="AU59" s="457">
        <f t="shared" si="63"/>
        <v>0</v>
      </c>
      <c r="AV59" s="419"/>
      <c r="AW59" s="457">
        <f>SUM(H59+Q59+Z59+AI59+AR59)</f>
        <v>0</v>
      </c>
    </row>
    <row r="60" spans="1:49" ht="19.149999999999999" hidden="1" customHeight="1" x14ac:dyDescent="0.25">
      <c r="A60" s="863"/>
      <c r="B60" s="593" t="s">
        <v>381</v>
      </c>
      <c r="C60" s="216"/>
      <c r="D60" s="492"/>
      <c r="E60" s="450">
        <f t="shared" si="64"/>
        <v>0</v>
      </c>
      <c r="F60" s="218"/>
      <c r="G60" s="219"/>
      <c r="H60" s="594"/>
      <c r="I60" s="451">
        <f>ROUND(B59*D60,0)</f>
        <v>0</v>
      </c>
      <c r="J60" s="200"/>
      <c r="K60" s="593" t="s">
        <v>381</v>
      </c>
      <c r="L60" s="216"/>
      <c r="M60" s="492"/>
      <c r="N60" s="450">
        <f t="shared" si="65"/>
        <v>0</v>
      </c>
      <c r="O60" s="218"/>
      <c r="P60" s="219"/>
      <c r="Q60" s="594"/>
      <c r="R60" s="451">
        <f>ROUND(K59*M60,0)</f>
        <v>0</v>
      </c>
      <c r="S60" s="200"/>
      <c r="T60" s="593" t="s">
        <v>381</v>
      </c>
      <c r="U60" s="216"/>
      <c r="V60" s="492"/>
      <c r="W60" s="450">
        <f t="shared" si="66"/>
        <v>0</v>
      </c>
      <c r="X60" s="218"/>
      <c r="Y60" s="219"/>
      <c r="Z60" s="594"/>
      <c r="AA60" s="451">
        <f>ROUND(T59*V60,0)</f>
        <v>0</v>
      </c>
      <c r="AB60" s="200"/>
      <c r="AC60" s="593" t="s">
        <v>381</v>
      </c>
      <c r="AD60" s="216"/>
      <c r="AE60" s="492"/>
      <c r="AF60" s="450">
        <f t="shared" si="67"/>
        <v>0</v>
      </c>
      <c r="AG60" s="218"/>
      <c r="AH60" s="219"/>
      <c r="AI60" s="594"/>
      <c r="AJ60" s="451">
        <f>ROUND(AC59*AE60,0)</f>
        <v>0</v>
      </c>
      <c r="AK60" s="200"/>
      <c r="AL60" s="593" t="s">
        <v>381</v>
      </c>
      <c r="AM60" s="216"/>
      <c r="AN60" s="492"/>
      <c r="AO60" s="450">
        <f t="shared" si="68"/>
        <v>0</v>
      </c>
      <c r="AP60" s="218"/>
      <c r="AQ60" s="219"/>
      <c r="AR60" s="594"/>
      <c r="AS60" s="451">
        <f>ROUND(AL59*AN60,0)</f>
        <v>0</v>
      </c>
      <c r="AT60" s="200"/>
      <c r="AU60" s="419"/>
      <c r="AV60" s="457">
        <f t="shared" ref="AV60:AV66" si="78">SUM(I60+R60+AA60+AJ60+AS60)</f>
        <v>0</v>
      </c>
      <c r="AW60" s="457">
        <f>SUM(I60+R60+AA60+AJ60+AS60)</f>
        <v>0</v>
      </c>
    </row>
    <row r="61" spans="1:49" ht="19.149999999999999" hidden="1" customHeight="1" x14ac:dyDescent="0.2">
      <c r="A61" s="862"/>
      <c r="B61" s="499"/>
      <c r="C61" s="216"/>
      <c r="D61" s="492"/>
      <c r="E61" s="450">
        <f t="shared" si="64"/>
        <v>0</v>
      </c>
      <c r="F61" s="218"/>
      <c r="G61" s="219"/>
      <c r="H61" s="455">
        <f t="shared" si="69"/>
        <v>0</v>
      </c>
      <c r="I61" s="594"/>
      <c r="J61" s="200"/>
      <c r="K61" s="498">
        <f t="shared" si="70"/>
        <v>0</v>
      </c>
      <c r="L61" s="216"/>
      <c r="M61" s="492"/>
      <c r="N61" s="450">
        <f t="shared" si="65"/>
        <v>0</v>
      </c>
      <c r="O61" s="218"/>
      <c r="P61" s="219"/>
      <c r="Q61" s="455">
        <f t="shared" ref="Q61" si="79">ROUND(K61*M61,0)</f>
        <v>0</v>
      </c>
      <c r="R61" s="594"/>
      <c r="S61" s="200"/>
      <c r="T61" s="498">
        <f t="shared" si="72"/>
        <v>0</v>
      </c>
      <c r="U61" s="216"/>
      <c r="V61" s="492"/>
      <c r="W61" s="450">
        <f t="shared" si="66"/>
        <v>0</v>
      </c>
      <c r="X61" s="218"/>
      <c r="Y61" s="219"/>
      <c r="Z61" s="455">
        <f t="shared" ref="Z61" si="80">ROUND(T61*V61,0)</f>
        <v>0</v>
      </c>
      <c r="AA61" s="594"/>
      <c r="AB61" s="200"/>
      <c r="AC61" s="498">
        <f t="shared" si="74"/>
        <v>0</v>
      </c>
      <c r="AD61" s="216"/>
      <c r="AE61" s="492"/>
      <c r="AF61" s="450">
        <f t="shared" si="67"/>
        <v>0</v>
      </c>
      <c r="AG61" s="218"/>
      <c r="AH61" s="219"/>
      <c r="AI61" s="455">
        <f t="shared" ref="AI61" si="81">ROUND(AC61*AE61,0)</f>
        <v>0</v>
      </c>
      <c r="AJ61" s="594"/>
      <c r="AK61" s="200"/>
      <c r="AL61" s="498">
        <f t="shared" si="76"/>
        <v>0</v>
      </c>
      <c r="AM61" s="216"/>
      <c r="AN61" s="492"/>
      <c r="AO61" s="450">
        <f t="shared" si="68"/>
        <v>0</v>
      </c>
      <c r="AP61" s="218"/>
      <c r="AQ61" s="219"/>
      <c r="AR61" s="455">
        <f t="shared" ref="AR61" si="82">ROUND(AL61*AN61,0)</f>
        <v>0</v>
      </c>
      <c r="AS61" s="594"/>
      <c r="AT61" s="200"/>
      <c r="AU61" s="457">
        <f t="shared" si="63"/>
        <v>0</v>
      </c>
      <c r="AV61" s="419"/>
      <c r="AW61" s="457">
        <f>SUM(H61+Q61+Z61+AI61+AR61)</f>
        <v>0</v>
      </c>
    </row>
    <row r="62" spans="1:49" ht="19.149999999999999" hidden="1" customHeight="1" x14ac:dyDescent="0.25">
      <c r="A62" s="863"/>
      <c r="B62" s="593" t="s">
        <v>381</v>
      </c>
      <c r="C62" s="216"/>
      <c r="D62" s="492"/>
      <c r="E62" s="450">
        <f t="shared" si="64"/>
        <v>0</v>
      </c>
      <c r="F62" s="218"/>
      <c r="G62" s="219"/>
      <c r="H62" s="594"/>
      <c r="I62" s="451">
        <f>ROUND(B61*D62,0)</f>
        <v>0</v>
      </c>
      <c r="J62" s="200"/>
      <c r="K62" s="593" t="s">
        <v>381</v>
      </c>
      <c r="L62" s="216"/>
      <c r="M62" s="492"/>
      <c r="N62" s="450">
        <f t="shared" si="65"/>
        <v>0</v>
      </c>
      <c r="O62" s="218"/>
      <c r="P62" s="219"/>
      <c r="Q62" s="594"/>
      <c r="R62" s="451">
        <f>ROUND(K61*M62,0)</f>
        <v>0</v>
      </c>
      <c r="S62" s="200"/>
      <c r="T62" s="593" t="s">
        <v>381</v>
      </c>
      <c r="U62" s="216"/>
      <c r="V62" s="492"/>
      <c r="W62" s="450">
        <f t="shared" si="66"/>
        <v>0</v>
      </c>
      <c r="X62" s="218"/>
      <c r="Y62" s="219"/>
      <c r="Z62" s="594"/>
      <c r="AA62" s="451">
        <f>ROUND(T61*V62,0)</f>
        <v>0</v>
      </c>
      <c r="AB62" s="200"/>
      <c r="AC62" s="593" t="s">
        <v>381</v>
      </c>
      <c r="AD62" s="216"/>
      <c r="AE62" s="492"/>
      <c r="AF62" s="450">
        <f t="shared" si="67"/>
        <v>0</v>
      </c>
      <c r="AG62" s="218"/>
      <c r="AH62" s="219"/>
      <c r="AI62" s="594"/>
      <c r="AJ62" s="451">
        <f>ROUND(AC61*AE62,0)</f>
        <v>0</v>
      </c>
      <c r="AK62" s="200"/>
      <c r="AL62" s="593" t="s">
        <v>381</v>
      </c>
      <c r="AM62" s="216"/>
      <c r="AN62" s="492"/>
      <c r="AO62" s="450">
        <f t="shared" si="68"/>
        <v>0</v>
      </c>
      <c r="AP62" s="218"/>
      <c r="AQ62" s="219"/>
      <c r="AR62" s="594"/>
      <c r="AS62" s="451">
        <f>ROUND(AL61*AN62,0)</f>
        <v>0</v>
      </c>
      <c r="AT62" s="200"/>
      <c r="AU62" s="419"/>
      <c r="AV62" s="457">
        <f t="shared" si="78"/>
        <v>0</v>
      </c>
      <c r="AW62" s="457">
        <f>SUM(I62+R62+AA62+AJ62+AS62)</f>
        <v>0</v>
      </c>
    </row>
    <row r="63" spans="1:49" ht="19.149999999999999" hidden="1" customHeight="1" x14ac:dyDescent="0.2">
      <c r="A63" s="862"/>
      <c r="B63" s="499"/>
      <c r="C63" s="216"/>
      <c r="D63" s="492"/>
      <c r="E63" s="450">
        <f t="shared" si="64"/>
        <v>0</v>
      </c>
      <c r="F63" s="218"/>
      <c r="G63" s="219"/>
      <c r="H63" s="455">
        <f t="shared" si="69"/>
        <v>0</v>
      </c>
      <c r="I63" s="594"/>
      <c r="J63" s="200"/>
      <c r="K63" s="498">
        <f t="shared" si="70"/>
        <v>0</v>
      </c>
      <c r="L63" s="216"/>
      <c r="M63" s="492"/>
      <c r="N63" s="450">
        <f t="shared" si="65"/>
        <v>0</v>
      </c>
      <c r="O63" s="218"/>
      <c r="P63" s="219"/>
      <c r="Q63" s="455">
        <f t="shared" ref="Q63" si="83">ROUND(K63*M63,0)</f>
        <v>0</v>
      </c>
      <c r="R63" s="594"/>
      <c r="S63" s="200"/>
      <c r="T63" s="498">
        <f t="shared" si="72"/>
        <v>0</v>
      </c>
      <c r="U63" s="216"/>
      <c r="V63" s="492"/>
      <c r="W63" s="450">
        <f t="shared" si="66"/>
        <v>0</v>
      </c>
      <c r="X63" s="218"/>
      <c r="Y63" s="219"/>
      <c r="Z63" s="455">
        <f t="shared" ref="Z63" si="84">ROUND(T63*V63,0)</f>
        <v>0</v>
      </c>
      <c r="AA63" s="594"/>
      <c r="AB63" s="200"/>
      <c r="AC63" s="498">
        <f t="shared" si="74"/>
        <v>0</v>
      </c>
      <c r="AD63" s="216"/>
      <c r="AE63" s="492"/>
      <c r="AF63" s="450">
        <f t="shared" si="67"/>
        <v>0</v>
      </c>
      <c r="AG63" s="218"/>
      <c r="AH63" s="219"/>
      <c r="AI63" s="455">
        <f t="shared" ref="AI63" si="85">ROUND(AC63*AE63,0)</f>
        <v>0</v>
      </c>
      <c r="AJ63" s="594"/>
      <c r="AK63" s="200"/>
      <c r="AL63" s="498">
        <f t="shared" si="76"/>
        <v>0</v>
      </c>
      <c r="AM63" s="216"/>
      <c r="AN63" s="492"/>
      <c r="AO63" s="450">
        <f t="shared" si="68"/>
        <v>0</v>
      </c>
      <c r="AP63" s="218"/>
      <c r="AQ63" s="219"/>
      <c r="AR63" s="455">
        <f t="shared" ref="AR63" si="86">ROUND(AL63*AN63,0)</f>
        <v>0</v>
      </c>
      <c r="AS63" s="594"/>
      <c r="AT63" s="200"/>
      <c r="AU63" s="457">
        <f t="shared" si="63"/>
        <v>0</v>
      </c>
      <c r="AV63" s="419"/>
      <c r="AW63" s="457">
        <f>SUM(H63+Q63+Z63+AI63+AR63)</f>
        <v>0</v>
      </c>
    </row>
    <row r="64" spans="1:49" ht="19.149999999999999" hidden="1" customHeight="1" x14ac:dyDescent="0.25">
      <c r="A64" s="863"/>
      <c r="B64" s="593" t="s">
        <v>381</v>
      </c>
      <c r="C64" s="216"/>
      <c r="D64" s="492"/>
      <c r="E64" s="450">
        <f t="shared" si="64"/>
        <v>0</v>
      </c>
      <c r="F64" s="218"/>
      <c r="G64" s="219"/>
      <c r="H64" s="594"/>
      <c r="I64" s="451">
        <f>ROUND(B63*D64,0)</f>
        <v>0</v>
      </c>
      <c r="J64" s="200"/>
      <c r="K64" s="593" t="s">
        <v>381</v>
      </c>
      <c r="L64" s="216"/>
      <c r="M64" s="492"/>
      <c r="N64" s="450">
        <f t="shared" si="65"/>
        <v>0</v>
      </c>
      <c r="O64" s="218"/>
      <c r="P64" s="219"/>
      <c r="Q64" s="594"/>
      <c r="R64" s="451">
        <f>ROUND(K63*M64,0)</f>
        <v>0</v>
      </c>
      <c r="S64" s="200"/>
      <c r="T64" s="593" t="s">
        <v>381</v>
      </c>
      <c r="U64" s="216"/>
      <c r="V64" s="492"/>
      <c r="W64" s="450">
        <f t="shared" si="66"/>
        <v>0</v>
      </c>
      <c r="X64" s="218"/>
      <c r="Y64" s="219"/>
      <c r="Z64" s="594"/>
      <c r="AA64" s="451">
        <f>ROUND(T63*V64,0)</f>
        <v>0</v>
      </c>
      <c r="AB64" s="200"/>
      <c r="AC64" s="593" t="s">
        <v>381</v>
      </c>
      <c r="AD64" s="216"/>
      <c r="AE64" s="492"/>
      <c r="AF64" s="450">
        <f t="shared" si="67"/>
        <v>0</v>
      </c>
      <c r="AG64" s="218"/>
      <c r="AH64" s="219"/>
      <c r="AI64" s="594"/>
      <c r="AJ64" s="451">
        <f>ROUND(AC63*AE64,0)</f>
        <v>0</v>
      </c>
      <c r="AK64" s="200"/>
      <c r="AL64" s="593" t="s">
        <v>381</v>
      </c>
      <c r="AM64" s="216"/>
      <c r="AN64" s="492"/>
      <c r="AO64" s="450">
        <f t="shared" si="68"/>
        <v>0</v>
      </c>
      <c r="AP64" s="218"/>
      <c r="AQ64" s="219"/>
      <c r="AR64" s="594"/>
      <c r="AS64" s="451">
        <f>ROUND(AL63*AN64,0)</f>
        <v>0</v>
      </c>
      <c r="AT64" s="200"/>
      <c r="AU64" s="419"/>
      <c r="AV64" s="457">
        <f t="shared" si="78"/>
        <v>0</v>
      </c>
      <c r="AW64" s="457">
        <f>SUM(I64+R64+AA64+AJ64+AS64)</f>
        <v>0</v>
      </c>
    </row>
    <row r="65" spans="1:49" ht="19.149999999999999" hidden="1" customHeight="1" x14ac:dyDescent="0.2">
      <c r="A65" s="862"/>
      <c r="B65" s="499"/>
      <c r="C65" s="216"/>
      <c r="D65" s="492"/>
      <c r="E65" s="450">
        <f t="shared" si="64"/>
        <v>0</v>
      </c>
      <c r="F65" s="218"/>
      <c r="G65" s="219"/>
      <c r="H65" s="455">
        <f t="shared" si="69"/>
        <v>0</v>
      </c>
      <c r="I65" s="594"/>
      <c r="J65" s="200"/>
      <c r="K65" s="498">
        <f t="shared" si="70"/>
        <v>0</v>
      </c>
      <c r="L65" s="216"/>
      <c r="M65" s="492"/>
      <c r="N65" s="450">
        <f t="shared" si="65"/>
        <v>0</v>
      </c>
      <c r="O65" s="218"/>
      <c r="P65" s="219"/>
      <c r="Q65" s="455">
        <f t="shared" ref="Q65" si="87">ROUND(K65*M65,0)</f>
        <v>0</v>
      </c>
      <c r="R65" s="594"/>
      <c r="S65" s="200"/>
      <c r="T65" s="498">
        <f t="shared" si="72"/>
        <v>0</v>
      </c>
      <c r="U65" s="216"/>
      <c r="V65" s="492"/>
      <c r="W65" s="450">
        <f t="shared" si="66"/>
        <v>0</v>
      </c>
      <c r="X65" s="218"/>
      <c r="Y65" s="219"/>
      <c r="Z65" s="455">
        <f t="shared" ref="Z65" si="88">ROUND(T65*V65,0)</f>
        <v>0</v>
      </c>
      <c r="AA65" s="594"/>
      <c r="AB65" s="200"/>
      <c r="AC65" s="498">
        <f t="shared" si="74"/>
        <v>0</v>
      </c>
      <c r="AD65" s="216"/>
      <c r="AE65" s="492"/>
      <c r="AF65" s="450">
        <f t="shared" si="67"/>
        <v>0</v>
      </c>
      <c r="AG65" s="218"/>
      <c r="AH65" s="219"/>
      <c r="AI65" s="455">
        <f t="shared" ref="AI65" si="89">ROUND(AC65*AE65,0)</f>
        <v>0</v>
      </c>
      <c r="AJ65" s="594"/>
      <c r="AK65" s="200"/>
      <c r="AL65" s="498">
        <f t="shared" si="76"/>
        <v>0</v>
      </c>
      <c r="AM65" s="216"/>
      <c r="AN65" s="492"/>
      <c r="AO65" s="450">
        <f t="shared" si="68"/>
        <v>0</v>
      </c>
      <c r="AP65" s="218"/>
      <c r="AQ65" s="219"/>
      <c r="AR65" s="455">
        <f t="shared" ref="AR65" si="90">ROUND(AL65*AN65,0)</f>
        <v>0</v>
      </c>
      <c r="AS65" s="594"/>
      <c r="AT65" s="200"/>
      <c r="AU65" s="457">
        <f t="shared" si="63"/>
        <v>0</v>
      </c>
      <c r="AV65" s="419"/>
      <c r="AW65" s="457">
        <f>SUM(H65+Q65+Z65+AI65+AR65)</f>
        <v>0</v>
      </c>
    </row>
    <row r="66" spans="1:49" ht="19.149999999999999" hidden="1" customHeight="1" x14ac:dyDescent="0.25">
      <c r="A66" s="863"/>
      <c r="B66" s="593" t="s">
        <v>381</v>
      </c>
      <c r="C66" s="216"/>
      <c r="D66" s="492"/>
      <c r="E66" s="450">
        <f t="shared" ref="E66" si="91">ROUND(D66/2080*12,2)</f>
        <v>0</v>
      </c>
      <c r="F66" s="218"/>
      <c r="G66" s="219"/>
      <c r="H66" s="594"/>
      <c r="I66" s="451">
        <f>ROUND(B65*D66,0)</f>
        <v>0</v>
      </c>
      <c r="J66" s="200"/>
      <c r="K66" s="593" t="s">
        <v>381</v>
      </c>
      <c r="L66" s="216"/>
      <c r="M66" s="492"/>
      <c r="N66" s="450">
        <f t="shared" ref="N66" si="92">ROUND(M66/2080*12,2)</f>
        <v>0</v>
      </c>
      <c r="O66" s="218"/>
      <c r="P66" s="219"/>
      <c r="Q66" s="594"/>
      <c r="R66" s="451">
        <f>ROUND(K65*M66,0)</f>
        <v>0</v>
      </c>
      <c r="S66" s="200"/>
      <c r="T66" s="593" t="s">
        <v>381</v>
      </c>
      <c r="U66" s="216"/>
      <c r="V66" s="492"/>
      <c r="W66" s="450">
        <f t="shared" ref="W66" si="93">ROUND(V66/2080*12,2)</f>
        <v>0</v>
      </c>
      <c r="X66" s="218"/>
      <c r="Y66" s="219"/>
      <c r="Z66" s="594"/>
      <c r="AA66" s="451">
        <f>ROUND(T65*V66,0)</f>
        <v>0</v>
      </c>
      <c r="AB66" s="200"/>
      <c r="AC66" s="593" t="s">
        <v>381</v>
      </c>
      <c r="AD66" s="216"/>
      <c r="AE66" s="492"/>
      <c r="AF66" s="450">
        <f t="shared" ref="AF66" si="94">ROUND(AE66/2080*12,2)</f>
        <v>0</v>
      </c>
      <c r="AG66" s="218"/>
      <c r="AH66" s="219"/>
      <c r="AI66" s="594"/>
      <c r="AJ66" s="451">
        <f>ROUND(AC65*AE66,0)</f>
        <v>0</v>
      </c>
      <c r="AK66" s="200"/>
      <c r="AL66" s="593" t="s">
        <v>381</v>
      </c>
      <c r="AM66" s="216"/>
      <c r="AN66" s="492"/>
      <c r="AO66" s="450">
        <f t="shared" ref="AO66" si="95">ROUND(AN66/2080*12,2)</f>
        <v>0</v>
      </c>
      <c r="AP66" s="218"/>
      <c r="AQ66" s="219"/>
      <c r="AR66" s="594"/>
      <c r="AS66" s="451">
        <f>ROUND(AL65*AN66,0)</f>
        <v>0</v>
      </c>
      <c r="AT66" s="200"/>
      <c r="AU66" s="419"/>
      <c r="AV66" s="457">
        <f t="shared" si="78"/>
        <v>0</v>
      </c>
      <c r="AW66" s="457">
        <f>SUM(I66+R66+AA66+AJ66+AS66)</f>
        <v>0</v>
      </c>
    </row>
    <row r="67" spans="1:49" ht="15" hidden="1" x14ac:dyDescent="0.25">
      <c r="A67" s="667" t="s">
        <v>16</v>
      </c>
      <c r="B67" s="668"/>
      <c r="C67" s="668"/>
      <c r="D67" s="668"/>
      <c r="E67" s="668"/>
      <c r="F67" s="668"/>
      <c r="G67" s="669"/>
      <c r="H67" s="472">
        <f>SUM(H57:H66)</f>
        <v>0</v>
      </c>
      <c r="I67" s="472">
        <f>SUM(I57:I66)</f>
        <v>0</v>
      </c>
      <c r="J67" s="200"/>
      <c r="K67" s="224"/>
      <c r="L67" s="224"/>
      <c r="M67" s="224"/>
      <c r="N67" s="224"/>
      <c r="O67" s="224"/>
      <c r="P67" s="226"/>
      <c r="Q67" s="472">
        <f>SUM(Q57:Q66)</f>
        <v>0</v>
      </c>
      <c r="R67" s="472">
        <f>SUM(R57:R66)</f>
        <v>0</v>
      </c>
      <c r="S67" s="200"/>
      <c r="T67" s="223"/>
      <c r="U67" s="224"/>
      <c r="V67" s="224"/>
      <c r="W67" s="224"/>
      <c r="X67" s="224"/>
      <c r="Y67" s="226"/>
      <c r="Z67" s="472">
        <f>SUM(Z57:Z66)</f>
        <v>0</v>
      </c>
      <c r="AA67" s="472">
        <f>SUM(AA57:AA66)</f>
        <v>0</v>
      </c>
      <c r="AB67" s="200"/>
      <c r="AC67" s="223"/>
      <c r="AD67" s="224"/>
      <c r="AE67" s="224"/>
      <c r="AF67" s="224"/>
      <c r="AG67" s="224"/>
      <c r="AH67" s="226"/>
      <c r="AI67" s="472">
        <f>SUM(AI57:AI66)</f>
        <v>0</v>
      </c>
      <c r="AJ67" s="472">
        <f>SUM(AJ57:AJ66)</f>
        <v>0</v>
      </c>
      <c r="AK67" s="200"/>
      <c r="AL67" s="223"/>
      <c r="AM67" s="224"/>
      <c r="AN67" s="224"/>
      <c r="AO67" s="224"/>
      <c r="AP67" s="224"/>
      <c r="AQ67" s="226"/>
      <c r="AR67" s="472">
        <f>SUM(AR57:AR66)</f>
        <v>0</v>
      </c>
      <c r="AS67" s="472">
        <f>SUM(AS57:AS66)</f>
        <v>0</v>
      </c>
      <c r="AT67" s="200"/>
      <c r="AU67" s="458">
        <f t="shared" si="63"/>
        <v>0</v>
      </c>
      <c r="AV67" s="458">
        <f t="shared" si="63"/>
        <v>0</v>
      </c>
      <c r="AW67" s="458">
        <f>SUM(AU67+AV67)</f>
        <v>0</v>
      </c>
    </row>
    <row r="68" spans="1:49" ht="30" hidden="1" x14ac:dyDescent="0.25">
      <c r="A68" s="235" t="s">
        <v>390</v>
      </c>
      <c r="B68" s="405" t="s">
        <v>22</v>
      </c>
      <c r="C68" s="236"/>
      <c r="D68" s="405" t="s">
        <v>70</v>
      </c>
      <c r="E68" s="844"/>
      <c r="F68" s="845"/>
      <c r="G68" s="845"/>
      <c r="H68" s="845"/>
      <c r="I68" s="846"/>
      <c r="J68" s="240"/>
      <c r="K68" s="241" t="s">
        <v>22</v>
      </c>
      <c r="L68" s="238"/>
      <c r="M68" s="242" t="s">
        <v>270</v>
      </c>
      <c r="N68" s="844"/>
      <c r="O68" s="845"/>
      <c r="P68" s="845"/>
      <c r="Q68" s="845"/>
      <c r="R68" s="846"/>
      <c r="S68" s="240"/>
      <c r="T68" s="241" t="s">
        <v>22</v>
      </c>
      <c r="U68" s="238"/>
      <c r="V68" s="242" t="s">
        <v>270</v>
      </c>
      <c r="W68" s="844"/>
      <c r="X68" s="845"/>
      <c r="Y68" s="845"/>
      <c r="Z68" s="845"/>
      <c r="AA68" s="846"/>
      <c r="AB68" s="240"/>
      <c r="AC68" s="241" t="s">
        <v>22</v>
      </c>
      <c r="AD68" s="238"/>
      <c r="AE68" s="242" t="s">
        <v>270</v>
      </c>
      <c r="AF68" s="844"/>
      <c r="AG68" s="845"/>
      <c r="AH68" s="845"/>
      <c r="AI68" s="845"/>
      <c r="AJ68" s="846"/>
      <c r="AK68" s="240"/>
      <c r="AL68" s="241" t="s">
        <v>22</v>
      </c>
      <c r="AM68" s="238"/>
      <c r="AN68" s="242" t="s">
        <v>270</v>
      </c>
      <c r="AO68" s="844"/>
      <c r="AP68" s="845"/>
      <c r="AQ68" s="845"/>
      <c r="AR68" s="845"/>
      <c r="AS68" s="846"/>
      <c r="AT68" s="240"/>
      <c r="AU68" s="648"/>
      <c r="AV68" s="649"/>
      <c r="AW68" s="244"/>
    </row>
    <row r="69" spans="1:49" ht="15.6" hidden="1" customHeight="1" x14ac:dyDescent="0.25">
      <c r="A69" s="243"/>
      <c r="B69" s="207"/>
      <c r="C69" s="575"/>
      <c r="D69" s="576"/>
      <c r="E69" s="845"/>
      <c r="F69" s="845"/>
      <c r="G69" s="845"/>
      <c r="H69" s="845"/>
      <c r="I69" s="846"/>
      <c r="J69" s="245"/>
      <c r="K69" s="844"/>
      <c r="L69" s="845"/>
      <c r="M69" s="845"/>
      <c r="N69" s="845"/>
      <c r="O69" s="845"/>
      <c r="P69" s="845"/>
      <c r="Q69" s="845"/>
      <c r="R69" s="846"/>
      <c r="S69" s="245"/>
      <c r="T69" s="844"/>
      <c r="U69" s="845"/>
      <c r="V69" s="845"/>
      <c r="W69" s="845"/>
      <c r="X69" s="845"/>
      <c r="Y69" s="845"/>
      <c r="Z69" s="845"/>
      <c r="AA69" s="846"/>
      <c r="AB69" s="245"/>
      <c r="AC69" s="844"/>
      <c r="AD69" s="845"/>
      <c r="AE69" s="845"/>
      <c r="AF69" s="845"/>
      <c r="AG69" s="845"/>
      <c r="AH69" s="845"/>
      <c r="AI69" s="845"/>
      <c r="AJ69" s="846"/>
      <c r="AK69" s="245"/>
      <c r="AL69" s="844"/>
      <c r="AM69" s="845"/>
      <c r="AN69" s="845"/>
      <c r="AO69" s="845"/>
      <c r="AP69" s="845"/>
      <c r="AQ69" s="845"/>
      <c r="AR69" s="845"/>
      <c r="AS69" s="846"/>
      <c r="AT69" s="245"/>
      <c r="AU69" s="893"/>
      <c r="AV69" s="894"/>
      <c r="AW69" s="895"/>
    </row>
    <row r="70" spans="1:49" ht="19.149999999999999" hidden="1" customHeight="1" x14ac:dyDescent="0.2">
      <c r="A70" s="862"/>
      <c r="B70" s="499">
        <v>15</v>
      </c>
      <c r="C70" s="216"/>
      <c r="D70" s="492"/>
      <c r="E70" s="218"/>
      <c r="F70" s="219"/>
      <c r="G70" s="219"/>
      <c r="H70" s="451">
        <f>ROUND(B70*D70,0)</f>
        <v>0</v>
      </c>
      <c r="I70" s="227"/>
      <c r="J70" s="200"/>
      <c r="K70" s="498">
        <f>B70*1</f>
        <v>15</v>
      </c>
      <c r="L70" s="216"/>
      <c r="M70" s="492"/>
      <c r="N70" s="218"/>
      <c r="O70" s="219"/>
      <c r="P70" s="219"/>
      <c r="Q70" s="451">
        <f>ROUND(K70*M70,0)</f>
        <v>0</v>
      </c>
      <c r="R70" s="227"/>
      <c r="S70" s="200"/>
      <c r="T70" s="498">
        <f>K70*1.03</f>
        <v>15.45</v>
      </c>
      <c r="U70" s="216"/>
      <c r="V70" s="492"/>
      <c r="W70" s="218"/>
      <c r="X70" s="219"/>
      <c r="Y70" s="219"/>
      <c r="Z70" s="451">
        <f>ROUND(T70*V70,0)</f>
        <v>0</v>
      </c>
      <c r="AA70" s="227"/>
      <c r="AB70" s="200"/>
      <c r="AC70" s="498">
        <f>T70*1.03</f>
        <v>15.91</v>
      </c>
      <c r="AD70" s="216"/>
      <c r="AE70" s="492"/>
      <c r="AF70" s="218"/>
      <c r="AG70" s="219"/>
      <c r="AH70" s="219"/>
      <c r="AI70" s="451">
        <f>ROUND(AC70*AE70,0)</f>
        <v>0</v>
      </c>
      <c r="AJ70" s="227"/>
      <c r="AK70" s="200"/>
      <c r="AL70" s="498">
        <f>AC70*1.03</f>
        <v>16.39</v>
      </c>
      <c r="AM70" s="216"/>
      <c r="AN70" s="492"/>
      <c r="AO70" s="218"/>
      <c r="AP70" s="219"/>
      <c r="AQ70" s="219"/>
      <c r="AR70" s="451">
        <f>ROUND(AL70*AN70,0)</f>
        <v>0</v>
      </c>
      <c r="AS70" s="227"/>
      <c r="AT70" s="200"/>
      <c r="AU70" s="457">
        <f>H70+Q70+Z70+AI70+AR70</f>
        <v>0</v>
      </c>
      <c r="AV70" s="419"/>
      <c r="AW70" s="457">
        <f>H70+Q70+Z70+AI70+AR70</f>
        <v>0</v>
      </c>
    </row>
    <row r="71" spans="1:49" ht="19.149999999999999" hidden="1" customHeight="1" x14ac:dyDescent="0.25">
      <c r="A71" s="863"/>
      <c r="B71" s="593" t="s">
        <v>381</v>
      </c>
      <c r="C71" s="216"/>
      <c r="D71" s="492"/>
      <c r="E71" s="218"/>
      <c r="F71" s="219"/>
      <c r="G71" s="219"/>
      <c r="H71" s="227"/>
      <c r="I71" s="451">
        <f>ROUND(B70*D71,0)</f>
        <v>0</v>
      </c>
      <c r="J71" s="200"/>
      <c r="K71" s="593" t="s">
        <v>381</v>
      </c>
      <c r="L71" s="216"/>
      <c r="M71" s="492"/>
      <c r="N71" s="218"/>
      <c r="O71" s="219"/>
      <c r="P71" s="219"/>
      <c r="Q71" s="227"/>
      <c r="R71" s="451">
        <f>ROUND(K70*M71,0)</f>
        <v>0</v>
      </c>
      <c r="S71" s="200"/>
      <c r="T71" s="593" t="s">
        <v>381</v>
      </c>
      <c r="U71" s="216"/>
      <c r="V71" s="492"/>
      <c r="W71" s="218"/>
      <c r="X71" s="219"/>
      <c r="Y71" s="219"/>
      <c r="Z71" s="227"/>
      <c r="AA71" s="451">
        <f>ROUND(T70*V71,0)</f>
        <v>0</v>
      </c>
      <c r="AB71" s="200"/>
      <c r="AC71" s="593" t="s">
        <v>381</v>
      </c>
      <c r="AD71" s="216"/>
      <c r="AE71" s="492"/>
      <c r="AF71" s="218"/>
      <c r="AG71" s="219"/>
      <c r="AH71" s="219"/>
      <c r="AI71" s="227"/>
      <c r="AJ71" s="451">
        <f>ROUND(AC70*AE71,0)</f>
        <v>0</v>
      </c>
      <c r="AK71" s="200"/>
      <c r="AL71" s="593" t="s">
        <v>381</v>
      </c>
      <c r="AM71" s="216"/>
      <c r="AN71" s="492"/>
      <c r="AO71" s="218"/>
      <c r="AP71" s="219"/>
      <c r="AQ71" s="219"/>
      <c r="AR71" s="227"/>
      <c r="AS71" s="451">
        <f>ROUND(AL70*AN71,0)</f>
        <v>0</v>
      </c>
      <c r="AT71" s="200"/>
      <c r="AU71" s="419"/>
      <c r="AV71" s="457">
        <f>I71+R71+AA71+AJ71+AS71</f>
        <v>0</v>
      </c>
      <c r="AW71" s="457">
        <f>I71+R71+AA71+AJ71+AS71</f>
        <v>0</v>
      </c>
    </row>
    <row r="72" spans="1:49" ht="19.149999999999999" hidden="1" customHeight="1" x14ac:dyDescent="0.2">
      <c r="A72" s="862"/>
      <c r="B72" s="499">
        <v>15</v>
      </c>
      <c r="C72" s="216"/>
      <c r="D72" s="492"/>
      <c r="E72" s="218"/>
      <c r="F72" s="219"/>
      <c r="G72" s="219"/>
      <c r="H72" s="451">
        <f t="shared" ref="H72:H74" si="96">ROUND(B72*D72,0)</f>
        <v>0</v>
      </c>
      <c r="I72" s="227"/>
      <c r="J72" s="200"/>
      <c r="K72" s="498">
        <f t="shared" ref="K72:K74" si="97">B72*1.03</f>
        <v>15.45</v>
      </c>
      <c r="L72" s="216"/>
      <c r="M72" s="492"/>
      <c r="N72" s="218"/>
      <c r="O72" s="219"/>
      <c r="P72" s="219"/>
      <c r="Q72" s="451">
        <f t="shared" ref="Q72" si="98">ROUND(K72*M72,0)</f>
        <v>0</v>
      </c>
      <c r="R72" s="227"/>
      <c r="S72" s="200"/>
      <c r="T72" s="498">
        <f t="shared" ref="T72:T74" si="99">K72*1.03</f>
        <v>15.91</v>
      </c>
      <c r="U72" s="216"/>
      <c r="V72" s="492"/>
      <c r="W72" s="218"/>
      <c r="X72" s="219"/>
      <c r="Y72" s="219"/>
      <c r="Z72" s="451">
        <f t="shared" ref="Z72" si="100">ROUND(T72*V72,0)</f>
        <v>0</v>
      </c>
      <c r="AA72" s="227"/>
      <c r="AB72" s="200"/>
      <c r="AC72" s="498">
        <f t="shared" ref="AC72:AC74" si="101">T72*1.03</f>
        <v>16.39</v>
      </c>
      <c r="AD72" s="216"/>
      <c r="AE72" s="492"/>
      <c r="AF72" s="218"/>
      <c r="AG72" s="219"/>
      <c r="AH72" s="219"/>
      <c r="AI72" s="451">
        <f t="shared" ref="AI72" si="102">ROUND(AC72*AE72,0)</f>
        <v>0</v>
      </c>
      <c r="AJ72" s="227"/>
      <c r="AK72" s="200"/>
      <c r="AL72" s="498">
        <f t="shared" ref="AL72:AL74" si="103">AC72*1.03</f>
        <v>16.88</v>
      </c>
      <c r="AM72" s="216"/>
      <c r="AN72" s="492"/>
      <c r="AO72" s="218"/>
      <c r="AP72" s="219"/>
      <c r="AQ72" s="219"/>
      <c r="AR72" s="451">
        <f t="shared" ref="AR72" si="104">ROUND(AL72*AN72,0)</f>
        <v>0</v>
      </c>
      <c r="AS72" s="227"/>
      <c r="AT72" s="200"/>
      <c r="AU72" s="457">
        <f t="shared" ref="AU72:AU74" si="105">H72+Q72+Z72+AI72+AR72</f>
        <v>0</v>
      </c>
      <c r="AV72" s="419"/>
      <c r="AW72" s="457">
        <f>H72+Q72+Z72+AI72+AR72</f>
        <v>0</v>
      </c>
    </row>
    <row r="73" spans="1:49" ht="19.149999999999999" hidden="1" customHeight="1" x14ac:dyDescent="0.25">
      <c r="A73" s="863"/>
      <c r="B73" s="593" t="s">
        <v>381</v>
      </c>
      <c r="C73" s="216"/>
      <c r="D73" s="492"/>
      <c r="E73" s="218"/>
      <c r="F73" s="219"/>
      <c r="G73" s="219"/>
      <c r="H73" s="227"/>
      <c r="I73" s="451">
        <f>ROUND(B72*D73,0)</f>
        <v>0</v>
      </c>
      <c r="J73" s="200"/>
      <c r="K73" s="593" t="s">
        <v>381</v>
      </c>
      <c r="L73" s="216"/>
      <c r="M73" s="492"/>
      <c r="N73" s="218"/>
      <c r="O73" s="219"/>
      <c r="P73" s="219"/>
      <c r="Q73" s="227"/>
      <c r="R73" s="451">
        <f>ROUND(K72*M73,0)</f>
        <v>0</v>
      </c>
      <c r="S73" s="200"/>
      <c r="T73" s="593" t="s">
        <v>381</v>
      </c>
      <c r="U73" s="216"/>
      <c r="V73" s="492"/>
      <c r="W73" s="218"/>
      <c r="X73" s="219"/>
      <c r="Y73" s="219"/>
      <c r="Z73" s="227"/>
      <c r="AA73" s="451">
        <f>ROUND(T72*V73,0)</f>
        <v>0</v>
      </c>
      <c r="AB73" s="200"/>
      <c r="AC73" s="593" t="s">
        <v>381</v>
      </c>
      <c r="AD73" s="216"/>
      <c r="AE73" s="492"/>
      <c r="AF73" s="218"/>
      <c r="AG73" s="219"/>
      <c r="AH73" s="219"/>
      <c r="AI73" s="227"/>
      <c r="AJ73" s="451">
        <f>ROUND(AC72*AE73,0)</f>
        <v>0</v>
      </c>
      <c r="AK73" s="200"/>
      <c r="AL73" s="593" t="s">
        <v>381</v>
      </c>
      <c r="AM73" s="216"/>
      <c r="AN73" s="492"/>
      <c r="AO73" s="218"/>
      <c r="AP73" s="219"/>
      <c r="AQ73" s="219"/>
      <c r="AR73" s="227"/>
      <c r="AS73" s="451">
        <f>ROUND(AL72*AN73,0)</f>
        <v>0</v>
      </c>
      <c r="AT73" s="200"/>
      <c r="AU73" s="419"/>
      <c r="AV73" s="457">
        <f>I73+R73+AA73+AJ73+AS73</f>
        <v>0</v>
      </c>
      <c r="AW73" s="457">
        <f>I73+R73+AA73+AJ73+AS73</f>
        <v>0</v>
      </c>
    </row>
    <row r="74" spans="1:49" ht="19.149999999999999" hidden="1" customHeight="1" x14ac:dyDescent="0.2">
      <c r="A74" s="862"/>
      <c r="B74" s="499">
        <v>15</v>
      </c>
      <c r="C74" s="216"/>
      <c r="D74" s="492"/>
      <c r="E74" s="218"/>
      <c r="F74" s="219"/>
      <c r="G74" s="219"/>
      <c r="H74" s="451">
        <f t="shared" si="96"/>
        <v>0</v>
      </c>
      <c r="I74" s="227"/>
      <c r="J74" s="200"/>
      <c r="K74" s="498">
        <f t="shared" si="97"/>
        <v>15.45</v>
      </c>
      <c r="L74" s="216"/>
      <c r="M74" s="492"/>
      <c r="N74" s="218"/>
      <c r="O74" s="219"/>
      <c r="P74" s="219"/>
      <c r="Q74" s="451">
        <f t="shared" ref="Q74" si="106">ROUND(K74*M74,0)</f>
        <v>0</v>
      </c>
      <c r="R74" s="227"/>
      <c r="S74" s="200"/>
      <c r="T74" s="498">
        <f t="shared" si="99"/>
        <v>15.91</v>
      </c>
      <c r="U74" s="216"/>
      <c r="V74" s="492"/>
      <c r="W74" s="218"/>
      <c r="X74" s="219"/>
      <c r="Y74" s="219"/>
      <c r="Z74" s="451">
        <f t="shared" ref="Z74" si="107">ROUND(T74*V74,0)</f>
        <v>0</v>
      </c>
      <c r="AA74" s="227"/>
      <c r="AB74" s="200"/>
      <c r="AC74" s="498">
        <f t="shared" si="101"/>
        <v>16.39</v>
      </c>
      <c r="AD74" s="216"/>
      <c r="AE74" s="492"/>
      <c r="AF74" s="218"/>
      <c r="AG74" s="219"/>
      <c r="AH74" s="219"/>
      <c r="AI74" s="451">
        <f t="shared" ref="AI74" si="108">ROUND(AC74*AE74,0)</f>
        <v>0</v>
      </c>
      <c r="AJ74" s="227"/>
      <c r="AK74" s="200"/>
      <c r="AL74" s="498">
        <f t="shared" si="103"/>
        <v>16.88</v>
      </c>
      <c r="AM74" s="216"/>
      <c r="AN74" s="492"/>
      <c r="AO74" s="218"/>
      <c r="AP74" s="219"/>
      <c r="AQ74" s="219"/>
      <c r="AR74" s="451">
        <f t="shared" ref="AR74" si="109">ROUND(AL74*AN74,0)</f>
        <v>0</v>
      </c>
      <c r="AS74" s="227"/>
      <c r="AT74" s="200"/>
      <c r="AU74" s="457">
        <f t="shared" si="105"/>
        <v>0</v>
      </c>
      <c r="AV74" s="419"/>
      <c r="AW74" s="457">
        <f>H74+Q74+Z74+AI74+AR74</f>
        <v>0</v>
      </c>
    </row>
    <row r="75" spans="1:49" ht="19.149999999999999" hidden="1" customHeight="1" x14ac:dyDescent="0.25">
      <c r="A75" s="863"/>
      <c r="B75" s="593" t="s">
        <v>381</v>
      </c>
      <c r="C75" s="216"/>
      <c r="D75" s="492"/>
      <c r="E75" s="218"/>
      <c r="F75" s="219"/>
      <c r="G75" s="219"/>
      <c r="H75" s="227"/>
      <c r="I75" s="451">
        <f>ROUND(B74*D75,0)</f>
        <v>0</v>
      </c>
      <c r="J75" s="200"/>
      <c r="K75" s="593" t="s">
        <v>381</v>
      </c>
      <c r="L75" s="216"/>
      <c r="M75" s="492"/>
      <c r="N75" s="218"/>
      <c r="O75" s="219"/>
      <c r="P75" s="219"/>
      <c r="Q75" s="227"/>
      <c r="R75" s="451">
        <f>ROUND(K74*M75,0)</f>
        <v>0</v>
      </c>
      <c r="S75" s="200"/>
      <c r="T75" s="593" t="s">
        <v>381</v>
      </c>
      <c r="U75" s="216"/>
      <c r="V75" s="492"/>
      <c r="W75" s="218"/>
      <c r="X75" s="219"/>
      <c r="Y75" s="219"/>
      <c r="Z75" s="227"/>
      <c r="AA75" s="451">
        <f>ROUND(T74*V75,0)</f>
        <v>0</v>
      </c>
      <c r="AB75" s="200"/>
      <c r="AC75" s="593" t="s">
        <v>381</v>
      </c>
      <c r="AD75" s="216"/>
      <c r="AE75" s="492"/>
      <c r="AF75" s="218"/>
      <c r="AG75" s="219"/>
      <c r="AH75" s="219"/>
      <c r="AI75" s="227"/>
      <c r="AJ75" s="451">
        <f>ROUND(AC74*AE75,0)</f>
        <v>0</v>
      </c>
      <c r="AK75" s="200"/>
      <c r="AL75" s="593" t="s">
        <v>381</v>
      </c>
      <c r="AM75" s="216"/>
      <c r="AN75" s="492"/>
      <c r="AO75" s="218"/>
      <c r="AP75" s="219"/>
      <c r="AQ75" s="219"/>
      <c r="AR75" s="227"/>
      <c r="AS75" s="451">
        <f>ROUND(AL74*AN75,0)</f>
        <v>0</v>
      </c>
      <c r="AT75" s="200"/>
      <c r="AU75" s="419"/>
      <c r="AV75" s="457">
        <f>I75+R75+AA75+AJ75+AS75</f>
        <v>0</v>
      </c>
      <c r="AW75" s="457">
        <f>I75+R75+AA75+AJ75+AS75</f>
        <v>0</v>
      </c>
    </row>
    <row r="76" spans="1:49" ht="19.149999999999999" hidden="1" customHeight="1" x14ac:dyDescent="0.2">
      <c r="A76" s="862"/>
      <c r="B76" s="499">
        <v>15</v>
      </c>
      <c r="C76" s="216"/>
      <c r="D76" s="492"/>
      <c r="E76" s="218"/>
      <c r="F76" s="219"/>
      <c r="G76" s="219"/>
      <c r="H76" s="451">
        <f>ROUND(B76*D76,0)</f>
        <v>0</v>
      </c>
      <c r="I76" s="227"/>
      <c r="J76" s="200"/>
      <c r="K76" s="498">
        <f>B76*1.03</f>
        <v>15.45</v>
      </c>
      <c r="L76" s="216"/>
      <c r="M76" s="492"/>
      <c r="N76" s="218"/>
      <c r="O76" s="219"/>
      <c r="P76" s="219"/>
      <c r="Q76" s="451">
        <f>ROUND(K76*M76,0)</f>
        <v>0</v>
      </c>
      <c r="R76" s="227"/>
      <c r="S76" s="200"/>
      <c r="T76" s="498">
        <f>K76*1.03</f>
        <v>15.91</v>
      </c>
      <c r="U76" s="216"/>
      <c r="V76" s="492"/>
      <c r="W76" s="218"/>
      <c r="X76" s="219"/>
      <c r="Y76" s="219"/>
      <c r="Z76" s="451">
        <f>ROUND(T76*V76,0)</f>
        <v>0</v>
      </c>
      <c r="AA76" s="227"/>
      <c r="AB76" s="200"/>
      <c r="AC76" s="498">
        <f>T76*1.03</f>
        <v>16.39</v>
      </c>
      <c r="AD76" s="216"/>
      <c r="AE76" s="492"/>
      <c r="AF76" s="218"/>
      <c r="AG76" s="219"/>
      <c r="AH76" s="219"/>
      <c r="AI76" s="451">
        <f>ROUND(AC76*AE76,0)</f>
        <v>0</v>
      </c>
      <c r="AJ76" s="227"/>
      <c r="AK76" s="200"/>
      <c r="AL76" s="498">
        <f>AC76*1.03</f>
        <v>16.88</v>
      </c>
      <c r="AM76" s="216"/>
      <c r="AN76" s="492"/>
      <c r="AO76" s="218"/>
      <c r="AP76" s="219"/>
      <c r="AQ76" s="219"/>
      <c r="AR76" s="451">
        <f>ROUND(AL76*AN76,0)</f>
        <v>0</v>
      </c>
      <c r="AS76" s="227"/>
      <c r="AT76" s="200"/>
      <c r="AU76" s="457">
        <f>H76+Q76+Z76+AI76+AR76</f>
        <v>0</v>
      </c>
      <c r="AV76" s="419"/>
      <c r="AW76" s="457">
        <f>H76+Q76+Z76+AI76+AR76</f>
        <v>0</v>
      </c>
    </row>
    <row r="77" spans="1:49" ht="19.149999999999999" hidden="1" customHeight="1" x14ac:dyDescent="0.25">
      <c r="A77" s="863"/>
      <c r="B77" s="593" t="s">
        <v>381</v>
      </c>
      <c r="C77" s="216"/>
      <c r="D77" s="492"/>
      <c r="E77" s="480"/>
      <c r="F77" s="219"/>
      <c r="G77" s="219"/>
      <c r="H77" s="227"/>
      <c r="I77" s="451">
        <f>ROUND(B76*D77,0)</f>
        <v>0</v>
      </c>
      <c r="J77" s="200"/>
      <c r="K77" s="593" t="s">
        <v>381</v>
      </c>
      <c r="L77" s="216"/>
      <c r="M77" s="492"/>
      <c r="N77" s="480"/>
      <c r="O77" s="219"/>
      <c r="P77" s="219"/>
      <c r="Q77" s="227"/>
      <c r="R77" s="451">
        <f>ROUND(K76*M77,0)</f>
        <v>0</v>
      </c>
      <c r="S77" s="200"/>
      <c r="T77" s="593" t="s">
        <v>381</v>
      </c>
      <c r="U77" s="216"/>
      <c r="V77" s="492"/>
      <c r="W77" s="480"/>
      <c r="X77" s="219"/>
      <c r="Y77" s="219"/>
      <c r="Z77" s="227"/>
      <c r="AA77" s="451">
        <f>ROUND(T76*V77,0)</f>
        <v>0</v>
      </c>
      <c r="AB77" s="200"/>
      <c r="AC77" s="593" t="s">
        <v>381</v>
      </c>
      <c r="AD77" s="216"/>
      <c r="AE77" s="492"/>
      <c r="AF77" s="480"/>
      <c r="AG77" s="219"/>
      <c r="AH77" s="219"/>
      <c r="AI77" s="227"/>
      <c r="AJ77" s="451">
        <f>ROUND(AC76*AE77,0)</f>
        <v>0</v>
      </c>
      <c r="AK77" s="200"/>
      <c r="AL77" s="593" t="s">
        <v>381</v>
      </c>
      <c r="AM77" s="216"/>
      <c r="AN77" s="492"/>
      <c r="AO77" s="480"/>
      <c r="AP77" s="219"/>
      <c r="AQ77" s="219"/>
      <c r="AR77" s="227"/>
      <c r="AS77" s="451">
        <f>ROUND(AL76*AN77,0)</f>
        <v>0</v>
      </c>
      <c r="AT77" s="200"/>
      <c r="AU77" s="419"/>
      <c r="AV77" s="457">
        <f>I77+R77+AA77+AJ77+AS77</f>
        <v>0</v>
      </c>
      <c r="AW77" s="457">
        <f>I77+R77+AA77+AJ77+AS77</f>
        <v>0</v>
      </c>
    </row>
    <row r="78" spans="1:49" ht="15" hidden="1" x14ac:dyDescent="0.25">
      <c r="A78" s="667" t="s">
        <v>16</v>
      </c>
      <c r="B78" s="668"/>
      <c r="C78" s="668"/>
      <c r="D78" s="668"/>
      <c r="E78" s="711"/>
      <c r="F78" s="668"/>
      <c r="G78" s="669"/>
      <c r="H78" s="472">
        <f>SUM(H70:H77)</f>
        <v>0</v>
      </c>
      <c r="I78" s="472">
        <f>SUM(I70:I77)</f>
        <v>0</v>
      </c>
      <c r="J78" s="200"/>
      <c r="K78" s="252"/>
      <c r="L78" s="225"/>
      <c r="M78" s="225"/>
      <c r="N78" s="225"/>
      <c r="O78" s="225"/>
      <c r="P78" s="225"/>
      <c r="Q78" s="472">
        <f>SUM(Q70:Q77)</f>
        <v>0</v>
      </c>
      <c r="R78" s="472">
        <f>SUM(R70:R77)</f>
        <v>0</v>
      </c>
      <c r="S78" s="200"/>
      <c r="T78" s="223"/>
      <c r="U78" s="224"/>
      <c r="V78" s="225"/>
      <c r="W78" s="225"/>
      <c r="X78" s="225"/>
      <c r="Y78" s="225"/>
      <c r="Z78" s="472">
        <f>SUM(Z70:Z77)</f>
        <v>0</v>
      </c>
      <c r="AA78" s="472">
        <f>SUM(AA70:AA77)</f>
        <v>0</v>
      </c>
      <c r="AB78" s="200"/>
      <c r="AC78" s="223"/>
      <c r="AD78" s="224"/>
      <c r="AE78" s="225"/>
      <c r="AF78" s="225"/>
      <c r="AG78" s="225"/>
      <c r="AH78" s="225"/>
      <c r="AI78" s="472">
        <f>SUM(AI70:AI77)</f>
        <v>0</v>
      </c>
      <c r="AJ78" s="472">
        <f>SUM(AJ70:AJ77)</f>
        <v>0</v>
      </c>
      <c r="AK78" s="200"/>
      <c r="AL78" s="223"/>
      <c r="AM78" s="224"/>
      <c r="AN78" s="225"/>
      <c r="AO78" s="225"/>
      <c r="AP78" s="225"/>
      <c r="AQ78" s="226"/>
      <c r="AR78" s="472">
        <f>SUM(AR70:AR77)</f>
        <v>0</v>
      </c>
      <c r="AS78" s="472">
        <f>SUM(AS70:AS77)</f>
        <v>0</v>
      </c>
      <c r="AT78" s="200"/>
      <c r="AU78" s="595">
        <f>H78+Q78+Z78+AI78+AR78</f>
        <v>0</v>
      </c>
      <c r="AV78" s="595">
        <f>I78+R78+AA78+AJ78+AS78</f>
        <v>0</v>
      </c>
      <c r="AW78" s="460">
        <f>SUM(AU78+AV78)</f>
        <v>0</v>
      </c>
    </row>
    <row r="79" spans="1:49" ht="15" hidden="1" x14ac:dyDescent="0.25">
      <c r="A79" s="253" t="s">
        <v>67</v>
      </c>
      <c r="B79" s="206" t="s">
        <v>294</v>
      </c>
      <c r="C79" s="406" t="s">
        <v>42</v>
      </c>
      <c r="D79" s="208" t="s">
        <v>324</v>
      </c>
      <c r="E79" s="243"/>
      <c r="F79" s="473"/>
      <c r="G79" s="473"/>
      <c r="H79" s="473"/>
      <c r="I79" s="577"/>
      <c r="J79" s="240"/>
      <c r="K79" s="255"/>
      <c r="L79" s="207" t="s">
        <v>42</v>
      </c>
      <c r="M79" s="208" t="s">
        <v>324</v>
      </c>
      <c r="N79" s="847"/>
      <c r="O79" s="848"/>
      <c r="P79" s="848"/>
      <c r="Q79" s="848"/>
      <c r="R79" s="849"/>
      <c r="S79" s="240"/>
      <c r="T79" s="255"/>
      <c r="U79" s="207" t="s">
        <v>42</v>
      </c>
      <c r="V79" s="208" t="s">
        <v>324</v>
      </c>
      <c r="W79" s="847"/>
      <c r="X79" s="848"/>
      <c r="Y79" s="848"/>
      <c r="Z79" s="848"/>
      <c r="AA79" s="849"/>
      <c r="AB79" s="240"/>
      <c r="AC79" s="255"/>
      <c r="AD79" s="207" t="s">
        <v>42</v>
      </c>
      <c r="AE79" s="208" t="s">
        <v>324</v>
      </c>
      <c r="AF79" s="847"/>
      <c r="AG79" s="848"/>
      <c r="AH79" s="848"/>
      <c r="AI79" s="848"/>
      <c r="AJ79" s="849"/>
      <c r="AK79" s="240"/>
      <c r="AL79" s="255"/>
      <c r="AM79" s="207" t="s">
        <v>42</v>
      </c>
      <c r="AN79" s="208" t="s">
        <v>324</v>
      </c>
      <c r="AO79" s="847"/>
      <c r="AP79" s="848"/>
      <c r="AQ79" s="848"/>
      <c r="AR79" s="848"/>
      <c r="AS79" s="849"/>
      <c r="AT79" s="240"/>
      <c r="AU79" s="648"/>
      <c r="AV79" s="649"/>
      <c r="AW79" s="244"/>
    </row>
    <row r="80" spans="1:49" ht="19.149999999999999" hidden="1" customHeight="1" x14ac:dyDescent="0.2">
      <c r="A80" s="215"/>
      <c r="B80" s="201" t="s">
        <v>9</v>
      </c>
      <c r="C80" s="216">
        <v>13000</v>
      </c>
      <c r="D80" s="492"/>
      <c r="E80" s="218"/>
      <c r="F80" s="219"/>
      <c r="G80" s="219"/>
      <c r="H80" s="451">
        <f>ROUND(C80*D80,0)</f>
        <v>0</v>
      </c>
      <c r="I80" s="571"/>
      <c r="J80" s="200"/>
      <c r="K80" s="459" t="s">
        <v>9</v>
      </c>
      <c r="L80" s="216">
        <f>ROUND(C80*1,0)</f>
        <v>13000</v>
      </c>
      <c r="M80" s="492"/>
      <c r="N80" s="218"/>
      <c r="O80" s="219"/>
      <c r="P80" s="219"/>
      <c r="Q80" s="451">
        <f>ROUND(L80*M80,0)</f>
        <v>0</v>
      </c>
      <c r="R80" s="571"/>
      <c r="S80" s="200"/>
      <c r="T80" s="459" t="s">
        <v>9</v>
      </c>
      <c r="U80" s="216">
        <f>ROUND(L80*1.03,0)</f>
        <v>13390</v>
      </c>
      <c r="V80" s="492"/>
      <c r="W80" s="481"/>
      <c r="X80" s="219"/>
      <c r="Y80" s="219"/>
      <c r="Z80" s="451">
        <f>ROUND(U80*V80,0)</f>
        <v>0</v>
      </c>
      <c r="AA80" s="571"/>
      <c r="AB80" s="200"/>
      <c r="AC80" s="459" t="s">
        <v>9</v>
      </c>
      <c r="AD80" s="216">
        <f>ROUND(U80*1.03,0)</f>
        <v>13792</v>
      </c>
      <c r="AE80" s="492"/>
      <c r="AF80" s="481"/>
      <c r="AG80" s="219"/>
      <c r="AH80" s="219"/>
      <c r="AI80" s="451">
        <f>ROUND(AD80*AE80,0)</f>
        <v>0</v>
      </c>
      <c r="AJ80" s="571"/>
      <c r="AK80" s="200"/>
      <c r="AL80" s="459" t="s">
        <v>9</v>
      </c>
      <c r="AM80" s="216">
        <f>ROUND(AD80*1.03,0)</f>
        <v>14206</v>
      </c>
      <c r="AN80" s="492"/>
      <c r="AO80" s="481"/>
      <c r="AP80" s="219"/>
      <c r="AQ80" s="219"/>
      <c r="AR80" s="451">
        <f>ROUND(AM80*AN80,0)</f>
        <v>0</v>
      </c>
      <c r="AS80" s="571"/>
      <c r="AT80" s="200"/>
      <c r="AU80" s="457">
        <f t="shared" ref="AU80:AV83" si="110">SUM(H80+Q80+Z80+AI80+AR80)</f>
        <v>0</v>
      </c>
      <c r="AV80" s="457">
        <f>SUM(I80+R80+AA80+AJ80+AS80)</f>
        <v>0</v>
      </c>
      <c r="AW80" s="457">
        <f>SUM(AU80+AV80)</f>
        <v>0</v>
      </c>
    </row>
    <row r="81" spans="1:49" ht="19.149999999999999" hidden="1" customHeight="1" x14ac:dyDescent="0.2">
      <c r="A81" s="215"/>
      <c r="B81" s="201" t="s">
        <v>272</v>
      </c>
      <c r="C81" s="216">
        <v>14000</v>
      </c>
      <c r="D81" s="492"/>
      <c r="E81" s="218"/>
      <c r="F81" s="219"/>
      <c r="G81" s="219"/>
      <c r="H81" s="451">
        <f>ROUND(C81*D81,0)</f>
        <v>0</v>
      </c>
      <c r="I81" s="571"/>
      <c r="J81" s="200"/>
      <c r="K81" s="459" t="s">
        <v>272</v>
      </c>
      <c r="L81" s="216">
        <f>ROUND(C81*1.03,0)</f>
        <v>14420</v>
      </c>
      <c r="M81" s="492"/>
      <c r="N81" s="218"/>
      <c r="O81" s="219"/>
      <c r="P81" s="219"/>
      <c r="Q81" s="451">
        <f>ROUND(L81*M81,0)</f>
        <v>0</v>
      </c>
      <c r="R81" s="571"/>
      <c r="S81" s="200"/>
      <c r="T81" s="459" t="s">
        <v>272</v>
      </c>
      <c r="U81" s="216">
        <f>ROUND(L81*1.03,0)</f>
        <v>14853</v>
      </c>
      <c r="V81" s="492"/>
      <c r="W81" s="218"/>
      <c r="X81" s="219"/>
      <c r="Y81" s="219"/>
      <c r="Z81" s="451">
        <f>ROUND(U81*V81,0)</f>
        <v>0</v>
      </c>
      <c r="AA81" s="571"/>
      <c r="AB81" s="200"/>
      <c r="AC81" s="459" t="s">
        <v>272</v>
      </c>
      <c r="AD81" s="216">
        <f>ROUND(U81*1.03,0)</f>
        <v>15299</v>
      </c>
      <c r="AE81" s="492"/>
      <c r="AF81" s="218"/>
      <c r="AG81" s="219"/>
      <c r="AH81" s="219"/>
      <c r="AI81" s="451">
        <f>ROUND(AD81*AE81,0)</f>
        <v>0</v>
      </c>
      <c r="AJ81" s="571"/>
      <c r="AK81" s="200"/>
      <c r="AL81" s="459" t="s">
        <v>272</v>
      </c>
      <c r="AM81" s="216">
        <f>ROUND(AD81*1.03,0)</f>
        <v>15758</v>
      </c>
      <c r="AN81" s="492"/>
      <c r="AO81" s="218"/>
      <c r="AP81" s="219"/>
      <c r="AQ81" s="219"/>
      <c r="AR81" s="451">
        <f>ROUND(AM81*AN81,0)</f>
        <v>0</v>
      </c>
      <c r="AS81" s="571"/>
      <c r="AT81" s="200"/>
      <c r="AU81" s="457">
        <f t="shared" si="110"/>
        <v>0</v>
      </c>
      <c r="AV81" s="457">
        <f t="shared" si="110"/>
        <v>0</v>
      </c>
      <c r="AW81" s="457">
        <f t="shared" ref="AW81" si="111">SUM(AU81+AV81)</f>
        <v>0</v>
      </c>
    </row>
    <row r="82" spans="1:49" ht="19.149999999999999" hidden="1" customHeight="1" x14ac:dyDescent="0.2">
      <c r="A82" s="215"/>
      <c r="B82" s="201" t="s">
        <v>10</v>
      </c>
      <c r="C82" s="216">
        <v>19500</v>
      </c>
      <c r="D82" s="492"/>
      <c r="E82" s="480"/>
      <c r="F82" s="219"/>
      <c r="G82" s="219"/>
      <c r="H82" s="451">
        <f>ROUND(C82*D82,0)</f>
        <v>0</v>
      </c>
      <c r="I82" s="571"/>
      <c r="J82" s="200"/>
      <c r="K82" s="459" t="s">
        <v>10</v>
      </c>
      <c r="L82" s="216">
        <f>ROUND(C82*1.03,0)</f>
        <v>20085</v>
      </c>
      <c r="M82" s="492"/>
      <c r="N82" s="480"/>
      <c r="O82" s="219"/>
      <c r="P82" s="219"/>
      <c r="Q82" s="451">
        <f>ROUND(L82*M82,0)</f>
        <v>0</v>
      </c>
      <c r="R82" s="571"/>
      <c r="S82" s="200"/>
      <c r="T82" s="459" t="s">
        <v>10</v>
      </c>
      <c r="U82" s="216">
        <f>ROUND(L82*1.03,0)</f>
        <v>20688</v>
      </c>
      <c r="V82" s="492"/>
      <c r="W82" s="480"/>
      <c r="X82" s="219"/>
      <c r="Y82" s="219"/>
      <c r="Z82" s="451">
        <f>ROUND(U82*V82,0)</f>
        <v>0</v>
      </c>
      <c r="AA82" s="571"/>
      <c r="AB82" s="200"/>
      <c r="AC82" s="459" t="s">
        <v>10</v>
      </c>
      <c r="AD82" s="216">
        <f>ROUND(U82*1.03,0)</f>
        <v>21309</v>
      </c>
      <c r="AE82" s="492"/>
      <c r="AF82" s="480"/>
      <c r="AG82" s="219"/>
      <c r="AH82" s="219"/>
      <c r="AI82" s="451">
        <f>ROUND(AD82*AE82,0)</f>
        <v>0</v>
      </c>
      <c r="AJ82" s="571"/>
      <c r="AK82" s="200"/>
      <c r="AL82" s="459" t="s">
        <v>10</v>
      </c>
      <c r="AM82" s="216">
        <f>ROUND(AD82*1.03,0)</f>
        <v>21948</v>
      </c>
      <c r="AN82" s="492"/>
      <c r="AO82" s="480"/>
      <c r="AP82" s="219"/>
      <c r="AQ82" s="219"/>
      <c r="AR82" s="451">
        <f>ROUND(AM82*AN82,0)</f>
        <v>0</v>
      </c>
      <c r="AS82" s="571"/>
      <c r="AT82" s="200"/>
      <c r="AU82" s="457">
        <f t="shared" si="110"/>
        <v>0</v>
      </c>
      <c r="AV82" s="457">
        <f t="shared" si="110"/>
        <v>0</v>
      </c>
      <c r="AW82" s="457">
        <f>SUM(AU82+AV82)</f>
        <v>0</v>
      </c>
    </row>
    <row r="83" spans="1:49" ht="15" hidden="1" x14ac:dyDescent="0.25">
      <c r="A83" s="667" t="s">
        <v>16</v>
      </c>
      <c r="B83" s="668"/>
      <c r="C83" s="668"/>
      <c r="D83" s="668"/>
      <c r="E83" s="711"/>
      <c r="F83" s="668"/>
      <c r="G83" s="669"/>
      <c r="H83" s="472">
        <f>ROUND(H80+H81+H82,0)</f>
        <v>0</v>
      </c>
      <c r="I83" s="472">
        <f>ROUND(I80+I81+I82,0)</f>
        <v>0</v>
      </c>
      <c r="J83" s="200"/>
      <c r="K83" s="224"/>
      <c r="L83" s="224"/>
      <c r="M83" s="224"/>
      <c r="N83" s="224"/>
      <c r="O83" s="224"/>
      <c r="P83" s="224"/>
      <c r="Q83" s="472">
        <f>ROUND(Q80+Q81+Q82,0)</f>
        <v>0</v>
      </c>
      <c r="R83" s="472">
        <f>ROUND(R80+R81+R82,0)</f>
        <v>0</v>
      </c>
      <c r="S83" s="200"/>
      <c r="T83" s="264"/>
      <c r="U83" s="264"/>
      <c r="V83" s="224"/>
      <c r="W83" s="224"/>
      <c r="X83" s="224"/>
      <c r="Y83" s="224"/>
      <c r="Z83" s="472">
        <f>ROUND(Z80+Z81+Z82,0)</f>
        <v>0</v>
      </c>
      <c r="AA83" s="472">
        <f>ROUND(AA80+AA81+AA82,0)</f>
        <v>0</v>
      </c>
      <c r="AB83" s="200"/>
      <c r="AC83" s="264"/>
      <c r="AD83" s="264"/>
      <c r="AE83" s="224"/>
      <c r="AF83" s="224"/>
      <c r="AG83" s="224"/>
      <c r="AH83" s="224"/>
      <c r="AI83" s="472">
        <f>ROUND(AI80+AI81+AI82,0)</f>
        <v>0</v>
      </c>
      <c r="AJ83" s="472">
        <f>ROUND(AJ80+AJ81+AJ82,0)</f>
        <v>0</v>
      </c>
      <c r="AK83" s="200"/>
      <c r="AL83" s="264"/>
      <c r="AM83" s="264"/>
      <c r="AN83" s="224"/>
      <c r="AO83" s="224"/>
      <c r="AP83" s="224"/>
      <c r="AQ83" s="224"/>
      <c r="AR83" s="472">
        <f>ROUND(AR80+AR81+AR82,0)</f>
        <v>0</v>
      </c>
      <c r="AS83" s="472">
        <f>ROUND(AS80+AS81+AS82,0)</f>
        <v>0</v>
      </c>
      <c r="AT83" s="200"/>
      <c r="AU83" s="458">
        <f t="shared" si="110"/>
        <v>0</v>
      </c>
      <c r="AV83" s="458">
        <f t="shared" si="110"/>
        <v>0</v>
      </c>
      <c r="AW83" s="458">
        <f>SUM(AU83+AV833)</f>
        <v>0</v>
      </c>
    </row>
    <row r="84" spans="1:49" x14ac:dyDescent="0.2">
      <c r="J84" s="399"/>
      <c r="S84" s="399"/>
      <c r="AB84" s="399"/>
      <c r="AK84" s="399"/>
      <c r="AT84" s="399"/>
    </row>
    <row r="85" spans="1:49" ht="15" x14ac:dyDescent="0.25">
      <c r="A85" s="709" t="s">
        <v>314</v>
      </c>
      <c r="B85" s="709"/>
      <c r="C85" s="709"/>
      <c r="D85" s="709"/>
      <c r="E85" s="709"/>
      <c r="F85" s="709"/>
      <c r="G85" s="710"/>
      <c r="H85" s="472">
        <f>ROUND(H83+H78+H67+H55+H41,0)</f>
        <v>0</v>
      </c>
      <c r="I85" s="472">
        <f>ROUND(I83+I78+I67+I55+I41,0)</f>
        <v>0</v>
      </c>
      <c r="J85" s="200"/>
      <c r="K85" s="224"/>
      <c r="L85" s="224"/>
      <c r="M85" s="224"/>
      <c r="N85" s="224"/>
      <c r="O85" s="224"/>
      <c r="P85" s="224"/>
      <c r="Q85" s="472">
        <f>ROUND(Q83+Q78+Q67+Q55+Q41,0)</f>
        <v>0</v>
      </c>
      <c r="R85" s="472">
        <f>ROUND(R83+R78+R67+R55+R41,0)</f>
        <v>0</v>
      </c>
      <c r="S85" s="200"/>
      <c r="T85" s="264"/>
      <c r="U85" s="264"/>
      <c r="V85" s="224"/>
      <c r="W85" s="224"/>
      <c r="X85" s="224"/>
      <c r="Y85" s="224"/>
      <c r="Z85" s="472">
        <f>ROUND(Z83+Z78+Z67+Z55+Z41,0)</f>
        <v>0</v>
      </c>
      <c r="AA85" s="472">
        <f>ROUND(AA83+AA78+AA67+AA55+AA41,0)</f>
        <v>0</v>
      </c>
      <c r="AB85" s="200"/>
      <c r="AC85" s="264"/>
      <c r="AD85" s="264"/>
      <c r="AE85" s="224"/>
      <c r="AF85" s="224"/>
      <c r="AG85" s="224"/>
      <c r="AH85" s="224"/>
      <c r="AI85" s="472">
        <f>ROUND(AI83+AI78+AI67+AI55+AI41,0)</f>
        <v>0</v>
      </c>
      <c r="AJ85" s="472">
        <f>ROUND(AJ83+AJ78+AJ67+AJ55+AJ41,0)</f>
        <v>0</v>
      </c>
      <c r="AK85" s="200"/>
      <c r="AL85" s="264"/>
      <c r="AM85" s="264"/>
      <c r="AN85" s="224"/>
      <c r="AO85" s="224"/>
      <c r="AP85" s="224"/>
      <c r="AQ85" s="224"/>
      <c r="AR85" s="472">
        <f>ROUND(AR83+AR78+AR67+AR55+AR41,0)</f>
        <v>0</v>
      </c>
      <c r="AS85" s="472">
        <f>ROUND(AS83+AS78+AS67+AS55+AS41,0)</f>
        <v>0</v>
      </c>
      <c r="AT85" s="200"/>
      <c r="AU85" s="458">
        <f>SUM(H85+Q85+Z85+AI85+AR85)</f>
        <v>0</v>
      </c>
      <c r="AV85" s="458">
        <f>SUM(I85+R85+AA85+AJ85+AS85)</f>
        <v>0</v>
      </c>
      <c r="AW85" s="458">
        <f>SUM(AU85+AV85)</f>
        <v>0</v>
      </c>
    </row>
    <row r="86" spans="1:49" ht="15" x14ac:dyDescent="0.25">
      <c r="A86" s="268"/>
      <c r="B86" s="231"/>
      <c r="C86" s="231"/>
      <c r="D86" s="231"/>
      <c r="E86" s="231"/>
      <c r="F86" s="231"/>
      <c r="G86" s="231"/>
      <c r="H86" s="232"/>
      <c r="I86" s="265"/>
      <c r="J86" s="200"/>
      <c r="K86" s="265"/>
      <c r="L86" s="265"/>
      <c r="Q86" s="269"/>
      <c r="R86" s="569"/>
      <c r="S86" s="200"/>
      <c r="T86" s="265"/>
      <c r="U86" s="265"/>
      <c r="Z86" s="266"/>
      <c r="AA86" s="569"/>
      <c r="AB86" s="200"/>
      <c r="AC86" s="265"/>
      <c r="AD86" s="265"/>
      <c r="AI86" s="266"/>
      <c r="AJ86" s="569"/>
      <c r="AK86" s="200"/>
      <c r="AL86" s="265"/>
      <c r="AM86" s="265"/>
      <c r="AR86" s="234"/>
      <c r="AS86" s="234"/>
      <c r="AT86" s="200"/>
      <c r="AU86" s="267"/>
      <c r="AV86" s="267"/>
      <c r="AW86" s="267"/>
    </row>
    <row r="87" spans="1:49" ht="15" x14ac:dyDescent="0.25">
      <c r="A87" s="850" t="s">
        <v>283</v>
      </c>
      <c r="B87" s="851"/>
      <c r="C87" s="851"/>
      <c r="D87" s="851"/>
      <c r="E87" s="851"/>
      <c r="F87" s="851"/>
      <c r="G87" s="851"/>
      <c r="H87" s="851"/>
      <c r="I87" s="852"/>
      <c r="J87" s="245"/>
      <c r="K87" s="817"/>
      <c r="L87" s="818"/>
      <c r="M87" s="818"/>
      <c r="N87" s="818"/>
      <c r="O87" s="818"/>
      <c r="P87" s="818"/>
      <c r="Q87" s="818"/>
      <c r="R87" s="819"/>
      <c r="S87" s="245"/>
      <c r="T87" s="817"/>
      <c r="U87" s="818"/>
      <c r="V87" s="818"/>
      <c r="W87" s="818"/>
      <c r="X87" s="818"/>
      <c r="Y87" s="818"/>
      <c r="Z87" s="818"/>
      <c r="AA87" s="819"/>
      <c r="AB87" s="245"/>
      <c r="AC87" s="817"/>
      <c r="AD87" s="818"/>
      <c r="AE87" s="818"/>
      <c r="AF87" s="818"/>
      <c r="AG87" s="818"/>
      <c r="AH87" s="818"/>
      <c r="AI87" s="818"/>
      <c r="AJ87" s="819"/>
      <c r="AK87" s="245"/>
      <c r="AL87" s="817"/>
      <c r="AM87" s="818"/>
      <c r="AN87" s="818"/>
      <c r="AO87" s="818"/>
      <c r="AP87" s="818"/>
      <c r="AQ87" s="818"/>
      <c r="AR87" s="818"/>
      <c r="AS87" s="819"/>
      <c r="AT87" s="245"/>
      <c r="AU87" s="276"/>
      <c r="AV87" s="276"/>
      <c r="AW87" s="276"/>
    </row>
    <row r="88" spans="1:49" ht="15" x14ac:dyDescent="0.25">
      <c r="A88" s="853" t="s">
        <v>257</v>
      </c>
      <c r="B88" s="854"/>
      <c r="C88" s="854"/>
      <c r="D88" s="854"/>
      <c r="E88" s="854"/>
      <c r="F88" s="854"/>
      <c r="G88" s="854"/>
      <c r="H88" s="854"/>
      <c r="I88" s="855"/>
      <c r="J88" s="277"/>
      <c r="K88" s="844"/>
      <c r="L88" s="845"/>
      <c r="M88" s="845"/>
      <c r="N88" s="845"/>
      <c r="O88" s="845"/>
      <c r="P88" s="845"/>
      <c r="Q88" s="845"/>
      <c r="R88" s="846"/>
      <c r="S88" s="277"/>
      <c r="T88" s="844"/>
      <c r="U88" s="845"/>
      <c r="V88" s="845"/>
      <c r="W88" s="845"/>
      <c r="X88" s="845"/>
      <c r="Y88" s="845"/>
      <c r="Z88" s="845"/>
      <c r="AA88" s="846"/>
      <c r="AB88" s="277"/>
      <c r="AC88" s="844"/>
      <c r="AD88" s="845"/>
      <c r="AE88" s="845"/>
      <c r="AF88" s="845"/>
      <c r="AG88" s="845"/>
      <c r="AH88" s="845"/>
      <c r="AI88" s="845"/>
      <c r="AJ88" s="846"/>
      <c r="AK88" s="277"/>
      <c r="AL88" s="844"/>
      <c r="AM88" s="845"/>
      <c r="AN88" s="845"/>
      <c r="AO88" s="845"/>
      <c r="AP88" s="845"/>
      <c r="AQ88" s="845"/>
      <c r="AR88" s="845"/>
      <c r="AS88" s="846"/>
      <c r="AT88" s="277"/>
      <c r="AU88" s="648"/>
      <c r="AV88" s="649"/>
      <c r="AW88" s="244"/>
    </row>
    <row r="89" spans="1:49" ht="15" x14ac:dyDescent="0.25">
      <c r="A89" s="662">
        <f>A23</f>
        <v>0</v>
      </c>
      <c r="B89" s="644">
        <v>0.35870000000000002</v>
      </c>
      <c r="C89" s="699" t="s">
        <v>273</v>
      </c>
      <c r="D89" s="700"/>
      <c r="E89" s="700"/>
      <c r="F89" s="700"/>
      <c r="G89" s="701"/>
      <c r="H89" s="451">
        <f>SUM(B89*H23)</f>
        <v>0</v>
      </c>
      <c r="I89" s="626"/>
      <c r="J89" s="240"/>
      <c r="K89" s="697" t="s">
        <v>273</v>
      </c>
      <c r="L89" s="697"/>
      <c r="M89" s="697"/>
      <c r="N89" s="697"/>
      <c r="O89" s="697"/>
      <c r="P89" s="698"/>
      <c r="Q89" s="451">
        <f>SUM(+B89*Q23)</f>
        <v>0</v>
      </c>
      <c r="R89" s="626"/>
      <c r="S89" s="200"/>
      <c r="T89" s="699" t="s">
        <v>273</v>
      </c>
      <c r="U89" s="700"/>
      <c r="V89" s="700"/>
      <c r="W89" s="700"/>
      <c r="X89" s="700"/>
      <c r="Y89" s="701"/>
      <c r="Z89" s="451">
        <f>SUM(+B89*Z23)</f>
        <v>0</v>
      </c>
      <c r="AA89" s="626"/>
      <c r="AB89" s="200"/>
      <c r="AC89" s="699" t="s">
        <v>273</v>
      </c>
      <c r="AD89" s="700"/>
      <c r="AE89" s="700"/>
      <c r="AF89" s="700"/>
      <c r="AG89" s="700"/>
      <c r="AH89" s="701"/>
      <c r="AI89" s="451">
        <f>SUM(+B89*AI23)</f>
        <v>0</v>
      </c>
      <c r="AJ89" s="626"/>
      <c r="AK89" s="200"/>
      <c r="AL89" s="699" t="s">
        <v>273</v>
      </c>
      <c r="AM89" s="700"/>
      <c r="AN89" s="700"/>
      <c r="AO89" s="700"/>
      <c r="AP89" s="700"/>
      <c r="AQ89" s="701"/>
      <c r="AR89" s="451">
        <f>SUM(+B89*AR23)</f>
        <v>0</v>
      </c>
      <c r="AS89" s="626"/>
      <c r="AT89" s="200"/>
      <c r="AU89" s="457">
        <f t="shared" ref="AU89:AU90" si="112">SUM(H89+Q89+Z89+AI89+AR89)</f>
        <v>0</v>
      </c>
      <c r="AV89" s="640"/>
      <c r="AW89" s="457">
        <f>SUM(H89+Q89+Z89+AI89+AR89)</f>
        <v>0</v>
      </c>
    </row>
    <row r="90" spans="1:49" ht="15" x14ac:dyDescent="0.25">
      <c r="A90" s="873"/>
      <c r="B90" s="645"/>
      <c r="C90" s="643">
        <v>8.3599999999999994E-2</v>
      </c>
      <c r="D90" s="866" t="s">
        <v>274</v>
      </c>
      <c r="E90" s="867"/>
      <c r="F90" s="867"/>
      <c r="G90" s="868"/>
      <c r="H90" s="447">
        <f>SUM(C90*H24)</f>
        <v>0</v>
      </c>
      <c r="I90" s="628"/>
      <c r="J90" s="240"/>
      <c r="K90" s="283"/>
      <c r="L90" s="689" t="s">
        <v>274</v>
      </c>
      <c r="M90" s="690"/>
      <c r="N90" s="690"/>
      <c r="O90" s="690"/>
      <c r="P90" s="691"/>
      <c r="Q90" s="447">
        <f>SUM(+C90*Q24)</f>
        <v>0</v>
      </c>
      <c r="R90" s="628"/>
      <c r="S90" s="200"/>
      <c r="T90" s="283"/>
      <c r="U90" s="689" t="s">
        <v>274</v>
      </c>
      <c r="V90" s="690"/>
      <c r="W90" s="690"/>
      <c r="X90" s="690"/>
      <c r="Y90" s="691"/>
      <c r="Z90" s="447">
        <f>SUM(+C90*Z24)</f>
        <v>0</v>
      </c>
      <c r="AA90" s="628"/>
      <c r="AB90" s="200"/>
      <c r="AC90" s="283"/>
      <c r="AD90" s="689" t="s">
        <v>274</v>
      </c>
      <c r="AE90" s="690"/>
      <c r="AF90" s="690"/>
      <c r="AG90" s="690"/>
      <c r="AH90" s="691"/>
      <c r="AI90" s="447">
        <f>SUM(+C90*AI24)</f>
        <v>0</v>
      </c>
      <c r="AJ90" s="628"/>
      <c r="AK90" s="200"/>
      <c r="AL90" s="283"/>
      <c r="AM90" s="689" t="s">
        <v>274</v>
      </c>
      <c r="AN90" s="690"/>
      <c r="AO90" s="690"/>
      <c r="AP90" s="690"/>
      <c r="AQ90" s="691"/>
      <c r="AR90" s="447">
        <f>SUM(+C90*AR24)</f>
        <v>0</v>
      </c>
      <c r="AS90" s="628"/>
      <c r="AT90" s="200"/>
      <c r="AU90" s="457">
        <f t="shared" si="112"/>
        <v>0</v>
      </c>
      <c r="AV90" s="641"/>
      <c r="AW90" s="457">
        <f>SUM(H90+Q90+Z90+AI90+AR90)</f>
        <v>0</v>
      </c>
    </row>
    <row r="91" spans="1:49" ht="15" x14ac:dyDescent="0.25">
      <c r="A91" s="874"/>
      <c r="B91" s="425"/>
      <c r="C91" s="283"/>
      <c r="D91" s="283"/>
      <c r="E91" s="283"/>
      <c r="F91" s="832" t="s">
        <v>350</v>
      </c>
      <c r="G91" s="833"/>
      <c r="H91" s="227"/>
      <c r="I91" s="451">
        <f>SUM(B23*C25*B89)+SUM(E25*F25*C90)</f>
        <v>0</v>
      </c>
      <c r="J91" s="200"/>
      <c r="K91" s="283"/>
      <c r="L91" s="283"/>
      <c r="M91" s="283"/>
      <c r="N91" s="832" t="s">
        <v>382</v>
      </c>
      <c r="O91" s="833"/>
      <c r="P91" s="834"/>
      <c r="Q91" s="227"/>
      <c r="R91" s="451">
        <f>SUM(K23*L25*B89)+SUM(N25*O25*C90)</f>
        <v>0</v>
      </c>
      <c r="S91" s="200"/>
      <c r="T91" s="283"/>
      <c r="U91" s="283"/>
      <c r="V91" s="283"/>
      <c r="W91" s="832" t="s">
        <v>382</v>
      </c>
      <c r="X91" s="833"/>
      <c r="Y91" s="834"/>
      <c r="Z91" s="227"/>
      <c r="AA91" s="451">
        <f>SUM(T23*U25*B89)+SUM(W25*X25*C90)</f>
        <v>0</v>
      </c>
      <c r="AB91" s="200"/>
      <c r="AC91" s="283"/>
      <c r="AD91" s="283"/>
      <c r="AE91" s="283"/>
      <c r="AF91" s="832" t="s">
        <v>382</v>
      </c>
      <c r="AG91" s="833"/>
      <c r="AH91" s="834"/>
      <c r="AI91" s="227"/>
      <c r="AJ91" s="451">
        <f>SUM(AC23*AD25*B89)+SUM(AF25*AG25*C90)</f>
        <v>0</v>
      </c>
      <c r="AK91" s="200"/>
      <c r="AL91" s="283"/>
      <c r="AM91" s="283"/>
      <c r="AN91" s="283"/>
      <c r="AO91" s="832" t="s">
        <v>382</v>
      </c>
      <c r="AP91" s="833"/>
      <c r="AQ91" s="834"/>
      <c r="AR91" s="227"/>
      <c r="AS91" s="451">
        <f>SUM(AL23*AM25*B89)+SUM(AO25*AP25*C90)</f>
        <v>0</v>
      </c>
      <c r="AT91" s="200"/>
      <c r="AU91" s="419"/>
      <c r="AV91" s="642">
        <f>SUM(I91+R91+AA91+AJ91+AS91)</f>
        <v>0</v>
      </c>
      <c r="AW91" s="457">
        <f>SUM(I91+R91+AA91+AJ91+AS91)</f>
        <v>0</v>
      </c>
    </row>
    <row r="92" spans="1:49" ht="15" x14ac:dyDescent="0.25">
      <c r="A92" s="662">
        <f t="shared" ref="A92" si="113">A26</f>
        <v>0</v>
      </c>
      <c r="B92" s="281"/>
      <c r="C92" s="699" t="s">
        <v>273</v>
      </c>
      <c r="D92" s="700"/>
      <c r="E92" s="700"/>
      <c r="F92" s="700"/>
      <c r="G92" s="701"/>
      <c r="H92" s="451">
        <f>SUM(B92*H26)</f>
        <v>0</v>
      </c>
      <c r="I92" s="626"/>
      <c r="J92" s="200"/>
      <c r="K92" s="697" t="s">
        <v>273</v>
      </c>
      <c r="L92" s="697"/>
      <c r="M92" s="697"/>
      <c r="N92" s="697"/>
      <c r="O92" s="697"/>
      <c r="P92" s="698"/>
      <c r="Q92" s="451">
        <f>SUM(+B92*Q26)</f>
        <v>0</v>
      </c>
      <c r="R92" s="626"/>
      <c r="S92" s="200"/>
      <c r="T92" s="699" t="s">
        <v>273</v>
      </c>
      <c r="U92" s="700"/>
      <c r="V92" s="700"/>
      <c r="W92" s="700"/>
      <c r="X92" s="700"/>
      <c r="Y92" s="701"/>
      <c r="Z92" s="451">
        <f>SUM(+B92*Z26)</f>
        <v>0</v>
      </c>
      <c r="AA92" s="626"/>
      <c r="AB92" s="200"/>
      <c r="AC92" s="699" t="s">
        <v>273</v>
      </c>
      <c r="AD92" s="700"/>
      <c r="AE92" s="700"/>
      <c r="AF92" s="700"/>
      <c r="AG92" s="700"/>
      <c r="AH92" s="701"/>
      <c r="AI92" s="451">
        <f>SUM(+B92*AI26)</f>
        <v>0</v>
      </c>
      <c r="AJ92" s="626"/>
      <c r="AK92" s="200"/>
      <c r="AL92" s="699" t="s">
        <v>273</v>
      </c>
      <c r="AM92" s="700"/>
      <c r="AN92" s="700"/>
      <c r="AO92" s="700"/>
      <c r="AP92" s="700"/>
      <c r="AQ92" s="701"/>
      <c r="AR92" s="451">
        <f>SUM(+B92*AR26)</f>
        <v>0</v>
      </c>
      <c r="AS92" s="626"/>
      <c r="AT92" s="200"/>
      <c r="AU92" s="457">
        <f t="shared" ref="AU92:AU93" si="114">SUM(H92+Q92+Z92+AI92+AR92)</f>
        <v>0</v>
      </c>
      <c r="AV92" s="640"/>
      <c r="AW92" s="457">
        <f>SUM(H92+Q92+Z92+AI92+AR92)</f>
        <v>0</v>
      </c>
    </row>
    <row r="93" spans="1:49" ht="15" x14ac:dyDescent="0.25">
      <c r="A93" s="839"/>
      <c r="B93" s="645"/>
      <c r="C93" s="643">
        <v>8.3599999999999994E-2</v>
      </c>
      <c r="D93" s="866" t="s">
        <v>274</v>
      </c>
      <c r="E93" s="867"/>
      <c r="F93" s="867"/>
      <c r="G93" s="868"/>
      <c r="H93" s="447">
        <f>SUM(C93*H27)</f>
        <v>0</v>
      </c>
      <c r="I93" s="628"/>
      <c r="J93" s="200"/>
      <c r="K93" s="283"/>
      <c r="L93" s="689" t="s">
        <v>274</v>
      </c>
      <c r="M93" s="690"/>
      <c r="N93" s="690"/>
      <c r="O93" s="690"/>
      <c r="P93" s="691"/>
      <c r="Q93" s="447">
        <f>SUM(+C93*Q27)</f>
        <v>0</v>
      </c>
      <c r="R93" s="628"/>
      <c r="S93" s="200"/>
      <c r="T93" s="283"/>
      <c r="U93" s="689" t="s">
        <v>274</v>
      </c>
      <c r="V93" s="690"/>
      <c r="W93" s="690"/>
      <c r="X93" s="690"/>
      <c r="Y93" s="691"/>
      <c r="Z93" s="447">
        <f>SUM(+C93*Z27)</f>
        <v>0</v>
      </c>
      <c r="AA93" s="628"/>
      <c r="AB93" s="200"/>
      <c r="AC93" s="283"/>
      <c r="AD93" s="689" t="s">
        <v>274</v>
      </c>
      <c r="AE93" s="690"/>
      <c r="AF93" s="690"/>
      <c r="AG93" s="690"/>
      <c r="AH93" s="691"/>
      <c r="AI93" s="447">
        <f>SUM(+C93*AI27)</f>
        <v>0</v>
      </c>
      <c r="AJ93" s="628"/>
      <c r="AK93" s="200"/>
      <c r="AL93" s="283"/>
      <c r="AM93" s="689" t="s">
        <v>274</v>
      </c>
      <c r="AN93" s="690"/>
      <c r="AO93" s="690"/>
      <c r="AP93" s="690"/>
      <c r="AQ93" s="691"/>
      <c r="AR93" s="447">
        <f>SUM(+C93*AR27)</f>
        <v>0</v>
      </c>
      <c r="AS93" s="628"/>
      <c r="AT93" s="200"/>
      <c r="AU93" s="457">
        <f t="shared" si="114"/>
        <v>0</v>
      </c>
      <c r="AV93" s="641"/>
      <c r="AW93" s="457">
        <f>SUM(H93+Q93+Z93+AI93+AR93)</f>
        <v>0</v>
      </c>
    </row>
    <row r="94" spans="1:49" ht="15" x14ac:dyDescent="0.25">
      <c r="A94" s="663"/>
      <c r="B94" s="425"/>
      <c r="C94" s="283"/>
      <c r="D94" s="283"/>
      <c r="E94" s="283"/>
      <c r="F94" s="832" t="s">
        <v>350</v>
      </c>
      <c r="G94" s="833"/>
      <c r="H94" s="227"/>
      <c r="I94" s="451">
        <f>SUM(B26*C28*B92)+SUM(E28*F28*C93)</f>
        <v>0</v>
      </c>
      <c r="J94" s="200"/>
      <c r="K94" s="283"/>
      <c r="L94" s="283"/>
      <c r="M94" s="283"/>
      <c r="N94" s="832" t="s">
        <v>382</v>
      </c>
      <c r="O94" s="833"/>
      <c r="P94" s="834"/>
      <c r="Q94" s="227"/>
      <c r="R94" s="451">
        <f>SUM(K26*L28*B92)+SUM(N28*O28*C93)</f>
        <v>0</v>
      </c>
      <c r="S94" s="200"/>
      <c r="T94" s="283"/>
      <c r="U94" s="283"/>
      <c r="V94" s="283"/>
      <c r="W94" s="832" t="s">
        <v>382</v>
      </c>
      <c r="X94" s="833"/>
      <c r="Y94" s="834"/>
      <c r="Z94" s="227"/>
      <c r="AA94" s="451">
        <f>SUM(T26*U28*B92)+SUM(W28*X28*C93)</f>
        <v>0</v>
      </c>
      <c r="AB94" s="200"/>
      <c r="AC94" s="283"/>
      <c r="AD94" s="283"/>
      <c r="AE94" s="283"/>
      <c r="AF94" s="832" t="s">
        <v>382</v>
      </c>
      <c r="AG94" s="833"/>
      <c r="AH94" s="834"/>
      <c r="AI94" s="227"/>
      <c r="AJ94" s="451">
        <f>SUM(AC26*AD28*B92)+SUM(AF28*AG28*C93)</f>
        <v>0</v>
      </c>
      <c r="AK94" s="200"/>
      <c r="AL94" s="283"/>
      <c r="AM94" s="283"/>
      <c r="AN94" s="283"/>
      <c r="AO94" s="832" t="s">
        <v>382</v>
      </c>
      <c r="AP94" s="833"/>
      <c r="AQ94" s="834"/>
      <c r="AR94" s="227"/>
      <c r="AS94" s="451">
        <f>SUM(AL26*AM28*B92)+SUM(AO28*AP28*C93)</f>
        <v>0</v>
      </c>
      <c r="AT94" s="200"/>
      <c r="AU94" s="419"/>
      <c r="AV94" s="493">
        <f>SUM(I94+R94+AA94+AJ94+AS94)</f>
        <v>0</v>
      </c>
      <c r="AW94" s="457">
        <f>SUM(I94+R94+AA94+AJ94+AS94)</f>
        <v>0</v>
      </c>
    </row>
    <row r="95" spans="1:49" ht="15" x14ac:dyDescent="0.25">
      <c r="A95" s="662">
        <f t="shared" ref="A95" si="115">A29</f>
        <v>0</v>
      </c>
      <c r="B95" s="281"/>
      <c r="C95" s="699" t="s">
        <v>273</v>
      </c>
      <c r="D95" s="700"/>
      <c r="E95" s="700"/>
      <c r="F95" s="700"/>
      <c r="G95" s="701"/>
      <c r="H95" s="451">
        <f>SUM(B95*H29)</f>
        <v>0</v>
      </c>
      <c r="I95" s="626"/>
      <c r="J95" s="200"/>
      <c r="K95" s="697" t="s">
        <v>273</v>
      </c>
      <c r="L95" s="697"/>
      <c r="M95" s="697"/>
      <c r="N95" s="697"/>
      <c r="O95" s="697"/>
      <c r="P95" s="698"/>
      <c r="Q95" s="451">
        <f>SUM(+B95*Q29)</f>
        <v>0</v>
      </c>
      <c r="R95" s="626"/>
      <c r="S95" s="200"/>
      <c r="T95" s="699" t="s">
        <v>273</v>
      </c>
      <c r="U95" s="700"/>
      <c r="V95" s="700"/>
      <c r="W95" s="700"/>
      <c r="X95" s="700"/>
      <c r="Y95" s="701"/>
      <c r="Z95" s="451">
        <f>SUM(+B95*Z29)</f>
        <v>0</v>
      </c>
      <c r="AA95" s="626"/>
      <c r="AB95" s="200"/>
      <c r="AC95" s="699" t="s">
        <v>273</v>
      </c>
      <c r="AD95" s="700"/>
      <c r="AE95" s="700"/>
      <c r="AF95" s="700"/>
      <c r="AG95" s="700"/>
      <c r="AH95" s="701"/>
      <c r="AI95" s="451">
        <f>SUM(+B95*AI29)</f>
        <v>0</v>
      </c>
      <c r="AJ95" s="626"/>
      <c r="AK95" s="200"/>
      <c r="AL95" s="699" t="s">
        <v>273</v>
      </c>
      <c r="AM95" s="700"/>
      <c r="AN95" s="700"/>
      <c r="AO95" s="700"/>
      <c r="AP95" s="700"/>
      <c r="AQ95" s="701"/>
      <c r="AR95" s="451">
        <f>SUM(+B95*AR29)</f>
        <v>0</v>
      </c>
      <c r="AS95" s="626"/>
      <c r="AT95" s="200"/>
      <c r="AU95" s="457">
        <f t="shared" ref="AU95:AU96" si="116">SUM(H95+Q95+Z95+AI95+AR95)</f>
        <v>0</v>
      </c>
      <c r="AV95" s="640"/>
      <c r="AW95" s="457">
        <f>SUM(H95+Q95+Z95+AI95+AR95)</f>
        <v>0</v>
      </c>
    </row>
    <row r="96" spans="1:49" ht="15" x14ac:dyDescent="0.25">
      <c r="A96" s="839"/>
      <c r="B96" s="645"/>
      <c r="C96" s="643">
        <v>8.3599999999999994E-2</v>
      </c>
      <c r="D96" s="866" t="s">
        <v>274</v>
      </c>
      <c r="E96" s="867"/>
      <c r="F96" s="867"/>
      <c r="G96" s="868"/>
      <c r="H96" s="447">
        <f>SUM(C96*H30)</f>
        <v>0</v>
      </c>
      <c r="I96" s="628"/>
      <c r="J96" s="200"/>
      <c r="K96" s="283"/>
      <c r="L96" s="689" t="s">
        <v>274</v>
      </c>
      <c r="M96" s="690"/>
      <c r="N96" s="690"/>
      <c r="O96" s="690"/>
      <c r="P96" s="691"/>
      <c r="Q96" s="447">
        <f>SUM(+C96*Q30)</f>
        <v>0</v>
      </c>
      <c r="R96" s="628"/>
      <c r="S96" s="200"/>
      <c r="T96" s="283"/>
      <c r="U96" s="689" t="s">
        <v>274</v>
      </c>
      <c r="V96" s="690"/>
      <c r="W96" s="690"/>
      <c r="X96" s="690"/>
      <c r="Y96" s="691"/>
      <c r="Z96" s="447">
        <f>SUM(+C96*Z30)</f>
        <v>0</v>
      </c>
      <c r="AA96" s="628"/>
      <c r="AB96" s="200"/>
      <c r="AC96" s="283"/>
      <c r="AD96" s="689" t="s">
        <v>274</v>
      </c>
      <c r="AE96" s="690"/>
      <c r="AF96" s="690"/>
      <c r="AG96" s="690"/>
      <c r="AH96" s="691"/>
      <c r="AI96" s="447">
        <f>SUM(+C96*AI30)</f>
        <v>0</v>
      </c>
      <c r="AJ96" s="628"/>
      <c r="AK96" s="200"/>
      <c r="AL96" s="283"/>
      <c r="AM96" s="689" t="s">
        <v>274</v>
      </c>
      <c r="AN96" s="690"/>
      <c r="AO96" s="690"/>
      <c r="AP96" s="690"/>
      <c r="AQ96" s="691"/>
      <c r="AR96" s="447">
        <f>SUM(+C96*AR30)</f>
        <v>0</v>
      </c>
      <c r="AS96" s="628"/>
      <c r="AT96" s="200"/>
      <c r="AU96" s="457">
        <f t="shared" si="116"/>
        <v>0</v>
      </c>
      <c r="AV96" s="641"/>
      <c r="AW96" s="457">
        <f>SUM(H96+Q96+Z96+AI96+AR96)</f>
        <v>0</v>
      </c>
    </row>
    <row r="97" spans="1:49" ht="15" x14ac:dyDescent="0.25">
      <c r="A97" s="663"/>
      <c r="B97" s="425"/>
      <c r="C97" s="283"/>
      <c r="D97" s="283"/>
      <c r="E97" s="283"/>
      <c r="F97" s="832" t="s">
        <v>350</v>
      </c>
      <c r="G97" s="833"/>
      <c r="H97" s="227"/>
      <c r="I97" s="451">
        <f>SUM(B29*C31*B95)+SUM(E31*F31*C96)</f>
        <v>0</v>
      </c>
      <c r="J97" s="200"/>
      <c r="K97" s="283"/>
      <c r="L97" s="283"/>
      <c r="M97" s="283"/>
      <c r="N97" s="832" t="s">
        <v>382</v>
      </c>
      <c r="O97" s="833"/>
      <c r="P97" s="834"/>
      <c r="Q97" s="227"/>
      <c r="R97" s="451">
        <f>SUM(K29*L31*B95)+SUM(N31*O31*C96)</f>
        <v>0</v>
      </c>
      <c r="S97" s="200"/>
      <c r="T97" s="283"/>
      <c r="U97" s="283"/>
      <c r="V97" s="283"/>
      <c r="W97" s="832" t="s">
        <v>382</v>
      </c>
      <c r="X97" s="833"/>
      <c r="Y97" s="834"/>
      <c r="Z97" s="227"/>
      <c r="AA97" s="451">
        <f>SUM(T29*U31*B95)+SUM(W31*X31*C96)</f>
        <v>0</v>
      </c>
      <c r="AB97" s="200"/>
      <c r="AC97" s="283"/>
      <c r="AD97" s="283"/>
      <c r="AE97" s="283"/>
      <c r="AF97" s="832" t="s">
        <v>382</v>
      </c>
      <c r="AG97" s="833"/>
      <c r="AH97" s="834"/>
      <c r="AI97" s="227"/>
      <c r="AJ97" s="451">
        <f>SUM(AC29*AD31*B95)+SUM(AF31*AG31*C96)</f>
        <v>0</v>
      </c>
      <c r="AK97" s="200"/>
      <c r="AL97" s="283"/>
      <c r="AM97" s="283"/>
      <c r="AN97" s="283"/>
      <c r="AO97" s="832" t="s">
        <v>382</v>
      </c>
      <c r="AP97" s="833"/>
      <c r="AQ97" s="834"/>
      <c r="AR97" s="227"/>
      <c r="AS97" s="451">
        <f>SUM(AL29*AM31*B95)+SUM(AO31*AP31*C96)</f>
        <v>0</v>
      </c>
      <c r="AT97" s="200"/>
      <c r="AU97" s="419"/>
      <c r="AV97" s="493">
        <f>SUM(I97+R97+AA97+AJ97+AS97)</f>
        <v>0</v>
      </c>
      <c r="AW97" s="457">
        <f>SUM(I97+R97+AA97+AJ97+AS97)</f>
        <v>0</v>
      </c>
    </row>
    <row r="98" spans="1:49" ht="15" x14ac:dyDescent="0.25">
      <c r="A98" s="662">
        <f t="shared" ref="A98" si="117">A32</f>
        <v>0</v>
      </c>
      <c r="B98" s="281"/>
      <c r="C98" s="699" t="s">
        <v>273</v>
      </c>
      <c r="D98" s="700"/>
      <c r="E98" s="700"/>
      <c r="F98" s="700"/>
      <c r="G98" s="701"/>
      <c r="H98" s="451">
        <f>SUM(B98*H32)</f>
        <v>0</v>
      </c>
      <c r="I98" s="626"/>
      <c r="J98" s="200"/>
      <c r="K98" s="697" t="s">
        <v>273</v>
      </c>
      <c r="L98" s="697"/>
      <c r="M98" s="697"/>
      <c r="N98" s="697"/>
      <c r="O98" s="697"/>
      <c r="P98" s="698"/>
      <c r="Q98" s="451">
        <f>SUM(+B98*Q32)</f>
        <v>0</v>
      </c>
      <c r="R98" s="626"/>
      <c r="S98" s="200"/>
      <c r="T98" s="699" t="s">
        <v>273</v>
      </c>
      <c r="U98" s="700"/>
      <c r="V98" s="700"/>
      <c r="W98" s="700"/>
      <c r="X98" s="700"/>
      <c r="Y98" s="701"/>
      <c r="Z98" s="451">
        <f>SUM(+B98*Z32)</f>
        <v>0</v>
      </c>
      <c r="AA98" s="626"/>
      <c r="AB98" s="200"/>
      <c r="AC98" s="699" t="s">
        <v>273</v>
      </c>
      <c r="AD98" s="700"/>
      <c r="AE98" s="700"/>
      <c r="AF98" s="700"/>
      <c r="AG98" s="700"/>
      <c r="AH98" s="701"/>
      <c r="AI98" s="451">
        <f>SUM(+B98*AI32)</f>
        <v>0</v>
      </c>
      <c r="AJ98" s="626"/>
      <c r="AK98" s="200"/>
      <c r="AL98" s="699" t="s">
        <v>273</v>
      </c>
      <c r="AM98" s="700"/>
      <c r="AN98" s="700"/>
      <c r="AO98" s="700"/>
      <c r="AP98" s="700"/>
      <c r="AQ98" s="701"/>
      <c r="AR98" s="451">
        <f>SUM(+B98*AR32)</f>
        <v>0</v>
      </c>
      <c r="AS98" s="626"/>
      <c r="AT98" s="200"/>
      <c r="AU98" s="457">
        <f t="shared" ref="AU98:AU99" si="118">SUM(H98+Q98+Z98+AI98+AR98)</f>
        <v>0</v>
      </c>
      <c r="AV98" s="640"/>
      <c r="AW98" s="457">
        <f>SUM(H98+Q98+Z98+AI98+AR98)</f>
        <v>0</v>
      </c>
    </row>
    <row r="99" spans="1:49" ht="15" x14ac:dyDescent="0.25">
      <c r="A99" s="839"/>
      <c r="B99" s="645"/>
      <c r="C99" s="643">
        <v>8.3599999999999994E-2</v>
      </c>
      <c r="D99" s="866" t="s">
        <v>274</v>
      </c>
      <c r="E99" s="867"/>
      <c r="F99" s="867"/>
      <c r="G99" s="868"/>
      <c r="H99" s="447">
        <f>SUM(C99*H33)</f>
        <v>0</v>
      </c>
      <c r="I99" s="628"/>
      <c r="J99" s="200"/>
      <c r="K99" s="283"/>
      <c r="L99" s="689" t="s">
        <v>274</v>
      </c>
      <c r="M99" s="690"/>
      <c r="N99" s="690"/>
      <c r="O99" s="690"/>
      <c r="P99" s="691"/>
      <c r="Q99" s="447">
        <f>SUM(+C99*Q33)</f>
        <v>0</v>
      </c>
      <c r="R99" s="628"/>
      <c r="S99" s="200"/>
      <c r="T99" s="283"/>
      <c r="U99" s="689" t="s">
        <v>274</v>
      </c>
      <c r="V99" s="690"/>
      <c r="W99" s="690"/>
      <c r="X99" s="690"/>
      <c r="Y99" s="691"/>
      <c r="Z99" s="447">
        <f>SUM(+C99*Z33)</f>
        <v>0</v>
      </c>
      <c r="AA99" s="628"/>
      <c r="AB99" s="200"/>
      <c r="AC99" s="283"/>
      <c r="AD99" s="689" t="s">
        <v>274</v>
      </c>
      <c r="AE99" s="690"/>
      <c r="AF99" s="690"/>
      <c r="AG99" s="690"/>
      <c r="AH99" s="691"/>
      <c r="AI99" s="447">
        <f>SUM(+C99*AI33)</f>
        <v>0</v>
      </c>
      <c r="AJ99" s="628"/>
      <c r="AK99" s="200"/>
      <c r="AL99" s="283"/>
      <c r="AM99" s="689" t="s">
        <v>274</v>
      </c>
      <c r="AN99" s="690"/>
      <c r="AO99" s="690"/>
      <c r="AP99" s="690"/>
      <c r="AQ99" s="691"/>
      <c r="AR99" s="447">
        <f>SUM(+C99*AR33)</f>
        <v>0</v>
      </c>
      <c r="AS99" s="628"/>
      <c r="AT99" s="200"/>
      <c r="AU99" s="457">
        <f t="shared" si="118"/>
        <v>0</v>
      </c>
      <c r="AV99" s="641"/>
      <c r="AW99" s="457">
        <f>SUM(H99+Q99+Z99+AI99+AR99)</f>
        <v>0</v>
      </c>
    </row>
    <row r="100" spans="1:49" ht="15" x14ac:dyDescent="0.25">
      <c r="A100" s="663"/>
      <c r="B100" s="425"/>
      <c r="C100" s="283"/>
      <c r="D100" s="283"/>
      <c r="E100" s="283"/>
      <c r="F100" s="832" t="s">
        <v>350</v>
      </c>
      <c r="G100" s="833"/>
      <c r="H100" s="227"/>
      <c r="I100" s="451">
        <f>SUM(B32*C34*B98)+SUM(E34*F34*C99)</f>
        <v>0</v>
      </c>
      <c r="J100" s="200"/>
      <c r="K100" s="283"/>
      <c r="L100" s="283"/>
      <c r="M100" s="283"/>
      <c r="N100" s="832" t="s">
        <v>382</v>
      </c>
      <c r="O100" s="833"/>
      <c r="P100" s="834"/>
      <c r="Q100" s="227"/>
      <c r="R100" s="451">
        <f>SUM(K32*L34*B98)+SUM(N34*O34*C99)</f>
        <v>0</v>
      </c>
      <c r="S100" s="200"/>
      <c r="T100" s="283"/>
      <c r="U100" s="283"/>
      <c r="V100" s="283"/>
      <c r="W100" s="832" t="s">
        <v>382</v>
      </c>
      <c r="X100" s="833"/>
      <c r="Y100" s="834"/>
      <c r="Z100" s="227"/>
      <c r="AA100" s="451">
        <f>SUM(T32*U34*B98)+SUM(W34*X34*C99)</f>
        <v>0</v>
      </c>
      <c r="AB100" s="200"/>
      <c r="AC100" s="283"/>
      <c r="AD100" s="283"/>
      <c r="AE100" s="283"/>
      <c r="AF100" s="832" t="s">
        <v>382</v>
      </c>
      <c r="AG100" s="833"/>
      <c r="AH100" s="834"/>
      <c r="AI100" s="227"/>
      <c r="AJ100" s="451">
        <f>SUM(AC32*AD34*B98)+SUM(AF34*AG34*C99)</f>
        <v>0</v>
      </c>
      <c r="AK100" s="200"/>
      <c r="AL100" s="283"/>
      <c r="AM100" s="283"/>
      <c r="AN100" s="283"/>
      <c r="AO100" s="832" t="s">
        <v>382</v>
      </c>
      <c r="AP100" s="833"/>
      <c r="AQ100" s="834"/>
      <c r="AR100" s="227"/>
      <c r="AS100" s="451">
        <f>SUM(AL32*AM34*B98)+SUM(AO34*AP34*C99)</f>
        <v>0</v>
      </c>
      <c r="AT100" s="200"/>
      <c r="AU100" s="419"/>
      <c r="AV100" s="493">
        <f>SUM(I100+R100+AA100+AJ100+AS100)</f>
        <v>0</v>
      </c>
      <c r="AW100" s="457">
        <f>SUM(I100+R100+AA100+AJ100+AS100)</f>
        <v>0</v>
      </c>
    </row>
    <row r="101" spans="1:49" ht="15" x14ac:dyDescent="0.25">
      <c r="A101" s="662">
        <f t="shared" ref="A101" si="119">A35</f>
        <v>0</v>
      </c>
      <c r="B101" s="281"/>
      <c r="C101" s="699" t="s">
        <v>273</v>
      </c>
      <c r="D101" s="700"/>
      <c r="E101" s="700"/>
      <c r="F101" s="700"/>
      <c r="G101" s="701"/>
      <c r="H101" s="451">
        <f>SUM(B101*H35)</f>
        <v>0</v>
      </c>
      <c r="I101" s="626"/>
      <c r="J101" s="200"/>
      <c r="K101" s="697" t="s">
        <v>273</v>
      </c>
      <c r="L101" s="697"/>
      <c r="M101" s="697"/>
      <c r="N101" s="697"/>
      <c r="O101" s="697"/>
      <c r="P101" s="698"/>
      <c r="Q101" s="451">
        <f>SUM(+B101*Q35)</f>
        <v>0</v>
      </c>
      <c r="R101" s="626"/>
      <c r="S101" s="200"/>
      <c r="T101" s="699" t="s">
        <v>273</v>
      </c>
      <c r="U101" s="700"/>
      <c r="V101" s="700"/>
      <c r="W101" s="700"/>
      <c r="X101" s="700"/>
      <c r="Y101" s="701"/>
      <c r="Z101" s="451">
        <f>SUM(+B101*Z35)</f>
        <v>0</v>
      </c>
      <c r="AA101" s="626"/>
      <c r="AB101" s="200"/>
      <c r="AC101" s="699" t="s">
        <v>273</v>
      </c>
      <c r="AD101" s="700"/>
      <c r="AE101" s="700"/>
      <c r="AF101" s="700"/>
      <c r="AG101" s="700"/>
      <c r="AH101" s="701"/>
      <c r="AI101" s="451">
        <f>SUM(+B101*AI35)</f>
        <v>0</v>
      </c>
      <c r="AJ101" s="626"/>
      <c r="AK101" s="200"/>
      <c r="AL101" s="699" t="s">
        <v>273</v>
      </c>
      <c r="AM101" s="700"/>
      <c r="AN101" s="700"/>
      <c r="AO101" s="700"/>
      <c r="AP101" s="700"/>
      <c r="AQ101" s="701"/>
      <c r="AR101" s="451">
        <f>SUM(+B101*AR35)</f>
        <v>0</v>
      </c>
      <c r="AS101" s="626"/>
      <c r="AT101" s="200"/>
      <c r="AU101" s="457">
        <f t="shared" ref="AU101:AU102" si="120">SUM(H101+Q101+Z101+AI101+AR101)</f>
        <v>0</v>
      </c>
      <c r="AV101" s="640"/>
      <c r="AW101" s="457">
        <f>SUM(H101+Q101+Z101+AI101+AR101)</f>
        <v>0</v>
      </c>
    </row>
    <row r="102" spans="1:49" ht="15" x14ac:dyDescent="0.25">
      <c r="A102" s="839"/>
      <c r="B102" s="645"/>
      <c r="C102" s="643">
        <v>8.3599999999999994E-2</v>
      </c>
      <c r="D102" s="866" t="s">
        <v>274</v>
      </c>
      <c r="E102" s="867"/>
      <c r="F102" s="867"/>
      <c r="G102" s="868"/>
      <c r="H102" s="447">
        <f>SUM(C102*H36)</f>
        <v>0</v>
      </c>
      <c r="I102" s="628"/>
      <c r="J102" s="200"/>
      <c r="K102" s="283"/>
      <c r="L102" s="689" t="s">
        <v>274</v>
      </c>
      <c r="M102" s="690"/>
      <c r="N102" s="690"/>
      <c r="O102" s="690"/>
      <c r="P102" s="691"/>
      <c r="Q102" s="447">
        <f>SUM(+C102*Q36)</f>
        <v>0</v>
      </c>
      <c r="R102" s="628"/>
      <c r="S102" s="200"/>
      <c r="T102" s="283"/>
      <c r="U102" s="689" t="s">
        <v>274</v>
      </c>
      <c r="V102" s="690"/>
      <c r="W102" s="690"/>
      <c r="X102" s="690"/>
      <c r="Y102" s="691"/>
      <c r="Z102" s="447">
        <f>SUM(+C102*Z36)</f>
        <v>0</v>
      </c>
      <c r="AA102" s="628"/>
      <c r="AB102" s="200"/>
      <c r="AC102" s="283"/>
      <c r="AD102" s="689" t="s">
        <v>274</v>
      </c>
      <c r="AE102" s="690"/>
      <c r="AF102" s="690"/>
      <c r="AG102" s="690"/>
      <c r="AH102" s="691"/>
      <c r="AI102" s="447">
        <f>SUM(+C102*AI36)</f>
        <v>0</v>
      </c>
      <c r="AJ102" s="628"/>
      <c r="AK102" s="200"/>
      <c r="AL102" s="283"/>
      <c r="AM102" s="689" t="s">
        <v>274</v>
      </c>
      <c r="AN102" s="690"/>
      <c r="AO102" s="690"/>
      <c r="AP102" s="690"/>
      <c r="AQ102" s="691"/>
      <c r="AR102" s="447">
        <f>SUM(+C102*AR36)</f>
        <v>0</v>
      </c>
      <c r="AS102" s="628"/>
      <c r="AT102" s="200"/>
      <c r="AU102" s="457">
        <f t="shared" si="120"/>
        <v>0</v>
      </c>
      <c r="AV102" s="641"/>
      <c r="AW102" s="457">
        <f>SUM(H102+Q102+Z102+AI102+AR102)</f>
        <v>0</v>
      </c>
    </row>
    <row r="103" spans="1:49" ht="15" x14ac:dyDescent="0.25">
      <c r="A103" s="663"/>
      <c r="B103" s="425"/>
      <c r="C103" s="283"/>
      <c r="D103" s="283"/>
      <c r="E103" s="283"/>
      <c r="F103" s="832" t="s">
        <v>350</v>
      </c>
      <c r="G103" s="833"/>
      <c r="H103" s="227"/>
      <c r="I103" s="451">
        <f>SUM(B35*C37*B101)+SUM(E37*F37*C102)</f>
        <v>0</v>
      </c>
      <c r="J103" s="200"/>
      <c r="K103" s="283"/>
      <c r="L103" s="283"/>
      <c r="M103" s="283"/>
      <c r="N103" s="832" t="s">
        <v>382</v>
      </c>
      <c r="O103" s="833"/>
      <c r="P103" s="834"/>
      <c r="Q103" s="227"/>
      <c r="R103" s="451">
        <f>SUM(K35*L37*B101)+SUM(N37*O37*C102)</f>
        <v>0</v>
      </c>
      <c r="S103" s="200"/>
      <c r="T103" s="283"/>
      <c r="U103" s="283"/>
      <c r="V103" s="283"/>
      <c r="W103" s="832" t="s">
        <v>382</v>
      </c>
      <c r="X103" s="833"/>
      <c r="Y103" s="834"/>
      <c r="Z103" s="227"/>
      <c r="AA103" s="451">
        <f>SUM(T35*U37*B101)+SUM(W37*X37*C102)</f>
        <v>0</v>
      </c>
      <c r="AB103" s="200"/>
      <c r="AC103" s="283"/>
      <c r="AD103" s="283"/>
      <c r="AE103" s="283"/>
      <c r="AF103" s="832" t="s">
        <v>382</v>
      </c>
      <c r="AG103" s="833"/>
      <c r="AH103" s="834"/>
      <c r="AI103" s="227"/>
      <c r="AJ103" s="451">
        <f>SUM(AC35*AD37*B101)+SUM(AF37*AG37*C102)</f>
        <v>0</v>
      </c>
      <c r="AK103" s="200"/>
      <c r="AL103" s="283"/>
      <c r="AM103" s="283"/>
      <c r="AN103" s="283"/>
      <c r="AO103" s="832" t="s">
        <v>382</v>
      </c>
      <c r="AP103" s="833"/>
      <c r="AQ103" s="834"/>
      <c r="AR103" s="227"/>
      <c r="AS103" s="451">
        <f>SUM(AL35*AM37*B101)+SUM(AO37*AP37*C102)</f>
        <v>0</v>
      </c>
      <c r="AT103" s="200"/>
      <c r="AU103" s="419"/>
      <c r="AV103" s="493">
        <f>SUM(I103+R103+AA103+AJ103+AS103)</f>
        <v>0</v>
      </c>
      <c r="AW103" s="457">
        <f>SUM(I103+R103+AA103+AJ103+AS103)</f>
        <v>0</v>
      </c>
    </row>
    <row r="104" spans="1:49" ht="15" x14ac:dyDescent="0.25">
      <c r="A104" s="662">
        <f t="shared" ref="A104" si="121">A38</f>
        <v>0</v>
      </c>
      <c r="B104" s="281"/>
      <c r="C104" s="699" t="s">
        <v>273</v>
      </c>
      <c r="D104" s="700"/>
      <c r="E104" s="700"/>
      <c r="F104" s="700"/>
      <c r="G104" s="701"/>
      <c r="H104" s="451">
        <f>SUM(B104*H38)</f>
        <v>0</v>
      </c>
      <c r="I104" s="626"/>
      <c r="J104" s="200"/>
      <c r="K104" s="697" t="s">
        <v>273</v>
      </c>
      <c r="L104" s="697"/>
      <c r="M104" s="697"/>
      <c r="N104" s="697"/>
      <c r="O104" s="697"/>
      <c r="P104" s="698"/>
      <c r="Q104" s="451">
        <f>SUM(+B104*Q38)</f>
        <v>0</v>
      </c>
      <c r="R104" s="626"/>
      <c r="S104" s="200"/>
      <c r="T104" s="699" t="s">
        <v>273</v>
      </c>
      <c r="U104" s="700"/>
      <c r="V104" s="700"/>
      <c r="W104" s="700"/>
      <c r="X104" s="700"/>
      <c r="Y104" s="701"/>
      <c r="Z104" s="451">
        <f>SUM(+B104*Z38)</f>
        <v>0</v>
      </c>
      <c r="AA104" s="626"/>
      <c r="AB104" s="200"/>
      <c r="AC104" s="699" t="s">
        <v>273</v>
      </c>
      <c r="AD104" s="700"/>
      <c r="AE104" s="700"/>
      <c r="AF104" s="700"/>
      <c r="AG104" s="700"/>
      <c r="AH104" s="701"/>
      <c r="AI104" s="451">
        <f>SUM(+B104*AI38)</f>
        <v>0</v>
      </c>
      <c r="AJ104" s="626"/>
      <c r="AK104" s="200"/>
      <c r="AL104" s="699" t="s">
        <v>273</v>
      </c>
      <c r="AM104" s="700"/>
      <c r="AN104" s="700"/>
      <c r="AO104" s="700"/>
      <c r="AP104" s="700"/>
      <c r="AQ104" s="701"/>
      <c r="AR104" s="451">
        <f>SUM(+B104*AR38)</f>
        <v>0</v>
      </c>
      <c r="AS104" s="626"/>
      <c r="AT104" s="200"/>
      <c r="AU104" s="457">
        <f t="shared" ref="AU104:AU105" si="122">SUM(H104+Q104+Z104+AI104+AR104)</f>
        <v>0</v>
      </c>
      <c r="AV104" s="640"/>
      <c r="AW104" s="457">
        <f>SUM(H104+Q104+Z104+AI104+AR104)</f>
        <v>0</v>
      </c>
    </row>
    <row r="105" spans="1:49" ht="15" x14ac:dyDescent="0.25">
      <c r="A105" s="839"/>
      <c r="B105" s="645"/>
      <c r="C105" s="643">
        <v>8.3599999999999994E-2</v>
      </c>
      <c r="D105" s="866" t="s">
        <v>274</v>
      </c>
      <c r="E105" s="867"/>
      <c r="F105" s="867"/>
      <c r="G105" s="868"/>
      <c r="H105" s="447">
        <f>SUM(C105*H39)</f>
        <v>0</v>
      </c>
      <c r="I105" s="628"/>
      <c r="J105" s="200"/>
      <c r="K105" s="283"/>
      <c r="L105" s="689" t="s">
        <v>274</v>
      </c>
      <c r="M105" s="690"/>
      <c r="N105" s="690"/>
      <c r="O105" s="690"/>
      <c r="P105" s="691"/>
      <c r="Q105" s="447">
        <f>SUM(+C105*Q39)</f>
        <v>0</v>
      </c>
      <c r="R105" s="628"/>
      <c r="S105" s="200"/>
      <c r="T105" s="283"/>
      <c r="U105" s="689" t="s">
        <v>274</v>
      </c>
      <c r="V105" s="690"/>
      <c r="W105" s="690"/>
      <c r="X105" s="690"/>
      <c r="Y105" s="691"/>
      <c r="Z105" s="447">
        <f>SUM(+C105*Z39)</f>
        <v>0</v>
      </c>
      <c r="AA105" s="628"/>
      <c r="AB105" s="200"/>
      <c r="AC105" s="283"/>
      <c r="AD105" s="689" t="s">
        <v>274</v>
      </c>
      <c r="AE105" s="690"/>
      <c r="AF105" s="690"/>
      <c r="AG105" s="690"/>
      <c r="AH105" s="691"/>
      <c r="AI105" s="447">
        <f>SUM(+C105*AI39)</f>
        <v>0</v>
      </c>
      <c r="AJ105" s="628"/>
      <c r="AK105" s="200"/>
      <c r="AL105" s="283"/>
      <c r="AM105" s="689" t="s">
        <v>274</v>
      </c>
      <c r="AN105" s="690"/>
      <c r="AO105" s="690"/>
      <c r="AP105" s="690"/>
      <c r="AQ105" s="691"/>
      <c r="AR105" s="447">
        <f>SUM(+C105*AR39)</f>
        <v>0</v>
      </c>
      <c r="AS105" s="628"/>
      <c r="AT105" s="200"/>
      <c r="AU105" s="457">
        <f t="shared" si="122"/>
        <v>0</v>
      </c>
      <c r="AV105" s="641"/>
      <c r="AW105" s="457">
        <f>SUM(H105+Q105+Z105+AI105+AR105)</f>
        <v>0</v>
      </c>
    </row>
    <row r="106" spans="1:49" ht="15" x14ac:dyDescent="0.25">
      <c r="A106" s="663"/>
      <c r="B106" s="425"/>
      <c r="C106" s="283"/>
      <c r="D106" s="283"/>
      <c r="E106" s="283"/>
      <c r="F106" s="832" t="s">
        <v>350</v>
      </c>
      <c r="G106" s="833"/>
      <c r="H106" s="227"/>
      <c r="I106" s="451">
        <f>SUM(B38*C40*B104)+SUM(E40*F40*C105)</f>
        <v>0</v>
      </c>
      <c r="J106" s="200"/>
      <c r="K106" s="283"/>
      <c r="L106" s="283"/>
      <c r="M106" s="283"/>
      <c r="N106" s="832" t="s">
        <v>382</v>
      </c>
      <c r="O106" s="833"/>
      <c r="P106" s="834"/>
      <c r="Q106" s="227"/>
      <c r="R106" s="451">
        <f>SUM(K38*L40*B104)+SUM(N40*O40*C105)</f>
        <v>0</v>
      </c>
      <c r="S106" s="200"/>
      <c r="T106" s="283"/>
      <c r="U106" s="283"/>
      <c r="V106" s="283"/>
      <c r="W106" s="832" t="s">
        <v>382</v>
      </c>
      <c r="X106" s="833"/>
      <c r="Y106" s="834"/>
      <c r="Z106" s="227"/>
      <c r="AA106" s="451">
        <f>SUM(T38*U40*B104)+SUM(W40*X40*C105)</f>
        <v>0</v>
      </c>
      <c r="AB106" s="200"/>
      <c r="AC106" s="283"/>
      <c r="AD106" s="283"/>
      <c r="AE106" s="283"/>
      <c r="AF106" s="832" t="s">
        <v>382</v>
      </c>
      <c r="AG106" s="833"/>
      <c r="AH106" s="834"/>
      <c r="AI106" s="227"/>
      <c r="AJ106" s="451">
        <f>SUM(AC38*AD40*B104)+SUM(AF40*AG40*C105)</f>
        <v>0</v>
      </c>
      <c r="AK106" s="200"/>
      <c r="AL106" s="283"/>
      <c r="AM106" s="283"/>
      <c r="AN106" s="283"/>
      <c r="AO106" s="832" t="s">
        <v>382</v>
      </c>
      <c r="AP106" s="833"/>
      <c r="AQ106" s="834"/>
      <c r="AR106" s="227"/>
      <c r="AS106" s="451">
        <f>SUM(AL38*AM40*B104)+SUM(AO40*AP40*C105)</f>
        <v>0</v>
      </c>
      <c r="AT106" s="200"/>
      <c r="AU106" s="419"/>
      <c r="AV106" s="493">
        <f>SUM(I106+R106+AA106+AJ106+AS106)</f>
        <v>0</v>
      </c>
      <c r="AW106" s="457">
        <f>SUM(I106+R106+AA106+AJ106+AS106)</f>
        <v>0</v>
      </c>
    </row>
    <row r="107" spans="1:49" ht="15" x14ac:dyDescent="0.25">
      <c r="A107" s="662">
        <f>A40</f>
        <v>0</v>
      </c>
      <c r="B107" s="281"/>
      <c r="C107" s="699" t="s">
        <v>273</v>
      </c>
      <c r="D107" s="700"/>
      <c r="E107" s="700"/>
      <c r="F107" s="700"/>
      <c r="G107" s="701"/>
      <c r="H107" s="451">
        <f>SUM(B107*H41)</f>
        <v>0</v>
      </c>
      <c r="I107" s="626"/>
      <c r="J107" s="200"/>
      <c r="K107" s="697" t="s">
        <v>273</v>
      </c>
      <c r="L107" s="697"/>
      <c r="M107" s="697"/>
      <c r="N107" s="697"/>
      <c r="O107" s="697"/>
      <c r="P107" s="698"/>
      <c r="Q107" s="451">
        <f>SUM(+B107*Q41)</f>
        <v>0</v>
      </c>
      <c r="R107" s="626"/>
      <c r="S107" s="200"/>
      <c r="T107" s="699" t="s">
        <v>273</v>
      </c>
      <c r="U107" s="700"/>
      <c r="V107" s="700"/>
      <c r="W107" s="700"/>
      <c r="X107" s="700"/>
      <c r="Y107" s="701"/>
      <c r="Z107" s="451">
        <f>SUM(+B107*Z41)</f>
        <v>0</v>
      </c>
      <c r="AA107" s="626"/>
      <c r="AB107" s="200"/>
      <c r="AC107" s="699" t="s">
        <v>273</v>
      </c>
      <c r="AD107" s="700"/>
      <c r="AE107" s="700"/>
      <c r="AF107" s="700"/>
      <c r="AG107" s="700"/>
      <c r="AH107" s="701"/>
      <c r="AI107" s="451">
        <f>SUM(+B107*AI41)</f>
        <v>0</v>
      </c>
      <c r="AJ107" s="626"/>
      <c r="AK107" s="200"/>
      <c r="AL107" s="699" t="s">
        <v>273</v>
      </c>
      <c r="AM107" s="700"/>
      <c r="AN107" s="700"/>
      <c r="AO107" s="700"/>
      <c r="AP107" s="700"/>
      <c r="AQ107" s="701"/>
      <c r="AR107" s="451">
        <f>SUM(+B107*AR41)</f>
        <v>0</v>
      </c>
      <c r="AS107" s="626"/>
      <c r="AT107" s="200"/>
      <c r="AU107" s="457">
        <f t="shared" ref="AU107:AU108" si="123">SUM(H107+Q107+Z107+AI107+AR107)</f>
        <v>0</v>
      </c>
      <c r="AV107" s="640"/>
      <c r="AW107" s="457">
        <f>SUM(H107+Q107+Z107+AI107+AR107)</f>
        <v>0</v>
      </c>
    </row>
    <row r="108" spans="1:49" ht="15" x14ac:dyDescent="0.25">
      <c r="A108" s="839"/>
      <c r="B108" s="645"/>
      <c r="C108" s="643">
        <v>8.3599999999999994E-2</v>
      </c>
      <c r="D108" s="866" t="s">
        <v>274</v>
      </c>
      <c r="E108" s="867"/>
      <c r="F108" s="867"/>
      <c r="G108" s="868"/>
      <c r="H108" s="447">
        <f>SUM(C108*H42)</f>
        <v>0</v>
      </c>
      <c r="I108" s="628"/>
      <c r="J108" s="200"/>
      <c r="K108" s="283"/>
      <c r="L108" s="689" t="s">
        <v>274</v>
      </c>
      <c r="M108" s="690"/>
      <c r="N108" s="690"/>
      <c r="O108" s="690"/>
      <c r="P108" s="691"/>
      <c r="Q108" s="447">
        <f>SUM(+C108*Q42)</f>
        <v>0</v>
      </c>
      <c r="R108" s="628"/>
      <c r="S108" s="200"/>
      <c r="T108" s="283"/>
      <c r="U108" s="689" t="s">
        <v>274</v>
      </c>
      <c r="V108" s="690"/>
      <c r="W108" s="690"/>
      <c r="X108" s="690"/>
      <c r="Y108" s="691"/>
      <c r="Z108" s="447">
        <f>SUM(+C108*Z42)</f>
        <v>0</v>
      </c>
      <c r="AA108" s="628"/>
      <c r="AB108" s="200"/>
      <c r="AC108" s="283"/>
      <c r="AD108" s="689" t="s">
        <v>274</v>
      </c>
      <c r="AE108" s="690"/>
      <c r="AF108" s="690"/>
      <c r="AG108" s="690"/>
      <c r="AH108" s="691"/>
      <c r="AI108" s="447">
        <f>SUM(+C108*AI42)</f>
        <v>0</v>
      </c>
      <c r="AJ108" s="628"/>
      <c r="AK108" s="200"/>
      <c r="AL108" s="283"/>
      <c r="AM108" s="689" t="s">
        <v>274</v>
      </c>
      <c r="AN108" s="690"/>
      <c r="AO108" s="690"/>
      <c r="AP108" s="690"/>
      <c r="AQ108" s="691"/>
      <c r="AR108" s="447">
        <f>SUM(+C108*AR42)</f>
        <v>0</v>
      </c>
      <c r="AS108" s="628"/>
      <c r="AT108" s="200"/>
      <c r="AU108" s="457">
        <f t="shared" si="123"/>
        <v>0</v>
      </c>
      <c r="AV108" s="641"/>
      <c r="AW108" s="457">
        <f>SUM(H108+Q108+Z108+AI108+AR108)</f>
        <v>0</v>
      </c>
    </row>
    <row r="109" spans="1:49" ht="15" x14ac:dyDescent="0.25">
      <c r="A109" s="663"/>
      <c r="B109" s="425"/>
      <c r="C109" s="283"/>
      <c r="D109" s="283"/>
      <c r="E109" s="283"/>
      <c r="F109" s="832" t="s">
        <v>350</v>
      </c>
      <c r="G109" s="833"/>
      <c r="H109" s="227"/>
      <c r="I109" s="451">
        <f>SUM(B41*C43*B107)+SUM(E43*F43*C108)</f>
        <v>0</v>
      </c>
      <c r="J109" s="200"/>
      <c r="K109" s="283"/>
      <c r="L109" s="283"/>
      <c r="M109" s="283"/>
      <c r="N109" s="832" t="s">
        <v>382</v>
      </c>
      <c r="O109" s="833"/>
      <c r="P109" s="834"/>
      <c r="Q109" s="227"/>
      <c r="R109" s="451">
        <f>SUM(K41*L43*B107)+SUM(N43*O43*C108)</f>
        <v>0</v>
      </c>
      <c r="S109" s="200"/>
      <c r="T109" s="283"/>
      <c r="U109" s="283"/>
      <c r="V109" s="283"/>
      <c r="W109" s="832" t="s">
        <v>382</v>
      </c>
      <c r="X109" s="833"/>
      <c r="Y109" s="834"/>
      <c r="Z109" s="227"/>
      <c r="AA109" s="451">
        <f>SUM(T41*U43*B107)+SUM(W43*X43*C108)</f>
        <v>0</v>
      </c>
      <c r="AB109" s="200"/>
      <c r="AC109" s="283"/>
      <c r="AD109" s="283"/>
      <c r="AE109" s="283"/>
      <c r="AF109" s="832" t="s">
        <v>382</v>
      </c>
      <c r="AG109" s="833"/>
      <c r="AH109" s="834"/>
      <c r="AI109" s="227"/>
      <c r="AJ109" s="451">
        <f>SUM(AC41*AD43*B107)+SUM(AF43*AG43*C108)</f>
        <v>0</v>
      </c>
      <c r="AK109" s="200"/>
      <c r="AL109" s="283"/>
      <c r="AM109" s="283"/>
      <c r="AN109" s="283"/>
      <c r="AO109" s="832" t="s">
        <v>382</v>
      </c>
      <c r="AP109" s="833"/>
      <c r="AQ109" s="834"/>
      <c r="AR109" s="227"/>
      <c r="AS109" s="451">
        <f>SUM(AL41*AM43*B107)+SUM(AO43*AP43*C108)</f>
        <v>0</v>
      </c>
      <c r="AT109" s="200"/>
      <c r="AU109" s="419"/>
      <c r="AV109" s="457">
        <f>SUM(I109+R109+AA109+AJ109+AS109)</f>
        <v>0</v>
      </c>
      <c r="AW109" s="457">
        <f>SUM(I109+R109+AA109+AJ109+AS109)</f>
        <v>0</v>
      </c>
    </row>
    <row r="110" spans="1:49" ht="15" x14ac:dyDescent="0.25">
      <c r="A110" s="667" t="s">
        <v>16</v>
      </c>
      <c r="B110" s="668"/>
      <c r="C110" s="668"/>
      <c r="D110" s="668"/>
      <c r="E110" s="668"/>
      <c r="F110" s="668"/>
      <c r="G110" s="669"/>
      <c r="H110" s="472">
        <f>SUM(H89:H109)</f>
        <v>0</v>
      </c>
      <c r="I110" s="472">
        <f>SUM(I89:I109)</f>
        <v>0</v>
      </c>
      <c r="J110" s="200"/>
      <c r="K110" s="224"/>
      <c r="L110" s="224"/>
      <c r="M110" s="224"/>
      <c r="N110" s="224"/>
      <c r="O110" s="224"/>
      <c r="P110" s="226"/>
      <c r="Q110" s="472">
        <f>SUM(Q89:Q109)</f>
        <v>0</v>
      </c>
      <c r="R110" s="472">
        <f>SUM(R89:R109)</f>
        <v>0</v>
      </c>
      <c r="S110" s="200"/>
      <c r="T110" s="223"/>
      <c r="U110" s="224"/>
      <c r="V110" s="224"/>
      <c r="W110" s="224"/>
      <c r="X110" s="224"/>
      <c r="Y110" s="226"/>
      <c r="Z110" s="472">
        <f>SUM(Z89:Z109)</f>
        <v>0</v>
      </c>
      <c r="AA110" s="472">
        <f>SUM(AA89:AA109)</f>
        <v>0</v>
      </c>
      <c r="AB110" s="200"/>
      <c r="AC110" s="223"/>
      <c r="AD110" s="224"/>
      <c r="AE110" s="224"/>
      <c r="AF110" s="224"/>
      <c r="AG110" s="224"/>
      <c r="AH110" s="226"/>
      <c r="AI110" s="472">
        <f>SUM(AI89:AI109)</f>
        <v>0</v>
      </c>
      <c r="AJ110" s="472">
        <f>SUM(AJ89:AJ109)</f>
        <v>0</v>
      </c>
      <c r="AK110" s="200"/>
      <c r="AL110" s="223"/>
      <c r="AM110" s="224"/>
      <c r="AN110" s="224"/>
      <c r="AO110" s="224"/>
      <c r="AP110" s="224"/>
      <c r="AQ110" s="226"/>
      <c r="AR110" s="472">
        <f>SUM(AR89:AR109)</f>
        <v>0</v>
      </c>
      <c r="AS110" s="472">
        <f>SUM(AS89:AS109)</f>
        <v>0</v>
      </c>
      <c r="AT110" s="200"/>
      <c r="AU110" s="458">
        <f t="shared" ref="AU110:AV110" si="124">SUM(H110+Q110+Z110+AI110+AR110)</f>
        <v>0</v>
      </c>
      <c r="AV110" s="458">
        <f t="shared" si="124"/>
        <v>0</v>
      </c>
      <c r="AW110" s="458">
        <f>SUM(AU110+AV110)</f>
        <v>0</v>
      </c>
    </row>
    <row r="111" spans="1:49" ht="15" x14ac:dyDescent="0.25">
      <c r="A111" s="853" t="s">
        <v>258</v>
      </c>
      <c r="B111" s="854"/>
      <c r="C111" s="854"/>
      <c r="D111" s="854"/>
      <c r="E111" s="854"/>
      <c r="F111" s="854"/>
      <c r="G111" s="854"/>
      <c r="H111" s="854"/>
      <c r="I111" s="892"/>
      <c r="J111" s="245"/>
      <c r="K111" s="872"/>
      <c r="L111" s="856"/>
      <c r="M111" s="845"/>
      <c r="N111" s="845"/>
      <c r="O111" s="845"/>
      <c r="P111" s="845"/>
      <c r="Q111" s="845"/>
      <c r="R111" s="846"/>
      <c r="S111" s="245"/>
      <c r="T111" s="844"/>
      <c r="U111" s="856"/>
      <c r="V111" s="845"/>
      <c r="W111" s="845"/>
      <c r="X111" s="845"/>
      <c r="Y111" s="845"/>
      <c r="Z111" s="845"/>
      <c r="AA111" s="846"/>
      <c r="AB111" s="245"/>
      <c r="AC111" s="844"/>
      <c r="AD111" s="845"/>
      <c r="AE111" s="845"/>
      <c r="AF111" s="845"/>
      <c r="AG111" s="845"/>
      <c r="AH111" s="845"/>
      <c r="AI111" s="845"/>
      <c r="AJ111" s="846"/>
      <c r="AK111" s="245"/>
      <c r="AL111" s="844"/>
      <c r="AM111" s="845"/>
      <c r="AN111" s="845"/>
      <c r="AO111" s="845"/>
      <c r="AP111" s="845"/>
      <c r="AQ111" s="845"/>
      <c r="AR111" s="845"/>
      <c r="AS111" s="846"/>
      <c r="AT111" s="245"/>
      <c r="AU111" s="648"/>
      <c r="AV111" s="649"/>
      <c r="AW111" s="244"/>
    </row>
    <row r="112" spans="1:49" ht="18" customHeight="1" x14ac:dyDescent="0.25">
      <c r="A112" s="835">
        <f t="shared" ref="A112:A122" si="125">A43</f>
        <v>0</v>
      </c>
      <c r="B112" s="837"/>
      <c r="C112" s="488"/>
      <c r="D112" s="489"/>
      <c r="E112" s="489"/>
      <c r="F112" s="489"/>
      <c r="G112" s="467"/>
      <c r="H112" s="453">
        <f>SUM(B112*H43)</f>
        <v>0</v>
      </c>
      <c r="I112" s="227"/>
      <c r="J112" s="277"/>
      <c r="K112" s="591"/>
      <c r="L112" s="286"/>
      <c r="M112" s="489"/>
      <c r="N112" s="489"/>
      <c r="O112" s="489"/>
      <c r="P112" s="467"/>
      <c r="Q112" s="453">
        <f>B112*Q43</f>
        <v>0</v>
      </c>
      <c r="R112" s="227"/>
      <c r="S112" s="200"/>
      <c r="T112" s="591"/>
      <c r="U112" s="286"/>
      <c r="V112" s="489"/>
      <c r="W112" s="489"/>
      <c r="X112" s="489"/>
      <c r="Y112" s="467"/>
      <c r="Z112" s="453">
        <f>B112*Z43</f>
        <v>0</v>
      </c>
      <c r="AA112" s="227"/>
      <c r="AB112" s="200"/>
      <c r="AC112" s="591"/>
      <c r="AD112" s="286"/>
      <c r="AE112" s="489"/>
      <c r="AF112" s="489"/>
      <c r="AG112" s="489"/>
      <c r="AH112" s="467"/>
      <c r="AI112" s="453">
        <f>B112*AI43</f>
        <v>0</v>
      </c>
      <c r="AJ112" s="227"/>
      <c r="AK112" s="200"/>
      <c r="AL112" s="591"/>
      <c r="AM112" s="286"/>
      <c r="AN112" s="489"/>
      <c r="AO112" s="489"/>
      <c r="AP112" s="489"/>
      <c r="AQ112" s="467"/>
      <c r="AR112" s="453">
        <f>B112*AR43</f>
        <v>0</v>
      </c>
      <c r="AS112" s="227"/>
      <c r="AT112" s="200"/>
      <c r="AU112" s="457">
        <f>SUM(H112+Q112+Z112+AI112+AR112)</f>
        <v>0</v>
      </c>
      <c r="AV112" s="419"/>
      <c r="AW112" s="457">
        <f>SUM(AU112)</f>
        <v>0</v>
      </c>
    </row>
    <row r="113" spans="1:49" ht="18" customHeight="1" x14ac:dyDescent="0.25">
      <c r="A113" s="836"/>
      <c r="B113" s="838"/>
      <c r="C113" s="829" t="s">
        <v>382</v>
      </c>
      <c r="D113" s="830"/>
      <c r="E113" s="830"/>
      <c r="F113" s="830"/>
      <c r="G113" s="831"/>
      <c r="H113" s="227"/>
      <c r="I113" s="453">
        <f>B112*I44</f>
        <v>0</v>
      </c>
      <c r="J113" s="277"/>
      <c r="K113" s="829" t="s">
        <v>382</v>
      </c>
      <c r="L113" s="830"/>
      <c r="M113" s="830"/>
      <c r="N113" s="830"/>
      <c r="O113" s="830"/>
      <c r="P113" s="831"/>
      <c r="Q113" s="227"/>
      <c r="R113" s="453">
        <f>B112*R44</f>
        <v>0</v>
      </c>
      <c r="S113" s="200"/>
      <c r="T113" s="829" t="s">
        <v>382</v>
      </c>
      <c r="U113" s="830"/>
      <c r="V113" s="830"/>
      <c r="W113" s="830"/>
      <c r="X113" s="830"/>
      <c r="Y113" s="831"/>
      <c r="Z113" s="227"/>
      <c r="AA113" s="453">
        <f>B112*AA44</f>
        <v>0</v>
      </c>
      <c r="AB113" s="200"/>
      <c r="AC113" s="829" t="s">
        <v>382</v>
      </c>
      <c r="AD113" s="830"/>
      <c r="AE113" s="830"/>
      <c r="AF113" s="830"/>
      <c r="AG113" s="830"/>
      <c r="AH113" s="831"/>
      <c r="AI113" s="227"/>
      <c r="AJ113" s="453">
        <f>B112*AJ44</f>
        <v>0</v>
      </c>
      <c r="AK113" s="200"/>
      <c r="AL113" s="829" t="s">
        <v>382</v>
      </c>
      <c r="AM113" s="830"/>
      <c r="AN113" s="830"/>
      <c r="AO113" s="830"/>
      <c r="AP113" s="830"/>
      <c r="AQ113" s="831"/>
      <c r="AR113" s="227"/>
      <c r="AS113" s="453">
        <f>B112*AS44</f>
        <v>0</v>
      </c>
      <c r="AT113" s="200"/>
      <c r="AU113" s="419"/>
      <c r="AV113" s="457">
        <f>I113+R113+AA113+AJ113+AS113</f>
        <v>0</v>
      </c>
      <c r="AW113" s="457">
        <f>AV113</f>
        <v>0</v>
      </c>
    </row>
    <row r="114" spans="1:49" ht="18" customHeight="1" x14ac:dyDescent="0.25">
      <c r="A114" s="835">
        <f t="shared" si="125"/>
        <v>0</v>
      </c>
      <c r="B114" s="837"/>
      <c r="C114" s="488"/>
      <c r="D114" s="489"/>
      <c r="E114" s="489"/>
      <c r="F114" s="489"/>
      <c r="G114" s="467"/>
      <c r="H114" s="453">
        <f>SUM(B114*H45)</f>
        <v>0</v>
      </c>
      <c r="I114" s="227"/>
      <c r="J114" s="277"/>
      <c r="K114" s="488"/>
      <c r="L114" s="489"/>
      <c r="M114" s="489"/>
      <c r="N114" s="489"/>
      <c r="O114" s="489"/>
      <c r="P114" s="467"/>
      <c r="Q114" s="453">
        <f>B114*Q45</f>
        <v>0</v>
      </c>
      <c r="R114" s="227"/>
      <c r="S114" s="200"/>
      <c r="T114" s="488"/>
      <c r="U114" s="489"/>
      <c r="V114" s="489"/>
      <c r="W114" s="489"/>
      <c r="X114" s="489"/>
      <c r="Y114" s="467"/>
      <c r="Z114" s="453">
        <f>B114*Z45</f>
        <v>0</v>
      </c>
      <c r="AA114" s="227"/>
      <c r="AB114" s="200"/>
      <c r="AC114" s="488"/>
      <c r="AD114" s="489"/>
      <c r="AE114" s="489"/>
      <c r="AF114" s="489"/>
      <c r="AG114" s="489"/>
      <c r="AH114" s="467"/>
      <c r="AI114" s="453">
        <f>B114*AI45</f>
        <v>0</v>
      </c>
      <c r="AJ114" s="227"/>
      <c r="AK114" s="200"/>
      <c r="AL114" s="488"/>
      <c r="AM114" s="489"/>
      <c r="AN114" s="489"/>
      <c r="AO114" s="489"/>
      <c r="AP114" s="489"/>
      <c r="AQ114" s="467"/>
      <c r="AR114" s="453">
        <f>B114*AR45</f>
        <v>0</v>
      </c>
      <c r="AS114" s="227"/>
      <c r="AT114" s="200"/>
      <c r="AU114" s="457">
        <f>SUM(H114+Q114+Z114+AI114+AR114)</f>
        <v>0</v>
      </c>
      <c r="AV114" s="419"/>
      <c r="AW114" s="457">
        <f>SUM(AU114)</f>
        <v>0</v>
      </c>
    </row>
    <row r="115" spans="1:49" ht="18" customHeight="1" x14ac:dyDescent="0.25">
      <c r="A115" s="836"/>
      <c r="B115" s="838"/>
      <c r="C115" s="829" t="s">
        <v>382</v>
      </c>
      <c r="D115" s="830"/>
      <c r="E115" s="830"/>
      <c r="F115" s="830"/>
      <c r="G115" s="831"/>
      <c r="H115" s="227"/>
      <c r="I115" s="453">
        <f>B114*I46</f>
        <v>0</v>
      </c>
      <c r="J115" s="277"/>
      <c r="K115" s="829" t="s">
        <v>382</v>
      </c>
      <c r="L115" s="830"/>
      <c r="M115" s="830"/>
      <c r="N115" s="830"/>
      <c r="O115" s="830"/>
      <c r="P115" s="831"/>
      <c r="Q115" s="227"/>
      <c r="R115" s="453">
        <f>B114*R46</f>
        <v>0</v>
      </c>
      <c r="S115" s="200"/>
      <c r="T115" s="829" t="s">
        <v>382</v>
      </c>
      <c r="U115" s="830"/>
      <c r="V115" s="830"/>
      <c r="W115" s="830"/>
      <c r="X115" s="830"/>
      <c r="Y115" s="831"/>
      <c r="Z115" s="227"/>
      <c r="AA115" s="453">
        <f>B114*AA46</f>
        <v>0</v>
      </c>
      <c r="AB115" s="200"/>
      <c r="AC115" s="829" t="s">
        <v>382</v>
      </c>
      <c r="AD115" s="830"/>
      <c r="AE115" s="830"/>
      <c r="AF115" s="830"/>
      <c r="AG115" s="830"/>
      <c r="AH115" s="831"/>
      <c r="AI115" s="227"/>
      <c r="AJ115" s="453">
        <f>B114*AJ46</f>
        <v>0</v>
      </c>
      <c r="AK115" s="200"/>
      <c r="AL115" s="829" t="s">
        <v>382</v>
      </c>
      <c r="AM115" s="830"/>
      <c r="AN115" s="830"/>
      <c r="AO115" s="830"/>
      <c r="AP115" s="830"/>
      <c r="AQ115" s="831"/>
      <c r="AR115" s="227"/>
      <c r="AS115" s="453">
        <f>B114*AS46</f>
        <v>0</v>
      </c>
      <c r="AT115" s="200"/>
      <c r="AU115" s="419"/>
      <c r="AV115" s="457">
        <f>I115+R115+AA115+AJ115+AS115</f>
        <v>0</v>
      </c>
      <c r="AW115" s="457">
        <f>AV115</f>
        <v>0</v>
      </c>
    </row>
    <row r="116" spans="1:49" ht="18" customHeight="1" x14ac:dyDescent="0.25">
      <c r="A116" s="835">
        <f t="shared" si="125"/>
        <v>0</v>
      </c>
      <c r="B116" s="837"/>
      <c r="C116" s="488"/>
      <c r="D116" s="489"/>
      <c r="E116" s="489"/>
      <c r="F116" s="489"/>
      <c r="G116" s="467"/>
      <c r="H116" s="453">
        <f>SUM(B116*H47)</f>
        <v>0</v>
      </c>
      <c r="I116" s="227"/>
      <c r="J116" s="277"/>
      <c r="K116" s="488"/>
      <c r="L116" s="489"/>
      <c r="M116" s="489"/>
      <c r="N116" s="489"/>
      <c r="O116" s="489"/>
      <c r="P116" s="467"/>
      <c r="Q116" s="453">
        <f>B116*Q47</f>
        <v>0</v>
      </c>
      <c r="R116" s="227"/>
      <c r="S116" s="200"/>
      <c r="T116" s="488"/>
      <c r="U116" s="489"/>
      <c r="V116" s="489"/>
      <c r="W116" s="489"/>
      <c r="X116" s="489"/>
      <c r="Y116" s="467"/>
      <c r="Z116" s="453">
        <f>B116*Z47</f>
        <v>0</v>
      </c>
      <c r="AA116" s="227"/>
      <c r="AB116" s="200"/>
      <c r="AC116" s="488"/>
      <c r="AD116" s="489"/>
      <c r="AE116" s="489"/>
      <c r="AF116" s="489"/>
      <c r="AG116" s="489"/>
      <c r="AH116" s="467"/>
      <c r="AI116" s="453">
        <f>B116*AI47</f>
        <v>0</v>
      </c>
      <c r="AJ116" s="227"/>
      <c r="AK116" s="200"/>
      <c r="AL116" s="488"/>
      <c r="AM116" s="489"/>
      <c r="AN116" s="489"/>
      <c r="AO116" s="489"/>
      <c r="AP116" s="489"/>
      <c r="AQ116" s="467"/>
      <c r="AR116" s="453">
        <f>B116*AR47</f>
        <v>0</v>
      </c>
      <c r="AS116" s="227"/>
      <c r="AT116" s="200"/>
      <c r="AU116" s="457">
        <f>SUM(H116+Q116+Z116+AI116+AR116)</f>
        <v>0</v>
      </c>
      <c r="AV116" s="419"/>
      <c r="AW116" s="457">
        <f>SUM(AU116)</f>
        <v>0</v>
      </c>
    </row>
    <row r="117" spans="1:49" ht="18" customHeight="1" x14ac:dyDescent="0.25">
      <c r="A117" s="836"/>
      <c r="B117" s="838"/>
      <c r="C117" s="829" t="s">
        <v>382</v>
      </c>
      <c r="D117" s="830"/>
      <c r="E117" s="830"/>
      <c r="F117" s="830"/>
      <c r="G117" s="831"/>
      <c r="H117" s="227"/>
      <c r="I117" s="453">
        <f>B116*I48</f>
        <v>0</v>
      </c>
      <c r="J117" s="277"/>
      <c r="K117" s="829" t="s">
        <v>382</v>
      </c>
      <c r="L117" s="830"/>
      <c r="M117" s="830"/>
      <c r="N117" s="830"/>
      <c r="O117" s="830"/>
      <c r="P117" s="831"/>
      <c r="Q117" s="227"/>
      <c r="R117" s="453">
        <f>B116*R48</f>
        <v>0</v>
      </c>
      <c r="S117" s="200"/>
      <c r="T117" s="829" t="s">
        <v>382</v>
      </c>
      <c r="U117" s="830"/>
      <c r="V117" s="830"/>
      <c r="W117" s="830"/>
      <c r="X117" s="830"/>
      <c r="Y117" s="831"/>
      <c r="Z117" s="227"/>
      <c r="AA117" s="453">
        <f>B116*AA48</f>
        <v>0</v>
      </c>
      <c r="AB117" s="200"/>
      <c r="AC117" s="829" t="s">
        <v>382</v>
      </c>
      <c r="AD117" s="830"/>
      <c r="AE117" s="830"/>
      <c r="AF117" s="830"/>
      <c r="AG117" s="830"/>
      <c r="AH117" s="831"/>
      <c r="AI117" s="227"/>
      <c r="AJ117" s="453">
        <f>B116*AJ48</f>
        <v>0</v>
      </c>
      <c r="AK117" s="200"/>
      <c r="AL117" s="829" t="s">
        <v>382</v>
      </c>
      <c r="AM117" s="830"/>
      <c r="AN117" s="830"/>
      <c r="AO117" s="830"/>
      <c r="AP117" s="830"/>
      <c r="AQ117" s="831"/>
      <c r="AR117" s="227"/>
      <c r="AS117" s="453">
        <f>B116*AS48</f>
        <v>0</v>
      </c>
      <c r="AT117" s="200"/>
      <c r="AU117" s="419"/>
      <c r="AV117" s="457">
        <f>I117+R117+AA117+AJ117+AS117</f>
        <v>0</v>
      </c>
      <c r="AW117" s="457">
        <f>AV117</f>
        <v>0</v>
      </c>
    </row>
    <row r="118" spans="1:49" ht="18" customHeight="1" x14ac:dyDescent="0.25">
      <c r="A118" s="835">
        <f t="shared" si="125"/>
        <v>0</v>
      </c>
      <c r="B118" s="837"/>
      <c r="C118" s="488"/>
      <c r="D118" s="489"/>
      <c r="E118" s="489"/>
      <c r="F118" s="489"/>
      <c r="G118" s="467"/>
      <c r="H118" s="453">
        <f>SUM(B118*H49)</f>
        <v>0</v>
      </c>
      <c r="I118" s="227"/>
      <c r="J118" s="277"/>
      <c r="K118" s="488"/>
      <c r="L118" s="489"/>
      <c r="M118" s="489"/>
      <c r="N118" s="489"/>
      <c r="O118" s="489"/>
      <c r="P118" s="467"/>
      <c r="Q118" s="453">
        <f>B118*Q49</f>
        <v>0</v>
      </c>
      <c r="R118" s="227"/>
      <c r="S118" s="200"/>
      <c r="T118" s="488"/>
      <c r="U118" s="489"/>
      <c r="V118" s="489"/>
      <c r="W118" s="489"/>
      <c r="X118" s="489"/>
      <c r="Y118" s="467"/>
      <c r="Z118" s="453">
        <f>B118*Z49</f>
        <v>0</v>
      </c>
      <c r="AA118" s="227"/>
      <c r="AB118" s="200"/>
      <c r="AC118" s="488"/>
      <c r="AD118" s="489"/>
      <c r="AE118" s="489"/>
      <c r="AF118" s="489"/>
      <c r="AG118" s="489"/>
      <c r="AH118" s="467"/>
      <c r="AI118" s="453">
        <f>B118*AI49</f>
        <v>0</v>
      </c>
      <c r="AJ118" s="227"/>
      <c r="AK118" s="200"/>
      <c r="AL118" s="488"/>
      <c r="AM118" s="489"/>
      <c r="AN118" s="489"/>
      <c r="AO118" s="489"/>
      <c r="AP118" s="489"/>
      <c r="AQ118" s="467"/>
      <c r="AR118" s="453">
        <f>B118*AR49</f>
        <v>0</v>
      </c>
      <c r="AS118" s="227"/>
      <c r="AT118" s="200"/>
      <c r="AU118" s="457">
        <f>SUM(H118+Q118+Z118+AI118+AR118)</f>
        <v>0</v>
      </c>
      <c r="AV118" s="419"/>
      <c r="AW118" s="457">
        <f>SUM(AU118)</f>
        <v>0</v>
      </c>
    </row>
    <row r="119" spans="1:49" ht="18" customHeight="1" x14ac:dyDescent="0.25">
      <c r="A119" s="836"/>
      <c r="B119" s="838"/>
      <c r="C119" s="829" t="s">
        <v>382</v>
      </c>
      <c r="D119" s="830"/>
      <c r="E119" s="830"/>
      <c r="F119" s="830"/>
      <c r="G119" s="831"/>
      <c r="H119" s="227"/>
      <c r="I119" s="453">
        <f>B118*I50</f>
        <v>0</v>
      </c>
      <c r="J119" s="277"/>
      <c r="K119" s="829" t="s">
        <v>382</v>
      </c>
      <c r="L119" s="830"/>
      <c r="M119" s="830"/>
      <c r="N119" s="830"/>
      <c r="O119" s="830"/>
      <c r="P119" s="831"/>
      <c r="Q119" s="227"/>
      <c r="R119" s="453">
        <f>B118*R50</f>
        <v>0</v>
      </c>
      <c r="S119" s="200"/>
      <c r="T119" s="829" t="s">
        <v>382</v>
      </c>
      <c r="U119" s="830"/>
      <c r="V119" s="830"/>
      <c r="W119" s="830"/>
      <c r="X119" s="830"/>
      <c r="Y119" s="831"/>
      <c r="Z119" s="227"/>
      <c r="AA119" s="453">
        <f>B118*AA50</f>
        <v>0</v>
      </c>
      <c r="AB119" s="200"/>
      <c r="AC119" s="829" t="s">
        <v>382</v>
      </c>
      <c r="AD119" s="830"/>
      <c r="AE119" s="830"/>
      <c r="AF119" s="830"/>
      <c r="AG119" s="830"/>
      <c r="AH119" s="831"/>
      <c r="AI119" s="227"/>
      <c r="AJ119" s="453">
        <f>B118*AJ50</f>
        <v>0</v>
      </c>
      <c r="AK119" s="200"/>
      <c r="AL119" s="829" t="s">
        <v>382</v>
      </c>
      <c r="AM119" s="830"/>
      <c r="AN119" s="830"/>
      <c r="AO119" s="830"/>
      <c r="AP119" s="830"/>
      <c r="AQ119" s="831"/>
      <c r="AR119" s="227"/>
      <c r="AS119" s="453">
        <f>B118*AS50</f>
        <v>0</v>
      </c>
      <c r="AT119" s="200"/>
      <c r="AU119" s="419"/>
      <c r="AV119" s="457">
        <f>I119+R119+AA119+AJ119+AS119</f>
        <v>0</v>
      </c>
      <c r="AW119" s="457">
        <f>AV119</f>
        <v>0</v>
      </c>
    </row>
    <row r="120" spans="1:49" ht="18" customHeight="1" x14ac:dyDescent="0.25">
      <c r="A120" s="835">
        <f t="shared" si="125"/>
        <v>0</v>
      </c>
      <c r="B120" s="837"/>
      <c r="C120" s="488"/>
      <c r="D120" s="489"/>
      <c r="E120" s="489"/>
      <c r="F120" s="489"/>
      <c r="G120" s="467"/>
      <c r="H120" s="453">
        <f>SUM(B120*H51)</f>
        <v>0</v>
      </c>
      <c r="I120" s="227"/>
      <c r="J120" s="277"/>
      <c r="K120" s="488"/>
      <c r="L120" s="489"/>
      <c r="M120" s="489"/>
      <c r="N120" s="489"/>
      <c r="O120" s="489"/>
      <c r="P120" s="467"/>
      <c r="Q120" s="453">
        <f>B120*Q51</f>
        <v>0</v>
      </c>
      <c r="R120" s="227"/>
      <c r="S120" s="200"/>
      <c r="T120" s="488"/>
      <c r="U120" s="489"/>
      <c r="V120" s="489"/>
      <c r="W120" s="489"/>
      <c r="X120" s="489"/>
      <c r="Y120" s="467"/>
      <c r="Z120" s="453">
        <f>B120*Z51</f>
        <v>0</v>
      </c>
      <c r="AA120" s="227"/>
      <c r="AB120" s="200"/>
      <c r="AC120" s="488"/>
      <c r="AD120" s="489"/>
      <c r="AE120" s="489"/>
      <c r="AF120" s="489"/>
      <c r="AG120" s="489"/>
      <c r="AH120" s="467"/>
      <c r="AI120" s="453">
        <f>B120*AI51</f>
        <v>0</v>
      </c>
      <c r="AJ120" s="227"/>
      <c r="AK120" s="200"/>
      <c r="AL120" s="488"/>
      <c r="AM120" s="489"/>
      <c r="AN120" s="489"/>
      <c r="AO120" s="489"/>
      <c r="AP120" s="489"/>
      <c r="AQ120" s="467"/>
      <c r="AR120" s="453">
        <f>B120*AR51</f>
        <v>0</v>
      </c>
      <c r="AS120" s="227"/>
      <c r="AT120" s="200"/>
      <c r="AU120" s="457">
        <f>SUM(H120+Q120+Z120+AI120+AR120)</f>
        <v>0</v>
      </c>
      <c r="AV120" s="419"/>
      <c r="AW120" s="457">
        <f>SUM(AU120)</f>
        <v>0</v>
      </c>
    </row>
    <row r="121" spans="1:49" ht="18" customHeight="1" x14ac:dyDescent="0.25">
      <c r="A121" s="836"/>
      <c r="B121" s="838"/>
      <c r="C121" s="829" t="s">
        <v>382</v>
      </c>
      <c r="D121" s="830"/>
      <c r="E121" s="830"/>
      <c r="F121" s="830"/>
      <c r="G121" s="831"/>
      <c r="H121" s="227"/>
      <c r="I121" s="453">
        <f>B120*I52</f>
        <v>0</v>
      </c>
      <c r="J121" s="277"/>
      <c r="K121" s="829" t="s">
        <v>382</v>
      </c>
      <c r="L121" s="830"/>
      <c r="M121" s="830"/>
      <c r="N121" s="830"/>
      <c r="O121" s="830"/>
      <c r="P121" s="831"/>
      <c r="Q121" s="227"/>
      <c r="R121" s="453">
        <f>B120*R52</f>
        <v>0</v>
      </c>
      <c r="S121" s="200"/>
      <c r="T121" s="829" t="s">
        <v>382</v>
      </c>
      <c r="U121" s="830"/>
      <c r="V121" s="830"/>
      <c r="W121" s="830"/>
      <c r="X121" s="830"/>
      <c r="Y121" s="831"/>
      <c r="Z121" s="227"/>
      <c r="AA121" s="453">
        <f>B120*AA52</f>
        <v>0</v>
      </c>
      <c r="AB121" s="200"/>
      <c r="AC121" s="829" t="s">
        <v>382</v>
      </c>
      <c r="AD121" s="830"/>
      <c r="AE121" s="830"/>
      <c r="AF121" s="830"/>
      <c r="AG121" s="830"/>
      <c r="AH121" s="831"/>
      <c r="AI121" s="227"/>
      <c r="AJ121" s="453">
        <f>B120*AJ52</f>
        <v>0</v>
      </c>
      <c r="AK121" s="200"/>
      <c r="AL121" s="829" t="s">
        <v>382</v>
      </c>
      <c r="AM121" s="830"/>
      <c r="AN121" s="830"/>
      <c r="AO121" s="830"/>
      <c r="AP121" s="830"/>
      <c r="AQ121" s="831"/>
      <c r="AR121" s="227"/>
      <c r="AS121" s="453">
        <f>B120*AS52</f>
        <v>0</v>
      </c>
      <c r="AT121" s="200"/>
      <c r="AU121" s="419"/>
      <c r="AV121" s="457">
        <f>I121+R121+AA121+AJ121+AS121</f>
        <v>0</v>
      </c>
      <c r="AW121" s="457">
        <f>AV121</f>
        <v>0</v>
      </c>
    </row>
    <row r="122" spans="1:49" ht="18" customHeight="1" x14ac:dyDescent="0.25">
      <c r="A122" s="835">
        <f t="shared" si="125"/>
        <v>0</v>
      </c>
      <c r="B122" s="837"/>
      <c r="C122" s="488"/>
      <c r="D122" s="489"/>
      <c r="E122" s="489"/>
      <c r="F122" s="489"/>
      <c r="G122" s="467"/>
      <c r="H122" s="453">
        <f>SUM(B122*H53)</f>
        <v>0</v>
      </c>
      <c r="I122" s="227"/>
      <c r="J122" s="277"/>
      <c r="K122" s="488"/>
      <c r="L122" s="489"/>
      <c r="M122" s="489"/>
      <c r="N122" s="489"/>
      <c r="O122" s="489"/>
      <c r="P122" s="467"/>
      <c r="Q122" s="453">
        <f>B122*Q53</f>
        <v>0</v>
      </c>
      <c r="R122" s="227"/>
      <c r="S122" s="200"/>
      <c r="T122" s="488"/>
      <c r="U122" s="489"/>
      <c r="V122" s="489"/>
      <c r="W122" s="489"/>
      <c r="X122" s="489"/>
      <c r="Y122" s="467"/>
      <c r="Z122" s="453">
        <f>B122*Z53</f>
        <v>0</v>
      </c>
      <c r="AA122" s="227"/>
      <c r="AB122" s="200"/>
      <c r="AC122" s="488"/>
      <c r="AD122" s="489"/>
      <c r="AE122" s="489"/>
      <c r="AF122" s="489"/>
      <c r="AG122" s="489"/>
      <c r="AH122" s="467"/>
      <c r="AI122" s="453">
        <f>B122*AI53</f>
        <v>0</v>
      </c>
      <c r="AJ122" s="227"/>
      <c r="AK122" s="200"/>
      <c r="AL122" s="488"/>
      <c r="AM122" s="489"/>
      <c r="AN122" s="489"/>
      <c r="AO122" s="489"/>
      <c r="AP122" s="489"/>
      <c r="AQ122" s="467"/>
      <c r="AR122" s="453">
        <f>B122*AR53</f>
        <v>0</v>
      </c>
      <c r="AS122" s="227"/>
      <c r="AT122" s="200"/>
      <c r="AU122" s="457">
        <f>SUM(H122+Q122+Z122+AI122+AR122)</f>
        <v>0</v>
      </c>
      <c r="AV122" s="419"/>
      <c r="AW122" s="457">
        <f>SUM(AU122)</f>
        <v>0</v>
      </c>
    </row>
    <row r="123" spans="1:49" ht="18" customHeight="1" x14ac:dyDescent="0.25">
      <c r="A123" s="836"/>
      <c r="B123" s="838"/>
      <c r="C123" s="875" t="s">
        <v>382</v>
      </c>
      <c r="D123" s="876"/>
      <c r="E123" s="876"/>
      <c r="F123" s="876"/>
      <c r="G123" s="877"/>
      <c r="H123" s="227"/>
      <c r="I123" s="453">
        <f>B122*I54</f>
        <v>0</v>
      </c>
      <c r="J123" s="277"/>
      <c r="K123" s="829" t="s">
        <v>382</v>
      </c>
      <c r="L123" s="830"/>
      <c r="M123" s="830"/>
      <c r="N123" s="830"/>
      <c r="O123" s="830"/>
      <c r="P123" s="831"/>
      <c r="Q123" s="227"/>
      <c r="R123" s="453">
        <f>B122*R54</f>
        <v>0</v>
      </c>
      <c r="S123" s="200"/>
      <c r="T123" s="829" t="s">
        <v>382</v>
      </c>
      <c r="U123" s="830"/>
      <c r="V123" s="830"/>
      <c r="W123" s="830"/>
      <c r="X123" s="830"/>
      <c r="Y123" s="831"/>
      <c r="Z123" s="227"/>
      <c r="AA123" s="453">
        <f>B122*AA54</f>
        <v>0</v>
      </c>
      <c r="AB123" s="200"/>
      <c r="AC123" s="829" t="s">
        <v>382</v>
      </c>
      <c r="AD123" s="830"/>
      <c r="AE123" s="830"/>
      <c r="AF123" s="830"/>
      <c r="AG123" s="830"/>
      <c r="AH123" s="831"/>
      <c r="AI123" s="227"/>
      <c r="AJ123" s="453">
        <f>B122*AJ54</f>
        <v>0</v>
      </c>
      <c r="AK123" s="200"/>
      <c r="AL123" s="829" t="s">
        <v>382</v>
      </c>
      <c r="AM123" s="830"/>
      <c r="AN123" s="830"/>
      <c r="AO123" s="830"/>
      <c r="AP123" s="830"/>
      <c r="AQ123" s="831"/>
      <c r="AR123" s="227"/>
      <c r="AS123" s="453">
        <f>B122*AS54</f>
        <v>0</v>
      </c>
      <c r="AT123" s="200"/>
      <c r="AU123" s="419"/>
      <c r="AV123" s="457">
        <f>I123+R123+AA123+AJ123+AS123</f>
        <v>0</v>
      </c>
      <c r="AW123" s="457">
        <f>AV123</f>
        <v>0</v>
      </c>
    </row>
    <row r="124" spans="1:49" ht="15" x14ac:dyDescent="0.25">
      <c r="A124" s="667" t="s">
        <v>16</v>
      </c>
      <c r="B124" s="668"/>
      <c r="C124" s="668"/>
      <c r="D124" s="668"/>
      <c r="E124" s="668"/>
      <c r="F124" s="668"/>
      <c r="G124" s="669"/>
      <c r="H124" s="472">
        <f>SUM(H112:H123)</f>
        <v>0</v>
      </c>
      <c r="I124" s="472">
        <f>SUM(I112:I123)</f>
        <v>0</v>
      </c>
      <c r="J124" s="200"/>
      <c r="K124" s="305"/>
      <c r="L124" s="305"/>
      <c r="M124" s="305"/>
      <c r="N124" s="305"/>
      <c r="O124" s="305"/>
      <c r="P124" s="477"/>
      <c r="Q124" s="472">
        <f>SUM(Q112:Q123)</f>
        <v>0</v>
      </c>
      <c r="R124" s="472">
        <f>SUM(R112:R123)</f>
        <v>0</v>
      </c>
      <c r="S124" s="200"/>
      <c r="T124" s="305"/>
      <c r="U124" s="305"/>
      <c r="V124" s="305"/>
      <c r="W124" s="305"/>
      <c r="X124" s="305"/>
      <c r="Y124" s="477"/>
      <c r="Z124" s="472">
        <f>SUM(Z112:Z123)</f>
        <v>0</v>
      </c>
      <c r="AA124" s="472">
        <f>SUM(AA112:AA123)</f>
        <v>0</v>
      </c>
      <c r="AB124" s="200"/>
      <c r="AC124" s="305"/>
      <c r="AD124" s="305"/>
      <c r="AE124" s="305"/>
      <c r="AF124" s="305"/>
      <c r="AG124" s="305"/>
      <c r="AH124" s="477"/>
      <c r="AI124" s="472">
        <f>SUM(AI112:AI123)</f>
        <v>0</v>
      </c>
      <c r="AJ124" s="472">
        <f>SUM(AJ112:AJ123)</f>
        <v>0</v>
      </c>
      <c r="AK124" s="200"/>
      <c r="AL124" s="305"/>
      <c r="AM124" s="305"/>
      <c r="AN124" s="305"/>
      <c r="AO124" s="305"/>
      <c r="AP124" s="305"/>
      <c r="AQ124" s="477"/>
      <c r="AR124" s="472">
        <f>SUM(AR112:AR123)</f>
        <v>0</v>
      </c>
      <c r="AS124" s="472">
        <f>SUM(AS112:AS123)</f>
        <v>0</v>
      </c>
      <c r="AT124" s="200"/>
      <c r="AU124" s="458">
        <f>SUM(H124+Q124+Z124+AI124+AR124)</f>
        <v>0</v>
      </c>
      <c r="AV124" s="458">
        <f>SUM(I124+R124+AA124+AJ124+AS124)</f>
        <v>0</v>
      </c>
      <c r="AW124" s="458">
        <f>SUM(AU124+AV124)</f>
        <v>0</v>
      </c>
    </row>
    <row r="125" spans="1:49" ht="14.45" customHeight="1" x14ac:dyDescent="0.25">
      <c r="A125" s="853" t="s">
        <v>23</v>
      </c>
      <c r="B125" s="854"/>
      <c r="C125" s="854"/>
      <c r="D125" s="854"/>
      <c r="E125" s="854"/>
      <c r="F125" s="854"/>
      <c r="G125" s="854"/>
      <c r="H125" s="854"/>
      <c r="I125" s="892"/>
      <c r="J125" s="277"/>
      <c r="K125" s="844"/>
      <c r="L125" s="845"/>
      <c r="M125" s="845"/>
      <c r="N125" s="845"/>
      <c r="O125" s="845"/>
      <c r="P125" s="845"/>
      <c r="Q125" s="845"/>
      <c r="R125" s="846"/>
      <c r="S125" s="277"/>
      <c r="T125" s="844"/>
      <c r="U125" s="845"/>
      <c r="V125" s="845"/>
      <c r="W125" s="845"/>
      <c r="X125" s="845"/>
      <c r="Y125" s="845"/>
      <c r="Z125" s="845"/>
      <c r="AA125" s="846"/>
      <c r="AB125" s="277"/>
      <c r="AC125" s="844"/>
      <c r="AD125" s="845"/>
      <c r="AE125" s="845"/>
      <c r="AF125" s="845"/>
      <c r="AG125" s="845"/>
      <c r="AH125" s="845"/>
      <c r="AI125" s="845"/>
      <c r="AJ125" s="846"/>
      <c r="AK125" s="277"/>
      <c r="AL125" s="844"/>
      <c r="AM125" s="845"/>
      <c r="AN125" s="845"/>
      <c r="AO125" s="845"/>
      <c r="AP125" s="845"/>
      <c r="AQ125" s="845"/>
      <c r="AR125" s="845"/>
      <c r="AS125" s="846"/>
      <c r="AT125" s="277"/>
      <c r="AU125" s="648"/>
      <c r="AV125" s="649"/>
      <c r="AW125" s="244"/>
    </row>
    <row r="126" spans="1:49" ht="18" customHeight="1" x14ac:dyDescent="0.25">
      <c r="A126" s="835">
        <f>A57</f>
        <v>0</v>
      </c>
      <c r="B126" s="837"/>
      <c r="C126" s="599"/>
      <c r="D126" s="600"/>
      <c r="E126" s="600"/>
      <c r="F126" s="489"/>
      <c r="G126" s="467"/>
      <c r="H126" s="453">
        <f>SUM(B126*H57)</f>
        <v>0</v>
      </c>
      <c r="I126" s="227"/>
      <c r="J126" s="277"/>
      <c r="K126" s="488"/>
      <c r="L126" s="489"/>
      <c r="M126" s="489"/>
      <c r="N126" s="489"/>
      <c r="O126" s="489"/>
      <c r="P126" s="467"/>
      <c r="Q126" s="453">
        <f>SUM(B126*R58)</f>
        <v>0</v>
      </c>
      <c r="R126" s="227"/>
      <c r="S126" s="200"/>
      <c r="T126" s="488"/>
      <c r="U126" s="489"/>
      <c r="V126" s="489"/>
      <c r="W126" s="489"/>
      <c r="X126" s="489"/>
      <c r="Y126" s="467"/>
      <c r="Z126" s="453">
        <f>SUM(B126*AA58)</f>
        <v>0</v>
      </c>
      <c r="AA126" s="227"/>
      <c r="AB126" s="200"/>
      <c r="AC126" s="488"/>
      <c r="AD126" s="489"/>
      <c r="AE126" s="489"/>
      <c r="AF126" s="489"/>
      <c r="AG126" s="489"/>
      <c r="AH126" s="467"/>
      <c r="AI126" s="453">
        <f>SUM(B126*AI57)</f>
        <v>0</v>
      </c>
      <c r="AJ126" s="227"/>
      <c r="AK126" s="200"/>
      <c r="AL126" s="488"/>
      <c r="AM126" s="489"/>
      <c r="AN126" s="489"/>
      <c r="AO126" s="489"/>
      <c r="AP126" s="489"/>
      <c r="AQ126" s="467"/>
      <c r="AR126" s="453">
        <f>SUM(B126*AR57)</f>
        <v>0</v>
      </c>
      <c r="AS126" s="227"/>
      <c r="AT126" s="200"/>
      <c r="AU126" s="457">
        <f>SUM(H126+Q126+Z126+AI126+AR126)</f>
        <v>0</v>
      </c>
      <c r="AV126" s="419"/>
      <c r="AW126" s="457">
        <f>SUM(AU126)</f>
        <v>0</v>
      </c>
    </row>
    <row r="127" spans="1:49" ht="18" customHeight="1" x14ac:dyDescent="0.25">
      <c r="A127" s="836"/>
      <c r="B127" s="838"/>
      <c r="C127" s="829" t="s">
        <v>382</v>
      </c>
      <c r="D127" s="830"/>
      <c r="E127" s="830"/>
      <c r="F127" s="830"/>
      <c r="G127" s="831"/>
      <c r="H127" s="227"/>
      <c r="I127" s="453">
        <f>B126*I58</f>
        <v>0</v>
      </c>
      <c r="J127" s="277"/>
      <c r="K127" s="829" t="s">
        <v>382</v>
      </c>
      <c r="L127" s="830"/>
      <c r="M127" s="830"/>
      <c r="N127" s="830"/>
      <c r="O127" s="830"/>
      <c r="P127" s="831"/>
      <c r="Q127" s="227"/>
      <c r="R127" s="453">
        <f>K126*R58</f>
        <v>0</v>
      </c>
      <c r="S127" s="200"/>
      <c r="T127" s="829" t="s">
        <v>382</v>
      </c>
      <c r="U127" s="830"/>
      <c r="V127" s="830"/>
      <c r="W127" s="830"/>
      <c r="X127" s="830"/>
      <c r="Y127" s="831"/>
      <c r="Z127" s="227"/>
      <c r="AA127" s="453">
        <f>T126*AA58</f>
        <v>0</v>
      </c>
      <c r="AB127" s="200"/>
      <c r="AC127" s="829" t="s">
        <v>382</v>
      </c>
      <c r="AD127" s="830"/>
      <c r="AE127" s="830"/>
      <c r="AF127" s="830"/>
      <c r="AG127" s="830"/>
      <c r="AH127" s="831"/>
      <c r="AI127" s="227"/>
      <c r="AJ127" s="453">
        <f>B126*AJ58</f>
        <v>0</v>
      </c>
      <c r="AK127" s="200"/>
      <c r="AL127" s="829" t="s">
        <v>382</v>
      </c>
      <c r="AM127" s="830"/>
      <c r="AN127" s="830"/>
      <c r="AO127" s="830"/>
      <c r="AP127" s="830"/>
      <c r="AQ127" s="831"/>
      <c r="AR127" s="227"/>
      <c r="AS127" s="453">
        <f>B126*AS58</f>
        <v>0</v>
      </c>
      <c r="AT127" s="200"/>
      <c r="AU127" s="419"/>
      <c r="AV127" s="457">
        <f>SUM(I127+R127+AA127+AJ127+AS127)</f>
        <v>0</v>
      </c>
      <c r="AW127" s="457">
        <f>AV127</f>
        <v>0</v>
      </c>
    </row>
    <row r="128" spans="1:49" ht="18" customHeight="1" x14ac:dyDescent="0.25">
      <c r="A128" s="835">
        <f>A59</f>
        <v>0</v>
      </c>
      <c r="B128" s="837"/>
      <c r="C128" s="599"/>
      <c r="D128" s="600"/>
      <c r="E128" s="600"/>
      <c r="F128" s="489"/>
      <c r="G128" s="467"/>
      <c r="H128" s="453">
        <f>SUM(B128*H59)</f>
        <v>0</v>
      </c>
      <c r="I128" s="227"/>
      <c r="J128" s="277"/>
      <c r="K128" s="488"/>
      <c r="L128" s="489"/>
      <c r="M128" s="489"/>
      <c r="N128" s="489"/>
      <c r="O128" s="489"/>
      <c r="P128" s="467"/>
      <c r="Q128" s="453">
        <f>SUM(B128*R60)</f>
        <v>0</v>
      </c>
      <c r="R128" s="227"/>
      <c r="S128" s="200"/>
      <c r="T128" s="488"/>
      <c r="U128" s="489"/>
      <c r="V128" s="489"/>
      <c r="W128" s="489"/>
      <c r="X128" s="489"/>
      <c r="Y128" s="467"/>
      <c r="Z128" s="453">
        <f>SUM(B128*AA60)</f>
        <v>0</v>
      </c>
      <c r="AA128" s="227"/>
      <c r="AB128" s="200"/>
      <c r="AC128" s="488"/>
      <c r="AD128" s="489"/>
      <c r="AE128" s="489"/>
      <c r="AF128" s="489"/>
      <c r="AG128" s="489"/>
      <c r="AH128" s="467"/>
      <c r="AI128" s="453">
        <f>SUM(B128*AI59)</f>
        <v>0</v>
      </c>
      <c r="AJ128" s="227"/>
      <c r="AK128" s="200"/>
      <c r="AL128" s="488"/>
      <c r="AM128" s="489"/>
      <c r="AN128" s="489"/>
      <c r="AO128" s="489"/>
      <c r="AP128" s="489"/>
      <c r="AQ128" s="467"/>
      <c r="AR128" s="453">
        <f>SUM(B128*AR59)</f>
        <v>0</v>
      </c>
      <c r="AS128" s="227"/>
      <c r="AT128" s="200"/>
      <c r="AU128" s="457">
        <f>SUM(H128+Q128+Z128+AI128+AR128)</f>
        <v>0</v>
      </c>
      <c r="AV128" s="419"/>
      <c r="AW128" s="457">
        <f>SUM(AU128)</f>
        <v>0</v>
      </c>
    </row>
    <row r="129" spans="1:49" ht="18" customHeight="1" x14ac:dyDescent="0.25">
      <c r="A129" s="836"/>
      <c r="B129" s="838"/>
      <c r="C129" s="829" t="s">
        <v>382</v>
      </c>
      <c r="D129" s="830"/>
      <c r="E129" s="830"/>
      <c r="F129" s="830"/>
      <c r="G129" s="831"/>
      <c r="H129" s="227"/>
      <c r="I129" s="453">
        <f>B128*I60</f>
        <v>0</v>
      </c>
      <c r="J129" s="277"/>
      <c r="K129" s="829" t="s">
        <v>382</v>
      </c>
      <c r="L129" s="830"/>
      <c r="M129" s="830"/>
      <c r="N129" s="830"/>
      <c r="O129" s="830"/>
      <c r="P129" s="831"/>
      <c r="Q129" s="227"/>
      <c r="R129" s="453">
        <f>K128*R60</f>
        <v>0</v>
      </c>
      <c r="S129" s="200"/>
      <c r="T129" s="829" t="s">
        <v>382</v>
      </c>
      <c r="U129" s="830"/>
      <c r="V129" s="830"/>
      <c r="W129" s="830"/>
      <c r="X129" s="830"/>
      <c r="Y129" s="831"/>
      <c r="Z129" s="227"/>
      <c r="AA129" s="453">
        <f>T128*AA60</f>
        <v>0</v>
      </c>
      <c r="AB129" s="200"/>
      <c r="AC129" s="829" t="s">
        <v>382</v>
      </c>
      <c r="AD129" s="830"/>
      <c r="AE129" s="830"/>
      <c r="AF129" s="830"/>
      <c r="AG129" s="830"/>
      <c r="AH129" s="831"/>
      <c r="AI129" s="227"/>
      <c r="AJ129" s="453">
        <f>B128*AJ60</f>
        <v>0</v>
      </c>
      <c r="AK129" s="200"/>
      <c r="AL129" s="829" t="s">
        <v>382</v>
      </c>
      <c r="AM129" s="830"/>
      <c r="AN129" s="830"/>
      <c r="AO129" s="830"/>
      <c r="AP129" s="830"/>
      <c r="AQ129" s="831"/>
      <c r="AR129" s="227"/>
      <c r="AS129" s="453">
        <f>B128*AS60</f>
        <v>0</v>
      </c>
      <c r="AT129" s="200"/>
      <c r="AU129" s="419"/>
      <c r="AV129" s="457">
        <f>SUM(I129+R129+AA129+AJ129+AS129)</f>
        <v>0</v>
      </c>
      <c r="AW129" s="457">
        <f>AV129</f>
        <v>0</v>
      </c>
    </row>
    <row r="130" spans="1:49" ht="18" customHeight="1" x14ac:dyDescent="0.25">
      <c r="A130" s="835">
        <f>A61</f>
        <v>0</v>
      </c>
      <c r="B130" s="837"/>
      <c r="C130" s="599"/>
      <c r="D130" s="600"/>
      <c r="E130" s="600"/>
      <c r="F130" s="489"/>
      <c r="G130" s="467"/>
      <c r="H130" s="453">
        <f>SUM(B130*H61)</f>
        <v>0</v>
      </c>
      <c r="I130" s="227"/>
      <c r="J130" s="277"/>
      <c r="K130" s="488"/>
      <c r="L130" s="489"/>
      <c r="M130" s="489"/>
      <c r="N130" s="489"/>
      <c r="O130" s="489"/>
      <c r="P130" s="467"/>
      <c r="Q130" s="453">
        <f>SUM(B130*R62)</f>
        <v>0</v>
      </c>
      <c r="R130" s="227"/>
      <c r="S130" s="200"/>
      <c r="T130" s="488"/>
      <c r="U130" s="489"/>
      <c r="V130" s="489"/>
      <c r="W130" s="489"/>
      <c r="X130" s="489"/>
      <c r="Y130" s="467"/>
      <c r="Z130" s="453">
        <f>SUM(B130*AA62)</f>
        <v>0</v>
      </c>
      <c r="AA130" s="227"/>
      <c r="AB130" s="200"/>
      <c r="AC130" s="488"/>
      <c r="AD130" s="489"/>
      <c r="AE130" s="489"/>
      <c r="AF130" s="489"/>
      <c r="AG130" s="489"/>
      <c r="AH130" s="467"/>
      <c r="AI130" s="453">
        <f>SUM(B130*AI61)</f>
        <v>0</v>
      </c>
      <c r="AJ130" s="227"/>
      <c r="AK130" s="200"/>
      <c r="AL130" s="488"/>
      <c r="AM130" s="489"/>
      <c r="AN130" s="489"/>
      <c r="AO130" s="489"/>
      <c r="AP130" s="489"/>
      <c r="AQ130" s="467"/>
      <c r="AR130" s="453">
        <f>SUM(B130*AR61)</f>
        <v>0</v>
      </c>
      <c r="AS130" s="227"/>
      <c r="AT130" s="200"/>
      <c r="AU130" s="457">
        <f>SUM(H130+Q130+Z130+AI130+AR130)</f>
        <v>0</v>
      </c>
      <c r="AV130" s="419"/>
      <c r="AW130" s="457">
        <f>SUM(AU130)</f>
        <v>0</v>
      </c>
    </row>
    <row r="131" spans="1:49" ht="18" customHeight="1" x14ac:dyDescent="0.25">
      <c r="A131" s="836"/>
      <c r="B131" s="838"/>
      <c r="C131" s="829" t="s">
        <v>382</v>
      </c>
      <c r="D131" s="830"/>
      <c r="E131" s="830"/>
      <c r="F131" s="830"/>
      <c r="G131" s="831"/>
      <c r="H131" s="227"/>
      <c r="I131" s="453">
        <f>B130*I62</f>
        <v>0</v>
      </c>
      <c r="J131" s="277"/>
      <c r="K131" s="829" t="s">
        <v>382</v>
      </c>
      <c r="L131" s="830"/>
      <c r="M131" s="830"/>
      <c r="N131" s="830"/>
      <c r="O131" s="830"/>
      <c r="P131" s="831"/>
      <c r="Q131" s="227"/>
      <c r="R131" s="453">
        <f>K130*R62</f>
        <v>0</v>
      </c>
      <c r="S131" s="200"/>
      <c r="T131" s="829" t="s">
        <v>382</v>
      </c>
      <c r="U131" s="830"/>
      <c r="V131" s="830"/>
      <c r="W131" s="830"/>
      <c r="X131" s="830"/>
      <c r="Y131" s="831"/>
      <c r="Z131" s="227"/>
      <c r="AA131" s="453">
        <f>T130*AA62</f>
        <v>0</v>
      </c>
      <c r="AB131" s="200"/>
      <c r="AC131" s="829" t="s">
        <v>382</v>
      </c>
      <c r="AD131" s="830"/>
      <c r="AE131" s="830"/>
      <c r="AF131" s="830"/>
      <c r="AG131" s="830"/>
      <c r="AH131" s="831"/>
      <c r="AI131" s="227"/>
      <c r="AJ131" s="453">
        <f>B130*AJ62</f>
        <v>0</v>
      </c>
      <c r="AK131" s="200"/>
      <c r="AL131" s="829" t="s">
        <v>382</v>
      </c>
      <c r="AM131" s="830"/>
      <c r="AN131" s="830"/>
      <c r="AO131" s="830"/>
      <c r="AP131" s="830"/>
      <c r="AQ131" s="831"/>
      <c r="AR131" s="227"/>
      <c r="AS131" s="453">
        <f>B130*AS62</f>
        <v>0</v>
      </c>
      <c r="AT131" s="200"/>
      <c r="AU131" s="419"/>
      <c r="AV131" s="457">
        <f>SUM(I131+R131+AA131+AJ131+AS131)</f>
        <v>0</v>
      </c>
      <c r="AW131" s="457">
        <f>AV131</f>
        <v>0</v>
      </c>
    </row>
    <row r="132" spans="1:49" ht="18" customHeight="1" x14ac:dyDescent="0.25">
      <c r="A132" s="835">
        <f>A63</f>
        <v>0</v>
      </c>
      <c r="B132" s="837"/>
      <c r="C132" s="599"/>
      <c r="D132" s="600"/>
      <c r="E132" s="600"/>
      <c r="F132" s="489"/>
      <c r="G132" s="467"/>
      <c r="H132" s="453">
        <f>SUM(B132*H63)</f>
        <v>0</v>
      </c>
      <c r="I132" s="227"/>
      <c r="J132" s="277"/>
      <c r="K132" s="488"/>
      <c r="L132" s="489"/>
      <c r="M132" s="489"/>
      <c r="N132" s="489"/>
      <c r="O132" s="489"/>
      <c r="P132" s="467"/>
      <c r="Q132" s="453">
        <f>SUM(B132*R64)</f>
        <v>0</v>
      </c>
      <c r="R132" s="227"/>
      <c r="S132" s="200"/>
      <c r="T132" s="488"/>
      <c r="U132" s="489"/>
      <c r="V132" s="489"/>
      <c r="W132" s="489"/>
      <c r="X132" s="489"/>
      <c r="Y132" s="467"/>
      <c r="Z132" s="453">
        <f>SUM(B132*AA64)</f>
        <v>0</v>
      </c>
      <c r="AA132" s="227"/>
      <c r="AB132" s="200"/>
      <c r="AC132" s="488"/>
      <c r="AD132" s="489"/>
      <c r="AE132" s="489"/>
      <c r="AF132" s="489"/>
      <c r="AG132" s="489"/>
      <c r="AH132" s="467"/>
      <c r="AI132" s="453">
        <f>SUM(B132*AI63)</f>
        <v>0</v>
      </c>
      <c r="AJ132" s="227"/>
      <c r="AK132" s="200"/>
      <c r="AL132" s="488"/>
      <c r="AM132" s="489"/>
      <c r="AN132" s="489"/>
      <c r="AO132" s="489"/>
      <c r="AP132" s="489"/>
      <c r="AQ132" s="467"/>
      <c r="AR132" s="453">
        <f>SUM(B132*AR63)</f>
        <v>0</v>
      </c>
      <c r="AS132" s="227"/>
      <c r="AT132" s="200"/>
      <c r="AU132" s="457">
        <f>SUM(H132+Q132+Z132+AI132+AR132)</f>
        <v>0</v>
      </c>
      <c r="AV132" s="419"/>
      <c r="AW132" s="457">
        <f>SUM(AU132)</f>
        <v>0</v>
      </c>
    </row>
    <row r="133" spans="1:49" ht="18" customHeight="1" x14ac:dyDescent="0.25">
      <c r="A133" s="836"/>
      <c r="B133" s="838"/>
      <c r="C133" s="829" t="s">
        <v>382</v>
      </c>
      <c r="D133" s="830"/>
      <c r="E133" s="830"/>
      <c r="F133" s="830"/>
      <c r="G133" s="831"/>
      <c r="H133" s="227"/>
      <c r="I133" s="453">
        <f>B132*I64</f>
        <v>0</v>
      </c>
      <c r="J133" s="277"/>
      <c r="K133" s="829" t="s">
        <v>382</v>
      </c>
      <c r="L133" s="830"/>
      <c r="M133" s="830"/>
      <c r="N133" s="830"/>
      <c r="O133" s="830"/>
      <c r="P133" s="831"/>
      <c r="Q133" s="227"/>
      <c r="R133" s="453">
        <f>K132*R64</f>
        <v>0</v>
      </c>
      <c r="S133" s="200"/>
      <c r="T133" s="829" t="s">
        <v>382</v>
      </c>
      <c r="U133" s="830"/>
      <c r="V133" s="830"/>
      <c r="W133" s="830"/>
      <c r="X133" s="830"/>
      <c r="Y133" s="831"/>
      <c r="Z133" s="227"/>
      <c r="AA133" s="453">
        <f>T132*AA64</f>
        <v>0</v>
      </c>
      <c r="AB133" s="200"/>
      <c r="AC133" s="829" t="s">
        <v>382</v>
      </c>
      <c r="AD133" s="830"/>
      <c r="AE133" s="830"/>
      <c r="AF133" s="830"/>
      <c r="AG133" s="830"/>
      <c r="AH133" s="831"/>
      <c r="AI133" s="227"/>
      <c r="AJ133" s="453">
        <f>B132*AJ64</f>
        <v>0</v>
      </c>
      <c r="AK133" s="200"/>
      <c r="AL133" s="829" t="s">
        <v>382</v>
      </c>
      <c r="AM133" s="830"/>
      <c r="AN133" s="830"/>
      <c r="AO133" s="830"/>
      <c r="AP133" s="830"/>
      <c r="AQ133" s="831"/>
      <c r="AR133" s="227"/>
      <c r="AS133" s="453">
        <f>B132*AS64</f>
        <v>0</v>
      </c>
      <c r="AT133" s="200"/>
      <c r="AU133" s="419"/>
      <c r="AV133" s="457">
        <f>SUM(I133+R133+AA133+AJ133+AS133)</f>
        <v>0</v>
      </c>
      <c r="AW133" s="457">
        <f>AV133</f>
        <v>0</v>
      </c>
    </row>
    <row r="134" spans="1:49" ht="18" customHeight="1" x14ac:dyDescent="0.25">
      <c r="A134" s="835">
        <f>A65</f>
        <v>0</v>
      </c>
      <c r="B134" s="837"/>
      <c r="C134" s="599"/>
      <c r="D134" s="600"/>
      <c r="E134" s="600"/>
      <c r="F134" s="489"/>
      <c r="G134" s="467"/>
      <c r="H134" s="453">
        <f>SUM(B134*H65)</f>
        <v>0</v>
      </c>
      <c r="I134" s="227"/>
      <c r="J134" s="277"/>
      <c r="K134" s="488"/>
      <c r="L134" s="489"/>
      <c r="M134" s="489"/>
      <c r="N134" s="489"/>
      <c r="O134" s="489"/>
      <c r="P134" s="467"/>
      <c r="Q134" s="453">
        <f>SUM(B134*R66)</f>
        <v>0</v>
      </c>
      <c r="R134" s="227"/>
      <c r="S134" s="200"/>
      <c r="T134" s="488"/>
      <c r="U134" s="489"/>
      <c r="V134" s="489"/>
      <c r="W134" s="489"/>
      <c r="X134" s="489"/>
      <c r="Y134" s="467"/>
      <c r="Z134" s="453">
        <f>SUM(B134*AA66)</f>
        <v>0</v>
      </c>
      <c r="AA134" s="227"/>
      <c r="AB134" s="200"/>
      <c r="AC134" s="488"/>
      <c r="AD134" s="489"/>
      <c r="AE134" s="489"/>
      <c r="AF134" s="489"/>
      <c r="AG134" s="489"/>
      <c r="AH134" s="467"/>
      <c r="AI134" s="453">
        <f>SUM(B134*AI65)</f>
        <v>0</v>
      </c>
      <c r="AJ134" s="227"/>
      <c r="AK134" s="200"/>
      <c r="AL134" s="488"/>
      <c r="AM134" s="489"/>
      <c r="AN134" s="489"/>
      <c r="AO134" s="489"/>
      <c r="AP134" s="489"/>
      <c r="AQ134" s="467"/>
      <c r="AR134" s="453">
        <f>SUM(B134*AR65)</f>
        <v>0</v>
      </c>
      <c r="AS134" s="227"/>
      <c r="AT134" s="200"/>
      <c r="AU134" s="457">
        <f>SUM(H134+Q134+Z134+AI134+AR134)</f>
        <v>0</v>
      </c>
      <c r="AV134" s="419"/>
      <c r="AW134" s="457">
        <f>SUM(AU134)</f>
        <v>0</v>
      </c>
    </row>
    <row r="135" spans="1:49" ht="18" customHeight="1" x14ac:dyDescent="0.25">
      <c r="A135" s="836"/>
      <c r="B135" s="838"/>
      <c r="C135" s="829" t="s">
        <v>382</v>
      </c>
      <c r="D135" s="830"/>
      <c r="E135" s="830"/>
      <c r="F135" s="830"/>
      <c r="G135" s="831"/>
      <c r="H135" s="227"/>
      <c r="I135" s="453">
        <f>B134*I66</f>
        <v>0</v>
      </c>
      <c r="J135" s="277"/>
      <c r="K135" s="829" t="s">
        <v>382</v>
      </c>
      <c r="L135" s="830"/>
      <c r="M135" s="830"/>
      <c r="N135" s="830"/>
      <c r="O135" s="830"/>
      <c r="P135" s="831"/>
      <c r="Q135" s="227"/>
      <c r="R135" s="453">
        <f>K134*R66</f>
        <v>0</v>
      </c>
      <c r="S135" s="200"/>
      <c r="T135" s="829" t="s">
        <v>382</v>
      </c>
      <c r="U135" s="830"/>
      <c r="V135" s="830"/>
      <c r="W135" s="830"/>
      <c r="X135" s="830"/>
      <c r="Y135" s="831"/>
      <c r="Z135" s="227"/>
      <c r="AA135" s="453">
        <f>T134*AA66</f>
        <v>0</v>
      </c>
      <c r="AB135" s="200"/>
      <c r="AC135" s="829" t="s">
        <v>382</v>
      </c>
      <c r="AD135" s="830"/>
      <c r="AE135" s="830"/>
      <c r="AF135" s="830"/>
      <c r="AG135" s="830"/>
      <c r="AH135" s="831"/>
      <c r="AI135" s="227"/>
      <c r="AJ135" s="453">
        <f>B134*AJ66</f>
        <v>0</v>
      </c>
      <c r="AK135" s="200"/>
      <c r="AL135" s="829" t="s">
        <v>382</v>
      </c>
      <c r="AM135" s="830"/>
      <c r="AN135" s="830"/>
      <c r="AO135" s="830"/>
      <c r="AP135" s="830"/>
      <c r="AQ135" s="831"/>
      <c r="AR135" s="227"/>
      <c r="AS135" s="453">
        <f>B134*AS66</f>
        <v>0</v>
      </c>
      <c r="AT135" s="200"/>
      <c r="AU135" s="419"/>
      <c r="AV135" s="457">
        <f>SUM(I135+R135+AA135+AJ135+AS135)</f>
        <v>0</v>
      </c>
      <c r="AW135" s="457">
        <f>AV135</f>
        <v>0</v>
      </c>
    </row>
    <row r="136" spans="1:49" ht="15" x14ac:dyDescent="0.25">
      <c r="A136" s="667" t="s">
        <v>16</v>
      </c>
      <c r="B136" s="668"/>
      <c r="C136" s="668"/>
      <c r="D136" s="668"/>
      <c r="E136" s="668"/>
      <c r="F136" s="668"/>
      <c r="G136" s="669"/>
      <c r="H136" s="472">
        <f>SUM(H126:H135)</f>
        <v>0</v>
      </c>
      <c r="I136" s="472">
        <f>SUM(I126:I135)</f>
        <v>0</v>
      </c>
      <c r="J136" s="200"/>
      <c r="K136" s="305"/>
      <c r="L136" s="305"/>
      <c r="M136" s="305"/>
      <c r="N136" s="305"/>
      <c r="O136" s="305"/>
      <c r="P136" s="477"/>
      <c r="Q136" s="472">
        <f>SUM(Q126:Q135)</f>
        <v>0</v>
      </c>
      <c r="R136" s="472">
        <f>SUM(R126:R135)</f>
        <v>0</v>
      </c>
      <c r="S136" s="200"/>
      <c r="T136" s="305"/>
      <c r="U136" s="305"/>
      <c r="V136" s="305"/>
      <c r="W136" s="305"/>
      <c r="X136" s="305"/>
      <c r="Y136" s="477"/>
      <c r="Z136" s="472">
        <f>SUM(Z126:AB135)</f>
        <v>0</v>
      </c>
      <c r="AA136" s="472">
        <f>SUM(AA126:AC135)</f>
        <v>0</v>
      </c>
      <c r="AB136" s="200"/>
      <c r="AC136" s="305"/>
      <c r="AD136" s="305"/>
      <c r="AE136" s="305"/>
      <c r="AF136" s="305"/>
      <c r="AG136" s="305"/>
      <c r="AH136" s="477"/>
      <c r="AI136" s="472">
        <f>SUM(AI126:AI135)</f>
        <v>0</v>
      </c>
      <c r="AJ136" s="472">
        <f>SUM(AJ126:AJ135)</f>
        <v>0</v>
      </c>
      <c r="AK136" s="200"/>
      <c r="AL136" s="305"/>
      <c r="AM136" s="305"/>
      <c r="AN136" s="305"/>
      <c r="AO136" s="305"/>
      <c r="AP136" s="305"/>
      <c r="AQ136" s="477"/>
      <c r="AR136" s="472">
        <f>SUM(AR126:AR135)</f>
        <v>0</v>
      </c>
      <c r="AS136" s="472">
        <f>SUM(AS126:AS135)</f>
        <v>0</v>
      </c>
      <c r="AT136" s="200"/>
      <c r="AU136" s="458">
        <f t="shared" ref="AU136" si="126">SUM(H136+Q136+Z136+AI136+AR136)</f>
        <v>0</v>
      </c>
      <c r="AV136" s="458">
        <f>SUM(I136+R136+AA136+AJ136+AS136)</f>
        <v>0</v>
      </c>
      <c r="AW136" s="458">
        <f>SUM(AU136+AV136)</f>
        <v>0</v>
      </c>
    </row>
    <row r="137" spans="1:49" ht="15" x14ac:dyDescent="0.25">
      <c r="A137" s="853" t="s">
        <v>303</v>
      </c>
      <c r="B137" s="854"/>
      <c r="C137" s="854"/>
      <c r="D137" s="854"/>
      <c r="E137" s="854"/>
      <c r="F137" s="854"/>
      <c r="G137" s="854"/>
      <c r="H137" s="854"/>
      <c r="I137" s="892"/>
      <c r="J137" s="277"/>
      <c r="K137" s="844"/>
      <c r="L137" s="845"/>
      <c r="M137" s="845"/>
      <c r="N137" s="845"/>
      <c r="O137" s="845"/>
      <c r="P137" s="845"/>
      <c r="Q137" s="845"/>
      <c r="R137" s="846"/>
      <c r="S137" s="277"/>
      <c r="T137" s="844"/>
      <c r="U137" s="845"/>
      <c r="V137" s="845"/>
      <c r="W137" s="845"/>
      <c r="X137" s="845"/>
      <c r="Y137" s="845"/>
      <c r="Z137" s="845"/>
      <c r="AA137" s="846"/>
      <c r="AB137" s="277"/>
      <c r="AC137" s="844"/>
      <c r="AD137" s="845"/>
      <c r="AE137" s="845"/>
      <c r="AF137" s="845"/>
      <c r="AG137" s="845"/>
      <c r="AH137" s="845"/>
      <c r="AI137" s="845"/>
      <c r="AJ137" s="846"/>
      <c r="AK137" s="277"/>
      <c r="AL137" s="844"/>
      <c r="AM137" s="845"/>
      <c r="AN137" s="845"/>
      <c r="AO137" s="845"/>
      <c r="AP137" s="845"/>
      <c r="AQ137" s="845"/>
      <c r="AR137" s="845"/>
      <c r="AS137" s="846"/>
      <c r="AT137" s="277"/>
      <c r="AU137" s="648"/>
      <c r="AV137" s="649"/>
      <c r="AW137" s="244"/>
    </row>
    <row r="138" spans="1:49" ht="18" customHeight="1" x14ac:dyDescent="0.25">
      <c r="A138" s="474">
        <f>A70</f>
        <v>0</v>
      </c>
      <c r="B138" s="285">
        <v>7.6499999999999999E-2</v>
      </c>
      <c r="C138" s="664"/>
      <c r="D138" s="665"/>
      <c r="E138" s="665"/>
      <c r="F138" s="665"/>
      <c r="G138" s="666"/>
      <c r="H138" s="453">
        <f>B138*H70</f>
        <v>0</v>
      </c>
      <c r="I138" s="571"/>
      <c r="J138" s="277"/>
      <c r="K138" s="673"/>
      <c r="L138" s="674"/>
      <c r="M138" s="674"/>
      <c r="N138" s="674"/>
      <c r="O138" s="674"/>
      <c r="P138" s="468"/>
      <c r="Q138" s="476">
        <f>B138*Q70</f>
        <v>0</v>
      </c>
      <c r="R138" s="571"/>
      <c r="S138" s="200"/>
      <c r="T138" s="673"/>
      <c r="U138" s="674"/>
      <c r="V138" s="674"/>
      <c r="W138" s="674"/>
      <c r="X138" s="674"/>
      <c r="Y138" s="468"/>
      <c r="Z138" s="455">
        <f>B138*Z70</f>
        <v>0</v>
      </c>
      <c r="AA138" s="571"/>
      <c r="AB138" s="200"/>
      <c r="AC138" s="673"/>
      <c r="AD138" s="674"/>
      <c r="AE138" s="674"/>
      <c r="AF138" s="674"/>
      <c r="AG138" s="674"/>
      <c r="AH138" s="468"/>
      <c r="AI138" s="455">
        <f>B138*AI70</f>
        <v>0</v>
      </c>
      <c r="AJ138" s="571"/>
      <c r="AK138" s="200"/>
      <c r="AL138" s="673"/>
      <c r="AM138" s="674"/>
      <c r="AN138" s="674"/>
      <c r="AO138" s="674"/>
      <c r="AP138" s="674"/>
      <c r="AQ138" s="468"/>
      <c r="AR138" s="455">
        <f>B138*AR70</f>
        <v>0</v>
      </c>
      <c r="AS138" s="571"/>
      <c r="AT138" s="200"/>
      <c r="AU138" s="457">
        <f>SUM(H138+Q138+Z138+AI138+AR138)</f>
        <v>0</v>
      </c>
      <c r="AV138" s="457">
        <f>SUM(I138+R138+AA138+AJ138+AS138)</f>
        <v>0</v>
      </c>
      <c r="AW138" s="457">
        <f t="shared" ref="AU138:AW142" si="127">SUM(J138+S138+AB138+AK138+AT138)</f>
        <v>0</v>
      </c>
    </row>
    <row r="139" spans="1:49" ht="18" customHeight="1" x14ac:dyDescent="0.25">
      <c r="A139" s="474">
        <f>A72</f>
        <v>0</v>
      </c>
      <c r="B139" s="285">
        <v>7.6499999999999999E-2</v>
      </c>
      <c r="C139" s="664"/>
      <c r="D139" s="665"/>
      <c r="E139" s="665"/>
      <c r="F139" s="665"/>
      <c r="G139" s="666"/>
      <c r="H139" s="453">
        <f>B139*H72</f>
        <v>0</v>
      </c>
      <c r="I139" s="571"/>
      <c r="J139" s="277"/>
      <c r="K139" s="664"/>
      <c r="L139" s="665"/>
      <c r="M139" s="665"/>
      <c r="N139" s="665"/>
      <c r="O139" s="665"/>
      <c r="P139" s="467"/>
      <c r="Q139" s="476">
        <f>B139*Q72</f>
        <v>0</v>
      </c>
      <c r="R139" s="571"/>
      <c r="S139" s="200"/>
      <c r="T139" s="664"/>
      <c r="U139" s="665"/>
      <c r="V139" s="665"/>
      <c r="W139" s="665"/>
      <c r="X139" s="665"/>
      <c r="Y139" s="467"/>
      <c r="Z139" s="455">
        <f>B139*Z75</f>
        <v>0</v>
      </c>
      <c r="AA139" s="571"/>
      <c r="AB139" s="200"/>
      <c r="AC139" s="664"/>
      <c r="AD139" s="665"/>
      <c r="AE139" s="665"/>
      <c r="AF139" s="665"/>
      <c r="AG139" s="665"/>
      <c r="AH139" s="467"/>
      <c r="AI139" s="455">
        <f>B139*AI75</f>
        <v>0</v>
      </c>
      <c r="AJ139" s="571"/>
      <c r="AK139" s="200"/>
      <c r="AL139" s="664"/>
      <c r="AM139" s="665"/>
      <c r="AN139" s="665"/>
      <c r="AO139" s="665"/>
      <c r="AP139" s="665"/>
      <c r="AQ139" s="467"/>
      <c r="AR139" s="455">
        <f>B139*AR75</f>
        <v>0</v>
      </c>
      <c r="AS139" s="571"/>
      <c r="AT139" s="200"/>
      <c r="AU139" s="457">
        <f t="shared" si="127"/>
        <v>0</v>
      </c>
      <c r="AV139" s="457">
        <f t="shared" si="127"/>
        <v>0</v>
      </c>
      <c r="AW139" s="457">
        <f t="shared" si="127"/>
        <v>0</v>
      </c>
    </row>
    <row r="140" spans="1:49" ht="18" customHeight="1" x14ac:dyDescent="0.25">
      <c r="A140" s="474">
        <f>A74</f>
        <v>0</v>
      </c>
      <c r="B140" s="285"/>
      <c r="C140" s="664"/>
      <c r="D140" s="665"/>
      <c r="E140" s="665"/>
      <c r="F140" s="665"/>
      <c r="G140" s="666"/>
      <c r="H140" s="453">
        <f>B140*H76</f>
        <v>0</v>
      </c>
      <c r="I140" s="571"/>
      <c r="J140" s="277"/>
      <c r="K140" s="664"/>
      <c r="L140" s="665"/>
      <c r="M140" s="665"/>
      <c r="N140" s="665"/>
      <c r="O140" s="665"/>
      <c r="P140" s="467"/>
      <c r="Q140" s="476">
        <f>B140*Q76</f>
        <v>0</v>
      </c>
      <c r="R140" s="571"/>
      <c r="S140" s="200"/>
      <c r="T140" s="664"/>
      <c r="U140" s="665"/>
      <c r="V140" s="665"/>
      <c r="W140" s="665"/>
      <c r="X140" s="665"/>
      <c r="Y140" s="467"/>
      <c r="Z140" s="455">
        <f>B140*Z76</f>
        <v>0</v>
      </c>
      <c r="AA140" s="571"/>
      <c r="AB140" s="200"/>
      <c r="AC140" s="664"/>
      <c r="AD140" s="665"/>
      <c r="AE140" s="665"/>
      <c r="AF140" s="665"/>
      <c r="AG140" s="665"/>
      <c r="AH140" s="467"/>
      <c r="AI140" s="455">
        <f>B140*AI76</f>
        <v>0</v>
      </c>
      <c r="AJ140" s="571"/>
      <c r="AK140" s="200"/>
      <c r="AL140" s="664"/>
      <c r="AM140" s="665"/>
      <c r="AN140" s="665"/>
      <c r="AO140" s="665"/>
      <c r="AP140" s="665"/>
      <c r="AQ140" s="467"/>
      <c r="AR140" s="455">
        <f>B140*AR76</f>
        <v>0</v>
      </c>
      <c r="AS140" s="571"/>
      <c r="AT140" s="200"/>
      <c r="AU140" s="457">
        <f t="shared" si="127"/>
        <v>0</v>
      </c>
      <c r="AV140" s="457">
        <f t="shared" si="127"/>
        <v>0</v>
      </c>
      <c r="AW140" s="457">
        <f t="shared" si="127"/>
        <v>0</v>
      </c>
    </row>
    <row r="141" spans="1:49" ht="18" customHeight="1" x14ac:dyDescent="0.25">
      <c r="A141" s="474">
        <f>A76</f>
        <v>0</v>
      </c>
      <c r="B141" s="285"/>
      <c r="C141" s="664"/>
      <c r="D141" s="665"/>
      <c r="E141" s="665"/>
      <c r="F141" s="665"/>
      <c r="G141" s="666"/>
      <c r="H141" s="453">
        <f>B141*I77</f>
        <v>0</v>
      </c>
      <c r="I141" s="571"/>
      <c r="J141" s="277"/>
      <c r="K141" s="744"/>
      <c r="L141" s="745"/>
      <c r="M141" s="745"/>
      <c r="N141" s="745"/>
      <c r="O141" s="745"/>
      <c r="P141" s="478"/>
      <c r="Q141" s="476">
        <f>B141*Q77</f>
        <v>0</v>
      </c>
      <c r="R141" s="571"/>
      <c r="S141" s="200"/>
      <c r="T141" s="744"/>
      <c r="U141" s="745"/>
      <c r="V141" s="745"/>
      <c r="W141" s="745"/>
      <c r="X141" s="745"/>
      <c r="Y141" s="478"/>
      <c r="Z141" s="455">
        <f>B141*Z77</f>
        <v>0</v>
      </c>
      <c r="AA141" s="571"/>
      <c r="AB141" s="200"/>
      <c r="AC141" s="744"/>
      <c r="AD141" s="745"/>
      <c r="AE141" s="745"/>
      <c r="AF141" s="745"/>
      <c r="AG141" s="745"/>
      <c r="AH141" s="478"/>
      <c r="AI141" s="455">
        <f>B141*AI77</f>
        <v>0</v>
      </c>
      <c r="AJ141" s="571"/>
      <c r="AK141" s="200"/>
      <c r="AL141" s="744"/>
      <c r="AM141" s="745"/>
      <c r="AN141" s="745"/>
      <c r="AO141" s="745"/>
      <c r="AP141" s="745"/>
      <c r="AQ141" s="478"/>
      <c r="AR141" s="455">
        <f>B141*AR77</f>
        <v>0</v>
      </c>
      <c r="AS141" s="571"/>
      <c r="AT141" s="200"/>
      <c r="AU141" s="457">
        <f t="shared" si="127"/>
        <v>0</v>
      </c>
      <c r="AV141" s="457">
        <f t="shared" si="127"/>
        <v>0</v>
      </c>
      <c r="AW141" s="457">
        <f t="shared" si="127"/>
        <v>0</v>
      </c>
    </row>
    <row r="142" spans="1:49" ht="15" x14ac:dyDescent="0.25">
      <c r="A142" s="667" t="s">
        <v>16</v>
      </c>
      <c r="B142" s="668"/>
      <c r="C142" s="668"/>
      <c r="D142" s="668"/>
      <c r="E142" s="668"/>
      <c r="F142" s="668"/>
      <c r="G142" s="669"/>
      <c r="H142" s="472">
        <f>SUM(H138:H141)</f>
        <v>0</v>
      </c>
      <c r="I142" s="472">
        <f>SUM(I138:I141)</f>
        <v>0</v>
      </c>
      <c r="J142" s="200"/>
      <c r="K142" s="305"/>
      <c r="L142" s="305"/>
      <c r="M142" s="305"/>
      <c r="N142" s="305"/>
      <c r="O142" s="305"/>
      <c r="P142" s="477"/>
      <c r="Q142" s="472">
        <f>SUM(Q138:Q141)</f>
        <v>0</v>
      </c>
      <c r="R142" s="472">
        <f>SUM(R138:R141)</f>
        <v>0</v>
      </c>
      <c r="S142" s="200"/>
      <c r="T142" s="223"/>
      <c r="U142" s="224"/>
      <c r="V142" s="224"/>
      <c r="W142" s="224"/>
      <c r="X142" s="224"/>
      <c r="Y142" s="226"/>
      <c r="Z142" s="472">
        <f>SUM(Z138:Z141)</f>
        <v>0</v>
      </c>
      <c r="AA142" s="472">
        <f>SUM(AA138:AA141)</f>
        <v>0</v>
      </c>
      <c r="AB142" s="200"/>
      <c r="AC142" s="223"/>
      <c r="AD142" s="224"/>
      <c r="AE142" s="224"/>
      <c r="AF142" s="224"/>
      <c r="AG142" s="224"/>
      <c r="AH142" s="226"/>
      <c r="AI142" s="472">
        <f>SUM(AI138:AI141)</f>
        <v>0</v>
      </c>
      <c r="AJ142" s="472">
        <f>SUM(AJ138:AJ141)</f>
        <v>0</v>
      </c>
      <c r="AK142" s="200"/>
      <c r="AL142" s="223"/>
      <c r="AM142" s="224"/>
      <c r="AN142" s="224"/>
      <c r="AO142" s="224"/>
      <c r="AP142" s="224"/>
      <c r="AQ142" s="226"/>
      <c r="AR142" s="472">
        <f>SUM(AR138:AR141)</f>
        <v>0</v>
      </c>
      <c r="AS142" s="472">
        <f>SUM(AS138:AS141)</f>
        <v>0</v>
      </c>
      <c r="AT142" s="200" t="s">
        <v>309</v>
      </c>
      <c r="AU142" s="458">
        <f t="shared" si="127"/>
        <v>0</v>
      </c>
      <c r="AV142" s="458">
        <f t="shared" si="127"/>
        <v>0</v>
      </c>
      <c r="AW142" s="458">
        <f>SUM(AU142+AV142)</f>
        <v>0</v>
      </c>
    </row>
    <row r="143" spans="1:49" x14ac:dyDescent="0.2">
      <c r="J143" s="399"/>
      <c r="S143" s="399"/>
      <c r="AB143" s="399"/>
      <c r="AK143" s="399"/>
      <c r="AT143" s="399"/>
    </row>
    <row r="144" spans="1:49" ht="14.45" customHeight="1" x14ac:dyDescent="0.25">
      <c r="A144" s="709" t="s">
        <v>19</v>
      </c>
      <c r="B144" s="709"/>
      <c r="C144" s="709"/>
      <c r="D144" s="709"/>
      <c r="E144" s="709"/>
      <c r="F144" s="709"/>
      <c r="G144" s="710"/>
      <c r="H144" s="472">
        <f>H142+H136+H124+H110</f>
        <v>0</v>
      </c>
      <c r="I144" s="472">
        <f>I142+I136+I124+I110</f>
        <v>0</v>
      </c>
      <c r="J144" s="200"/>
      <c r="K144" s="224"/>
      <c r="L144" s="224"/>
      <c r="M144" s="224"/>
      <c r="N144" s="224"/>
      <c r="O144" s="224"/>
      <c r="P144" s="224"/>
      <c r="Q144" s="472">
        <f>Q142+Q136+Q124+Q110</f>
        <v>0</v>
      </c>
      <c r="R144" s="472">
        <f>R142+R136+R124+R110</f>
        <v>0</v>
      </c>
      <c r="S144" s="200"/>
      <c r="T144" s="264"/>
      <c r="U144" s="264"/>
      <c r="V144" s="224"/>
      <c r="W144" s="224"/>
      <c r="X144" s="224"/>
      <c r="Y144" s="224"/>
      <c r="Z144" s="472">
        <f>Z142+Z136+Z124+Z110</f>
        <v>0</v>
      </c>
      <c r="AA144" s="472">
        <f>AA142+AA136+AA124+AA110</f>
        <v>0</v>
      </c>
      <c r="AB144" s="200"/>
      <c r="AC144" s="264"/>
      <c r="AD144" s="264"/>
      <c r="AE144" s="224"/>
      <c r="AF144" s="224"/>
      <c r="AG144" s="224"/>
      <c r="AH144" s="224"/>
      <c r="AI144" s="472">
        <f>AI142+AI136+AI124+AI110</f>
        <v>0</v>
      </c>
      <c r="AJ144" s="472">
        <f>AJ142+AJ136+AJ124+AJ110</f>
        <v>0</v>
      </c>
      <c r="AK144" s="200"/>
      <c r="AL144" s="264"/>
      <c r="AM144" s="264"/>
      <c r="AN144" s="224"/>
      <c r="AO144" s="224"/>
      <c r="AP144" s="224"/>
      <c r="AQ144" s="224"/>
      <c r="AR144" s="472">
        <f>AR142+AR136+AR124+AR110</f>
        <v>0</v>
      </c>
      <c r="AS144" s="472">
        <f>AS142+AS136+AS124+AS110</f>
        <v>0</v>
      </c>
      <c r="AT144" s="200"/>
      <c r="AU144" s="458">
        <f>SUM(H144+Q144+Z144+AI144+AR144)</f>
        <v>0</v>
      </c>
      <c r="AV144" s="458">
        <f>SUM(I144+R144+AA144+AJ144+AS144)</f>
        <v>0</v>
      </c>
      <c r="AW144" s="458">
        <f>SUM(AU144+AV144)</f>
        <v>0</v>
      </c>
    </row>
    <row r="145" spans="1:49" ht="15" x14ac:dyDescent="0.25">
      <c r="A145" s="230"/>
      <c r="B145" s="230"/>
      <c r="C145" s="291"/>
      <c r="D145" s="291"/>
      <c r="E145" s="291"/>
      <c r="F145" s="291"/>
      <c r="G145" s="291"/>
      <c r="H145" s="233"/>
      <c r="I145" s="233"/>
      <c r="J145" s="200"/>
      <c r="K145" s="265"/>
      <c r="L145" s="265"/>
      <c r="Q145" s="233"/>
      <c r="R145" s="233"/>
      <c r="S145" s="200"/>
      <c r="T145" s="265"/>
      <c r="U145" s="265"/>
      <c r="Z145" s="233"/>
      <c r="AA145" s="233"/>
      <c r="AB145" s="200"/>
      <c r="AC145" s="265"/>
      <c r="AD145" s="265"/>
      <c r="AI145" s="233"/>
      <c r="AJ145" s="233"/>
      <c r="AK145" s="200"/>
      <c r="AL145" s="265"/>
      <c r="AM145" s="265"/>
      <c r="AR145" s="233"/>
      <c r="AS145" s="233"/>
      <c r="AT145" s="200"/>
      <c r="AU145" s="267"/>
      <c r="AV145" s="267"/>
      <c r="AW145" s="267"/>
    </row>
    <row r="146" spans="1:49" ht="14.45" customHeight="1" x14ac:dyDescent="0.25">
      <c r="A146" s="709" t="s">
        <v>15</v>
      </c>
      <c r="B146" s="709"/>
      <c r="C146" s="709"/>
      <c r="D146" s="709"/>
      <c r="E146" s="709"/>
      <c r="F146" s="709"/>
      <c r="G146" s="710"/>
      <c r="H146" s="472">
        <f>SUM(H85+H144)</f>
        <v>0</v>
      </c>
      <c r="I146" s="472">
        <f>SUM(I85+I144)</f>
        <v>0</v>
      </c>
      <c r="J146" s="200"/>
      <c r="K146" s="224"/>
      <c r="L146" s="224"/>
      <c r="M146" s="224"/>
      <c r="N146" s="224"/>
      <c r="O146" s="224"/>
      <c r="P146" s="224"/>
      <c r="Q146" s="472">
        <f>SUM(Q85+Q144)</f>
        <v>0</v>
      </c>
      <c r="R146" s="472">
        <f>SUM(R85+R144)</f>
        <v>0</v>
      </c>
      <c r="S146" s="200"/>
      <c r="T146" s="264"/>
      <c r="U146" s="264"/>
      <c r="V146" s="224"/>
      <c r="W146" s="224"/>
      <c r="X146" s="224"/>
      <c r="Y146" s="224"/>
      <c r="Z146" s="472">
        <f>SUM(Z85+Z144)</f>
        <v>0</v>
      </c>
      <c r="AA146" s="472">
        <f>SUM(AA85+AA144)</f>
        <v>0</v>
      </c>
      <c r="AB146" s="200"/>
      <c r="AC146" s="264"/>
      <c r="AD146" s="264"/>
      <c r="AE146" s="224"/>
      <c r="AF146" s="224"/>
      <c r="AG146" s="224"/>
      <c r="AH146" s="224"/>
      <c r="AI146" s="472">
        <f>SUM(AI85+AI144)</f>
        <v>0</v>
      </c>
      <c r="AJ146" s="472">
        <f>SUM(AJ85+AJ144)</f>
        <v>0</v>
      </c>
      <c r="AK146" s="200"/>
      <c r="AL146" s="264"/>
      <c r="AM146" s="264"/>
      <c r="AN146" s="224"/>
      <c r="AO146" s="224"/>
      <c r="AP146" s="224"/>
      <c r="AQ146" s="224"/>
      <c r="AR146" s="472">
        <f>SUM(AR85+AR144)</f>
        <v>0</v>
      </c>
      <c r="AS146" s="472">
        <f>SUM(AS85+AS144)</f>
        <v>0</v>
      </c>
      <c r="AT146" s="200"/>
      <c r="AU146" s="458">
        <f>SUM(H146+Q146+Z146+AI146+AR146)</f>
        <v>0</v>
      </c>
      <c r="AV146" s="458">
        <f>SUM(I146+R146+AA146+AJ146+AS146)</f>
        <v>0</v>
      </c>
      <c r="AW146" s="458">
        <f>SUM(AU146+AV146)</f>
        <v>0</v>
      </c>
    </row>
    <row r="147" spans="1:49" ht="15" x14ac:dyDescent="0.25">
      <c r="A147" s="231"/>
      <c r="B147" s="231"/>
      <c r="C147" s="231"/>
      <c r="D147" s="231"/>
      <c r="E147" s="231"/>
      <c r="F147" s="231"/>
      <c r="G147" s="231"/>
      <c r="H147" s="232"/>
      <c r="I147" s="265"/>
      <c r="J147" s="200"/>
      <c r="K147" s="265"/>
      <c r="L147" s="265"/>
      <c r="Q147" s="269"/>
      <c r="R147" s="569"/>
      <c r="S147" s="200"/>
      <c r="T147" s="265"/>
      <c r="U147" s="265"/>
      <c r="Z147" s="266"/>
      <c r="AA147" s="569"/>
      <c r="AB147" s="200"/>
      <c r="AC147" s="265"/>
      <c r="AD147" s="265"/>
      <c r="AI147" s="266"/>
      <c r="AJ147" s="569"/>
      <c r="AK147" s="200"/>
      <c r="AL147" s="265"/>
      <c r="AM147" s="265"/>
      <c r="AR147" s="234"/>
      <c r="AS147" s="570"/>
      <c r="AT147" s="200"/>
      <c r="AU147" s="342"/>
      <c r="AV147" s="342"/>
      <c r="AW147" s="342"/>
    </row>
    <row r="148" spans="1:49" ht="15" x14ac:dyDescent="0.25">
      <c r="A148" s="306" t="s">
        <v>304</v>
      </c>
      <c r="B148" s="307"/>
      <c r="C148" s="307"/>
      <c r="D148" s="307"/>
      <c r="E148" s="307"/>
      <c r="F148" s="307"/>
      <c r="G148" s="578"/>
      <c r="H148" s="578"/>
      <c r="I148" s="579"/>
      <c r="J148" s="240"/>
      <c r="K148" s="817"/>
      <c r="L148" s="818"/>
      <c r="M148" s="818"/>
      <c r="N148" s="818"/>
      <c r="O148" s="818"/>
      <c r="P148" s="818"/>
      <c r="Q148" s="818"/>
      <c r="R148" s="819"/>
      <c r="S148" s="200"/>
      <c r="T148" s="817"/>
      <c r="U148" s="818"/>
      <c r="V148" s="818"/>
      <c r="W148" s="818"/>
      <c r="X148" s="818"/>
      <c r="Y148" s="818"/>
      <c r="Z148" s="818"/>
      <c r="AA148" s="819"/>
      <c r="AB148" s="200"/>
      <c r="AC148" s="817"/>
      <c r="AD148" s="818"/>
      <c r="AE148" s="818"/>
      <c r="AF148" s="818"/>
      <c r="AG148" s="818"/>
      <c r="AH148" s="818"/>
      <c r="AI148" s="818"/>
      <c r="AJ148" s="819"/>
      <c r="AK148" s="200"/>
      <c r="AL148" s="817"/>
      <c r="AM148" s="818"/>
      <c r="AN148" s="818"/>
      <c r="AO148" s="818"/>
      <c r="AP148" s="818"/>
      <c r="AQ148" s="818"/>
      <c r="AR148" s="818"/>
      <c r="AS148" s="819"/>
      <c r="AT148" s="277"/>
      <c r="AU148" s="274"/>
      <c r="AV148" s="275"/>
      <c r="AW148" s="273"/>
    </row>
    <row r="149" spans="1:49" ht="15" x14ac:dyDescent="0.25">
      <c r="A149" s="580"/>
      <c r="B149" s="559"/>
      <c r="C149" s="560"/>
      <c r="D149" s="567"/>
      <c r="E149" s="581" t="s">
        <v>275</v>
      </c>
      <c r="F149" s="553" t="s">
        <v>317</v>
      </c>
      <c r="G149" s="880"/>
      <c r="H149" s="881"/>
      <c r="I149" s="882"/>
      <c r="J149" s="240"/>
      <c r="K149" s="264"/>
      <c r="L149" s="264"/>
      <c r="M149" s="224"/>
      <c r="N149" s="224"/>
      <c r="O149" s="375" t="s">
        <v>275</v>
      </c>
      <c r="P149" s="375" t="s">
        <v>317</v>
      </c>
      <c r="Q149" s="857"/>
      <c r="R149" s="858"/>
      <c r="S149" s="240"/>
      <c r="T149" s="264"/>
      <c r="U149" s="264"/>
      <c r="V149" s="224"/>
      <c r="W149" s="224"/>
      <c r="X149" s="375" t="s">
        <v>275</v>
      </c>
      <c r="Y149" s="375" t="s">
        <v>317</v>
      </c>
      <c r="Z149" s="335"/>
      <c r="AA149" s="567"/>
      <c r="AB149" s="240"/>
      <c r="AC149" s="264"/>
      <c r="AD149" s="264"/>
      <c r="AE149" s="224"/>
      <c r="AF149" s="224"/>
      <c r="AG149" s="375" t="s">
        <v>275</v>
      </c>
      <c r="AH149" s="375" t="s">
        <v>317</v>
      </c>
      <c r="AI149" s="335"/>
      <c r="AJ149" s="567"/>
      <c r="AK149" s="240"/>
      <c r="AL149" s="264"/>
      <c r="AM149" s="264"/>
      <c r="AN149" s="224"/>
      <c r="AO149" s="224"/>
      <c r="AP149" s="375" t="s">
        <v>275</v>
      </c>
      <c r="AQ149" s="375" t="s">
        <v>317</v>
      </c>
      <c r="AR149" s="335"/>
      <c r="AS149" s="567"/>
      <c r="AT149" s="240"/>
      <c r="AU149" s="274"/>
      <c r="AV149" s="275"/>
      <c r="AW149" s="273"/>
    </row>
    <row r="150" spans="1:49" ht="18.600000000000001" customHeight="1" x14ac:dyDescent="0.2">
      <c r="A150" s="878"/>
      <c r="B150" s="748"/>
      <c r="C150" s="749"/>
      <c r="D150" s="750"/>
      <c r="E150" s="465"/>
      <c r="F150" s="463"/>
      <c r="G150" s="483"/>
      <c r="H150" s="453">
        <f>E150*F150</f>
        <v>0</v>
      </c>
      <c r="I150" s="227"/>
      <c r="J150" s="200"/>
      <c r="K150" s="820"/>
      <c r="L150" s="821"/>
      <c r="M150" s="822"/>
      <c r="N150" s="601"/>
      <c r="O150" s="465"/>
      <c r="P150" s="463"/>
      <c r="Q150" s="453">
        <f>O150*P150</f>
        <v>0</v>
      </c>
      <c r="R150" s="227"/>
      <c r="S150" s="200"/>
      <c r="T150" s="820"/>
      <c r="U150" s="821"/>
      <c r="V150" s="822"/>
      <c r="W150" s="601"/>
      <c r="X150" s="465"/>
      <c r="Y150" s="463"/>
      <c r="Z150" s="453">
        <f>X150*Y150</f>
        <v>0</v>
      </c>
      <c r="AA150" s="227"/>
      <c r="AB150" s="200"/>
      <c r="AC150" s="820"/>
      <c r="AD150" s="821"/>
      <c r="AE150" s="822"/>
      <c r="AF150" s="601"/>
      <c r="AG150" s="465"/>
      <c r="AH150" s="463"/>
      <c r="AI150" s="453">
        <f>AG150*AH150</f>
        <v>0</v>
      </c>
      <c r="AJ150" s="227"/>
      <c r="AK150" s="200"/>
      <c r="AL150" s="820"/>
      <c r="AM150" s="821"/>
      <c r="AN150" s="822"/>
      <c r="AO150" s="601"/>
      <c r="AP150" s="465"/>
      <c r="AQ150" s="463"/>
      <c r="AR150" s="453">
        <f>AP150*AQ150</f>
        <v>0</v>
      </c>
      <c r="AS150" s="227"/>
      <c r="AT150" s="200"/>
      <c r="AU150" s="457">
        <f>SUM(H150+Q150+Z150+AI150+AR150)</f>
        <v>0</v>
      </c>
      <c r="AV150" s="419"/>
      <c r="AW150" s="457">
        <f>SUM(AU150)</f>
        <v>0</v>
      </c>
    </row>
    <row r="151" spans="1:49" ht="18.600000000000001" customHeight="1" x14ac:dyDescent="0.25">
      <c r="A151" s="879"/>
      <c r="B151" s="875" t="s">
        <v>382</v>
      </c>
      <c r="C151" s="876"/>
      <c r="D151" s="877"/>
      <c r="E151" s="465"/>
      <c r="F151" s="463"/>
      <c r="G151" s="483"/>
      <c r="H151" s="227"/>
      <c r="I151" s="453">
        <f>E151*F151</f>
        <v>0</v>
      </c>
      <c r="J151" s="200"/>
      <c r="K151" s="823"/>
      <c r="L151" s="824"/>
      <c r="M151" s="825"/>
      <c r="N151" s="602" t="s">
        <v>350</v>
      </c>
      <c r="O151" s="465"/>
      <c r="P151" s="463"/>
      <c r="Q151" s="227"/>
      <c r="R151" s="453">
        <f>O151*P151</f>
        <v>0</v>
      </c>
      <c r="S151" s="200"/>
      <c r="T151" s="823"/>
      <c r="U151" s="824"/>
      <c r="V151" s="825"/>
      <c r="W151" s="602" t="s">
        <v>350</v>
      </c>
      <c r="X151" s="465"/>
      <c r="Y151" s="463"/>
      <c r="Z151" s="227"/>
      <c r="AA151" s="453">
        <f>X151*Y151</f>
        <v>0</v>
      </c>
      <c r="AB151" s="200"/>
      <c r="AC151" s="823"/>
      <c r="AD151" s="824"/>
      <c r="AE151" s="825"/>
      <c r="AF151" s="602" t="s">
        <v>350</v>
      </c>
      <c r="AG151" s="465"/>
      <c r="AH151" s="463"/>
      <c r="AI151" s="227"/>
      <c r="AJ151" s="453">
        <f>AG151*AH151</f>
        <v>0</v>
      </c>
      <c r="AK151" s="200"/>
      <c r="AL151" s="823"/>
      <c r="AM151" s="824"/>
      <c r="AN151" s="825"/>
      <c r="AO151" s="602" t="s">
        <v>350</v>
      </c>
      <c r="AP151" s="465"/>
      <c r="AQ151" s="463"/>
      <c r="AR151" s="227"/>
      <c r="AS151" s="453">
        <f>AP151*AQ151</f>
        <v>0</v>
      </c>
      <c r="AT151" s="200"/>
      <c r="AU151" s="419"/>
      <c r="AV151" s="457">
        <f>SUM(I151+R151+AA151+AJ151+AS151)</f>
        <v>0</v>
      </c>
      <c r="AW151" s="457">
        <f>AV151</f>
        <v>0</v>
      </c>
    </row>
    <row r="152" spans="1:49" ht="18.600000000000001" customHeight="1" x14ac:dyDescent="0.2">
      <c r="A152" s="878"/>
      <c r="B152" s="303"/>
      <c r="C152" s="301"/>
      <c r="D152" s="302"/>
      <c r="E152" s="465"/>
      <c r="F152" s="463"/>
      <c r="G152" s="483"/>
      <c r="H152" s="453">
        <f>E152*F152</f>
        <v>0</v>
      </c>
      <c r="I152" s="227"/>
      <c r="J152" s="200"/>
      <c r="K152" s="820"/>
      <c r="L152" s="821"/>
      <c r="M152" s="822"/>
      <c r="N152" s="590"/>
      <c r="O152" s="465"/>
      <c r="P152" s="463"/>
      <c r="Q152" s="453">
        <f>O152*P152</f>
        <v>0</v>
      </c>
      <c r="R152" s="227"/>
      <c r="S152" s="200"/>
      <c r="T152" s="820"/>
      <c r="U152" s="821"/>
      <c r="V152" s="822"/>
      <c r="W152" s="590"/>
      <c r="X152" s="465"/>
      <c r="Y152" s="463"/>
      <c r="Z152" s="453">
        <f>X152*Y152</f>
        <v>0</v>
      </c>
      <c r="AA152" s="227"/>
      <c r="AB152" s="200"/>
      <c r="AC152" s="820"/>
      <c r="AD152" s="821"/>
      <c r="AE152" s="822"/>
      <c r="AF152" s="590"/>
      <c r="AG152" s="465"/>
      <c r="AH152" s="463"/>
      <c r="AI152" s="453">
        <f>AG152*AH152</f>
        <v>0</v>
      </c>
      <c r="AJ152" s="227"/>
      <c r="AK152" s="200"/>
      <c r="AL152" s="820"/>
      <c r="AM152" s="821"/>
      <c r="AN152" s="822"/>
      <c r="AO152" s="590"/>
      <c r="AP152" s="465"/>
      <c r="AQ152" s="463"/>
      <c r="AR152" s="453">
        <f>AP152*AQ152</f>
        <v>0</v>
      </c>
      <c r="AS152" s="227"/>
      <c r="AT152" s="200"/>
      <c r="AU152" s="457">
        <f t="shared" ref="AU152:AU156" si="128">SUM(H152+Q152+Z152+AI152+AR152)</f>
        <v>0</v>
      </c>
      <c r="AV152" s="419"/>
      <c r="AW152" s="457">
        <f>AU152</f>
        <v>0</v>
      </c>
    </row>
    <row r="153" spans="1:49" ht="18.600000000000001" customHeight="1" x14ac:dyDescent="0.25">
      <c r="A153" s="879"/>
      <c r="B153" s="875" t="s">
        <v>382</v>
      </c>
      <c r="C153" s="876"/>
      <c r="D153" s="877"/>
      <c r="E153" s="465"/>
      <c r="F153" s="463"/>
      <c r="G153" s="483"/>
      <c r="H153" s="227"/>
      <c r="I153" s="453">
        <f>E153*F153</f>
        <v>0</v>
      </c>
      <c r="J153" s="200"/>
      <c r="K153" s="823"/>
      <c r="L153" s="824"/>
      <c r="M153" s="825"/>
      <c r="N153" s="602" t="s">
        <v>350</v>
      </c>
      <c r="O153" s="465"/>
      <c r="P153" s="463"/>
      <c r="Q153" s="227" t="s">
        <v>360</v>
      </c>
      <c r="R153" s="453">
        <f>O153*P153</f>
        <v>0</v>
      </c>
      <c r="S153" s="200"/>
      <c r="T153" s="823"/>
      <c r="U153" s="824"/>
      <c r="V153" s="825"/>
      <c r="W153" s="602" t="s">
        <v>350</v>
      </c>
      <c r="X153" s="465"/>
      <c r="Y153" s="463"/>
      <c r="Z153" s="227" t="s">
        <v>360</v>
      </c>
      <c r="AA153" s="453">
        <f>X153*Y153</f>
        <v>0</v>
      </c>
      <c r="AB153" s="200"/>
      <c r="AC153" s="823"/>
      <c r="AD153" s="824"/>
      <c r="AE153" s="825"/>
      <c r="AF153" s="602" t="s">
        <v>350</v>
      </c>
      <c r="AG153" s="465"/>
      <c r="AH153" s="463"/>
      <c r="AI153" s="227" t="s">
        <v>360</v>
      </c>
      <c r="AJ153" s="453">
        <f>AG153*AH153</f>
        <v>0</v>
      </c>
      <c r="AK153" s="200"/>
      <c r="AL153" s="823"/>
      <c r="AM153" s="824"/>
      <c r="AN153" s="825"/>
      <c r="AO153" s="602" t="s">
        <v>350</v>
      </c>
      <c r="AP153" s="465"/>
      <c r="AQ153" s="463"/>
      <c r="AR153" s="227" t="s">
        <v>360</v>
      </c>
      <c r="AS153" s="453">
        <f>AP153*AQ153</f>
        <v>0</v>
      </c>
      <c r="AT153" s="200"/>
      <c r="AU153" s="419"/>
      <c r="AV153" s="457">
        <f t="shared" ref="AV153:AV157" si="129">SUM(I153+R153+AA153+AJ153+AS153)</f>
        <v>0</v>
      </c>
      <c r="AW153" s="457">
        <f>AV153</f>
        <v>0</v>
      </c>
    </row>
    <row r="154" spans="1:49" ht="18.600000000000001" customHeight="1" x14ac:dyDescent="0.2">
      <c r="A154" s="878"/>
      <c r="B154" s="303"/>
      <c r="C154" s="301"/>
      <c r="D154" s="302"/>
      <c r="E154" s="465"/>
      <c r="F154" s="463"/>
      <c r="G154" s="483"/>
      <c r="H154" s="453">
        <f>E154*F154</f>
        <v>0</v>
      </c>
      <c r="I154" s="227"/>
      <c r="J154" s="200"/>
      <c r="K154" s="820"/>
      <c r="L154" s="821"/>
      <c r="M154" s="822"/>
      <c r="N154" s="590"/>
      <c r="O154" s="465"/>
      <c r="P154" s="463"/>
      <c r="Q154" s="453">
        <f>O154*P154</f>
        <v>0</v>
      </c>
      <c r="R154" s="227"/>
      <c r="S154" s="200"/>
      <c r="T154" s="820"/>
      <c r="U154" s="821"/>
      <c r="V154" s="822"/>
      <c r="W154" s="590"/>
      <c r="X154" s="465"/>
      <c r="Y154" s="463"/>
      <c r="Z154" s="453">
        <f>X154*Y154</f>
        <v>0</v>
      </c>
      <c r="AA154" s="227"/>
      <c r="AB154" s="200"/>
      <c r="AC154" s="820"/>
      <c r="AD154" s="821"/>
      <c r="AE154" s="822"/>
      <c r="AF154" s="590"/>
      <c r="AG154" s="465"/>
      <c r="AH154" s="463"/>
      <c r="AI154" s="453">
        <f>AG154*AH154</f>
        <v>0</v>
      </c>
      <c r="AJ154" s="227"/>
      <c r="AK154" s="200"/>
      <c r="AL154" s="820"/>
      <c r="AM154" s="821"/>
      <c r="AN154" s="822"/>
      <c r="AO154" s="590"/>
      <c r="AP154" s="465"/>
      <c r="AQ154" s="463"/>
      <c r="AR154" s="453">
        <f>AP154*AQ154</f>
        <v>0</v>
      </c>
      <c r="AS154" s="227"/>
      <c r="AT154" s="200"/>
      <c r="AU154" s="457">
        <f t="shared" si="128"/>
        <v>0</v>
      </c>
      <c r="AV154" s="419"/>
      <c r="AW154" s="457">
        <f>AU154</f>
        <v>0</v>
      </c>
    </row>
    <row r="155" spans="1:49" ht="18.600000000000001" customHeight="1" x14ac:dyDescent="0.25">
      <c r="A155" s="879"/>
      <c r="B155" s="875" t="s">
        <v>350</v>
      </c>
      <c r="C155" s="876"/>
      <c r="D155" s="877"/>
      <c r="E155" s="465"/>
      <c r="F155" s="463"/>
      <c r="G155" s="483"/>
      <c r="H155" s="227"/>
      <c r="I155" s="453">
        <f>E155*F155</f>
        <v>0</v>
      </c>
      <c r="J155" s="200"/>
      <c r="K155" s="823"/>
      <c r="L155" s="824"/>
      <c r="M155" s="825"/>
      <c r="N155" s="602" t="s">
        <v>350</v>
      </c>
      <c r="O155" s="465"/>
      <c r="P155" s="463"/>
      <c r="Q155" s="227"/>
      <c r="R155" s="453">
        <f>O155*P155</f>
        <v>0</v>
      </c>
      <c r="S155" s="200"/>
      <c r="T155" s="823"/>
      <c r="U155" s="824"/>
      <c r="V155" s="825"/>
      <c r="W155" s="602" t="s">
        <v>350</v>
      </c>
      <c r="X155" s="465"/>
      <c r="Y155" s="463"/>
      <c r="Z155" s="227"/>
      <c r="AA155" s="453">
        <f>X155*Y155</f>
        <v>0</v>
      </c>
      <c r="AB155" s="200"/>
      <c r="AC155" s="823"/>
      <c r="AD155" s="824"/>
      <c r="AE155" s="825"/>
      <c r="AF155" s="602" t="s">
        <v>350</v>
      </c>
      <c r="AG155" s="465"/>
      <c r="AH155" s="463"/>
      <c r="AI155" s="227"/>
      <c r="AJ155" s="453">
        <f>AG155*AH155</f>
        <v>0</v>
      </c>
      <c r="AK155" s="200"/>
      <c r="AL155" s="823"/>
      <c r="AM155" s="824"/>
      <c r="AN155" s="825"/>
      <c r="AO155" s="602" t="s">
        <v>350</v>
      </c>
      <c r="AP155" s="465"/>
      <c r="AQ155" s="463"/>
      <c r="AR155" s="227"/>
      <c r="AS155" s="453">
        <f>AP155*AQ155</f>
        <v>0</v>
      </c>
      <c r="AT155" s="200"/>
      <c r="AU155" s="419"/>
      <c r="AV155" s="457">
        <f t="shared" si="129"/>
        <v>0</v>
      </c>
      <c r="AW155" s="457">
        <f>SUM(AV155)</f>
        <v>0</v>
      </c>
    </row>
    <row r="156" spans="1:49" ht="18.600000000000001" customHeight="1" x14ac:dyDescent="0.2">
      <c r="A156" s="878"/>
      <c r="B156" s="751"/>
      <c r="C156" s="752"/>
      <c r="D156" s="753"/>
      <c r="E156" s="465"/>
      <c r="F156" s="463"/>
      <c r="G156" s="483"/>
      <c r="H156" s="453">
        <f>E156*F156</f>
        <v>0</v>
      </c>
      <c r="I156" s="227"/>
      <c r="J156" s="200"/>
      <c r="K156" s="820"/>
      <c r="L156" s="821"/>
      <c r="M156" s="822"/>
      <c r="N156" s="601"/>
      <c r="O156" s="465"/>
      <c r="P156" s="463"/>
      <c r="Q156" s="453">
        <f>O156*P156</f>
        <v>0</v>
      </c>
      <c r="R156" s="227"/>
      <c r="S156" s="200"/>
      <c r="T156" s="820"/>
      <c r="U156" s="821"/>
      <c r="V156" s="822"/>
      <c r="W156" s="601"/>
      <c r="X156" s="465"/>
      <c r="Y156" s="463"/>
      <c r="Z156" s="453">
        <f>X156*Y156</f>
        <v>0</v>
      </c>
      <c r="AA156" s="227"/>
      <c r="AB156" s="200"/>
      <c r="AC156" s="820"/>
      <c r="AD156" s="821"/>
      <c r="AE156" s="822"/>
      <c r="AF156" s="601"/>
      <c r="AG156" s="465"/>
      <c r="AH156" s="463"/>
      <c r="AI156" s="453">
        <f>AG156*AH156</f>
        <v>0</v>
      </c>
      <c r="AJ156" s="227"/>
      <c r="AK156" s="200"/>
      <c r="AL156" s="820"/>
      <c r="AM156" s="821"/>
      <c r="AN156" s="822"/>
      <c r="AO156" s="601"/>
      <c r="AP156" s="465"/>
      <c r="AQ156" s="463"/>
      <c r="AR156" s="453">
        <f>AP156*AQ156</f>
        <v>0</v>
      </c>
      <c r="AS156" s="227"/>
      <c r="AT156" s="200"/>
      <c r="AU156" s="457">
        <f t="shared" si="128"/>
        <v>0</v>
      </c>
      <c r="AV156" s="419"/>
      <c r="AW156" s="457">
        <f>SUM(AU156)</f>
        <v>0</v>
      </c>
    </row>
    <row r="157" spans="1:49" ht="18.600000000000001" customHeight="1" x14ac:dyDescent="0.25">
      <c r="A157" s="879"/>
      <c r="B157" s="875" t="s">
        <v>350</v>
      </c>
      <c r="C157" s="876"/>
      <c r="D157" s="877"/>
      <c r="E157" s="465"/>
      <c r="F157" s="463"/>
      <c r="G157" s="320"/>
      <c r="H157" s="227"/>
      <c r="I157" s="453">
        <f>E157*F157</f>
        <v>0</v>
      </c>
      <c r="J157" s="200"/>
      <c r="K157" s="823"/>
      <c r="L157" s="824"/>
      <c r="M157" s="825"/>
      <c r="N157" s="602" t="s">
        <v>350</v>
      </c>
      <c r="O157" s="465"/>
      <c r="P157" s="463"/>
      <c r="Q157" s="227"/>
      <c r="R157" s="453">
        <f>O157*P157</f>
        <v>0</v>
      </c>
      <c r="S157" s="200"/>
      <c r="T157" s="823"/>
      <c r="U157" s="824"/>
      <c r="V157" s="825"/>
      <c r="W157" s="602" t="s">
        <v>350</v>
      </c>
      <c r="X157" s="465"/>
      <c r="Y157" s="463"/>
      <c r="Z157" s="227"/>
      <c r="AA157" s="453">
        <f>X157*Y157</f>
        <v>0</v>
      </c>
      <c r="AB157" s="200"/>
      <c r="AC157" s="823"/>
      <c r="AD157" s="824"/>
      <c r="AE157" s="825"/>
      <c r="AF157" s="602" t="s">
        <v>350</v>
      </c>
      <c r="AG157" s="465"/>
      <c r="AH157" s="463"/>
      <c r="AI157" s="227"/>
      <c r="AJ157" s="453">
        <f>AG157*AH157</f>
        <v>0</v>
      </c>
      <c r="AK157" s="200"/>
      <c r="AL157" s="823"/>
      <c r="AM157" s="824"/>
      <c r="AN157" s="825"/>
      <c r="AO157" s="602" t="s">
        <v>350</v>
      </c>
      <c r="AP157" s="465"/>
      <c r="AQ157" s="463"/>
      <c r="AR157" s="227"/>
      <c r="AS157" s="453">
        <f>AP157*AQ157</f>
        <v>0</v>
      </c>
      <c r="AT157" s="200"/>
      <c r="AU157" s="419"/>
      <c r="AV157" s="457">
        <f t="shared" si="129"/>
        <v>0</v>
      </c>
      <c r="AW157" s="457">
        <f>SUM(AV157)</f>
        <v>0</v>
      </c>
    </row>
    <row r="158" spans="1:49" ht="14.45" customHeight="1" x14ac:dyDescent="0.25">
      <c r="A158" s="667" t="s">
        <v>17</v>
      </c>
      <c r="B158" s="711"/>
      <c r="C158" s="711"/>
      <c r="D158" s="711"/>
      <c r="E158" s="668"/>
      <c r="F158" s="668"/>
      <c r="G158" s="305"/>
      <c r="H158" s="471">
        <f>SUM(H150:H157)</f>
        <v>0</v>
      </c>
      <c r="I158" s="471">
        <f>SUM(I150:I157)</f>
        <v>0</v>
      </c>
      <c r="J158" s="200"/>
      <c r="K158" s="224"/>
      <c r="L158" s="224"/>
      <c r="M158" s="224"/>
      <c r="N158" s="224"/>
      <c r="O158" s="224"/>
      <c r="P158" s="224"/>
      <c r="Q158" s="471">
        <f>SUM(Q150:Q157)</f>
        <v>0</v>
      </c>
      <c r="R158" s="471">
        <f>SUM(R150:R157)</f>
        <v>0</v>
      </c>
      <c r="S158" s="200"/>
      <c r="T158" s="264"/>
      <c r="U158" s="264"/>
      <c r="V158" s="224"/>
      <c r="W158" s="224"/>
      <c r="X158" s="224"/>
      <c r="Y158" s="224"/>
      <c r="Z158" s="471">
        <f>SUM(Z150:Z157)</f>
        <v>0</v>
      </c>
      <c r="AA158" s="471">
        <f>SUM(AA150:AA157)</f>
        <v>0</v>
      </c>
      <c r="AB158" s="200"/>
      <c r="AC158" s="264"/>
      <c r="AD158" s="264"/>
      <c r="AE158" s="224"/>
      <c r="AF158" s="224"/>
      <c r="AG158" s="224"/>
      <c r="AH158" s="224"/>
      <c r="AI158" s="471">
        <f>SUM(AI150:AI157)</f>
        <v>0</v>
      </c>
      <c r="AJ158" s="471">
        <f>SUM(AJ150:AJ157)</f>
        <v>0</v>
      </c>
      <c r="AK158" s="200"/>
      <c r="AL158" s="264"/>
      <c r="AM158" s="264"/>
      <c r="AN158" s="224"/>
      <c r="AO158" s="224"/>
      <c r="AP158" s="224"/>
      <c r="AQ158" s="224"/>
      <c r="AR158" s="471">
        <f t="shared" ref="AR158:AS158" si="130">SUM(AR150:AR157)</f>
        <v>0</v>
      </c>
      <c r="AS158" s="471">
        <f t="shared" si="130"/>
        <v>0</v>
      </c>
      <c r="AT158" s="200"/>
      <c r="AU158" s="458">
        <f t="shared" ref="AU158" si="131">SUM(H158+Q158+Z158+AI158+AR158)</f>
        <v>0</v>
      </c>
      <c r="AV158" s="458">
        <f>SUM(I158+R158+AA158+AJ158+AS158)</f>
        <v>0</v>
      </c>
      <c r="AW158" s="458">
        <f>SUM(AU158+AV158)</f>
        <v>0</v>
      </c>
    </row>
    <row r="159" spans="1:49" ht="15" x14ac:dyDescent="0.25">
      <c r="A159" s="231"/>
      <c r="B159" s="231"/>
      <c r="C159" s="231"/>
      <c r="D159" s="231"/>
      <c r="E159" s="231"/>
      <c r="F159" s="231"/>
      <c r="G159" s="231"/>
      <c r="H159" s="232"/>
      <c r="I159" s="265"/>
      <c r="J159" s="200"/>
      <c r="K159" s="265"/>
      <c r="L159" s="265"/>
      <c r="Q159" s="266"/>
      <c r="R159" s="569"/>
      <c r="S159" s="200"/>
      <c r="T159" s="265"/>
      <c r="U159" s="265"/>
      <c r="Z159" s="266"/>
      <c r="AA159" s="569"/>
      <c r="AB159" s="200"/>
      <c r="AC159" s="265"/>
      <c r="AD159" s="265"/>
      <c r="AI159" s="266"/>
      <c r="AJ159" s="569"/>
      <c r="AK159" s="200"/>
      <c r="AL159" s="265"/>
      <c r="AM159" s="265"/>
      <c r="AR159" s="234"/>
      <c r="AS159" s="570"/>
      <c r="AT159" s="200"/>
      <c r="AU159" s="267"/>
      <c r="AV159" s="267"/>
      <c r="AW159" s="267"/>
    </row>
    <row r="160" spans="1:49" ht="15" x14ac:dyDescent="0.2">
      <c r="A160" s="726" t="s">
        <v>284</v>
      </c>
      <c r="B160" s="707"/>
      <c r="C160" s="707"/>
      <c r="D160" s="707"/>
      <c r="E160" s="707"/>
      <c r="F160" s="707"/>
      <c r="G160" s="707"/>
      <c r="H160" s="707"/>
      <c r="I160" s="708"/>
      <c r="J160" s="200"/>
      <c r="K160" s="817"/>
      <c r="L160" s="818"/>
      <c r="M160" s="818"/>
      <c r="N160" s="818"/>
      <c r="O160" s="818"/>
      <c r="P160" s="818"/>
      <c r="Q160" s="818"/>
      <c r="R160" s="819"/>
      <c r="S160" s="200"/>
      <c r="T160" s="817"/>
      <c r="U160" s="818"/>
      <c r="V160" s="818"/>
      <c r="W160" s="818"/>
      <c r="X160" s="818"/>
      <c r="Y160" s="818"/>
      <c r="Z160" s="818"/>
      <c r="AA160" s="819"/>
      <c r="AB160" s="200"/>
      <c r="AC160" s="817"/>
      <c r="AD160" s="818"/>
      <c r="AE160" s="818"/>
      <c r="AF160" s="818"/>
      <c r="AG160" s="818"/>
      <c r="AH160" s="818"/>
      <c r="AI160" s="818"/>
      <c r="AJ160" s="819"/>
      <c r="AK160" s="200"/>
      <c r="AL160" s="817"/>
      <c r="AM160" s="818"/>
      <c r="AN160" s="818"/>
      <c r="AO160" s="818"/>
      <c r="AP160" s="818"/>
      <c r="AQ160" s="818"/>
      <c r="AR160" s="818"/>
      <c r="AS160" s="819"/>
      <c r="AT160" s="200"/>
      <c r="AU160" s="274"/>
      <c r="AV160" s="275"/>
      <c r="AW160" s="273"/>
    </row>
    <row r="161" spans="1:49" ht="15" x14ac:dyDescent="0.25">
      <c r="A161" s="583" t="s">
        <v>388</v>
      </c>
      <c r="B161" s="553" t="s">
        <v>275</v>
      </c>
      <c r="C161" s="553" t="s">
        <v>254</v>
      </c>
      <c r="D161" s="553" t="s">
        <v>255</v>
      </c>
      <c r="E161" s="553" t="s">
        <v>276</v>
      </c>
      <c r="F161" s="584" t="s">
        <v>256</v>
      </c>
      <c r="G161" s="826"/>
      <c r="H161" s="827"/>
      <c r="I161" s="828"/>
      <c r="J161" s="240"/>
      <c r="K161" s="375" t="s">
        <v>275</v>
      </c>
      <c r="L161" s="375" t="s">
        <v>254</v>
      </c>
      <c r="M161" s="375" t="s">
        <v>255</v>
      </c>
      <c r="N161" s="375" t="s">
        <v>276</v>
      </c>
      <c r="O161" s="376" t="s">
        <v>256</v>
      </c>
      <c r="P161" s="826"/>
      <c r="Q161" s="827"/>
      <c r="R161" s="828"/>
      <c r="S161" s="240"/>
      <c r="T161" s="375" t="s">
        <v>275</v>
      </c>
      <c r="U161" s="375" t="s">
        <v>254</v>
      </c>
      <c r="V161" s="375" t="s">
        <v>255</v>
      </c>
      <c r="W161" s="375" t="s">
        <v>276</v>
      </c>
      <c r="X161" s="376" t="s">
        <v>256</v>
      </c>
      <c r="Y161" s="826"/>
      <c r="Z161" s="827"/>
      <c r="AA161" s="828"/>
      <c r="AB161" s="240"/>
      <c r="AC161" s="375" t="s">
        <v>275</v>
      </c>
      <c r="AD161" s="375" t="s">
        <v>254</v>
      </c>
      <c r="AE161" s="375" t="s">
        <v>255</v>
      </c>
      <c r="AF161" s="375" t="s">
        <v>276</v>
      </c>
      <c r="AG161" s="376" t="s">
        <v>256</v>
      </c>
      <c r="AH161" s="826"/>
      <c r="AI161" s="827"/>
      <c r="AJ161" s="828"/>
      <c r="AK161" s="240"/>
      <c r="AL161" s="375" t="s">
        <v>275</v>
      </c>
      <c r="AM161" s="375" t="s">
        <v>254</v>
      </c>
      <c r="AN161" s="375" t="s">
        <v>255</v>
      </c>
      <c r="AO161" s="375" t="s">
        <v>276</v>
      </c>
      <c r="AP161" s="376" t="s">
        <v>256</v>
      </c>
      <c r="AQ161" s="826"/>
      <c r="AR161" s="827"/>
      <c r="AS161" s="828"/>
      <c r="AT161" s="240"/>
      <c r="AU161" s="227"/>
      <c r="AV161" s="227"/>
      <c r="AW161" s="227"/>
    </row>
    <row r="162" spans="1:49" ht="14.45" customHeight="1" x14ac:dyDescent="0.2">
      <c r="A162" s="314" t="s">
        <v>199</v>
      </c>
      <c r="B162" s="315"/>
      <c r="C162" s="464"/>
      <c r="D162" s="464"/>
      <c r="E162" s="464"/>
      <c r="F162" s="427"/>
      <c r="G162" s="317"/>
      <c r="H162" s="451">
        <f>B162*C162*D162*E162</f>
        <v>0</v>
      </c>
      <c r="I162" s="613"/>
      <c r="J162" s="200"/>
      <c r="K162" s="315"/>
      <c r="L162" s="464"/>
      <c r="M162" s="464"/>
      <c r="N162" s="464"/>
      <c r="O162" s="427"/>
      <c r="P162" s="317"/>
      <c r="Q162" s="451">
        <f>K162*L162*M162*N162</f>
        <v>0</v>
      </c>
      <c r="R162" s="613"/>
      <c r="S162" s="200"/>
      <c r="T162" s="315"/>
      <c r="U162" s="464"/>
      <c r="V162" s="464"/>
      <c r="W162" s="464"/>
      <c r="X162" s="427"/>
      <c r="Y162" s="317"/>
      <c r="Z162" s="451">
        <f>T162*U162*V162*W162</f>
        <v>0</v>
      </c>
      <c r="AA162" s="613"/>
      <c r="AB162" s="200"/>
      <c r="AC162" s="315"/>
      <c r="AD162" s="464"/>
      <c r="AE162" s="464"/>
      <c r="AF162" s="464"/>
      <c r="AG162" s="427"/>
      <c r="AH162" s="317"/>
      <c r="AI162" s="451">
        <f>AC162*AD162*AE162*AF162</f>
        <v>0</v>
      </c>
      <c r="AJ162" s="613"/>
      <c r="AK162" s="200"/>
      <c r="AL162" s="315"/>
      <c r="AM162" s="464"/>
      <c r="AN162" s="464"/>
      <c r="AO162" s="464"/>
      <c r="AP162" s="427"/>
      <c r="AQ162" s="317"/>
      <c r="AR162" s="451">
        <f>AL162*AM162*AN162*AO162</f>
        <v>0</v>
      </c>
      <c r="AS162" s="613"/>
      <c r="AT162" s="200"/>
      <c r="AU162" s="457">
        <f>SUM(H162+Q162+Z162+AI162+AR162)</f>
        <v>0</v>
      </c>
      <c r="AV162" s="427"/>
      <c r="AW162" s="457">
        <f>SUM(AU162)</f>
        <v>0</v>
      </c>
    </row>
    <row r="163" spans="1:49" ht="14.45" customHeight="1" x14ac:dyDescent="0.2">
      <c r="A163" s="318" t="s">
        <v>200</v>
      </c>
      <c r="B163" s="315"/>
      <c r="C163" s="464"/>
      <c r="D163" s="464"/>
      <c r="E163" s="464"/>
      <c r="F163" s="427"/>
      <c r="G163" s="317"/>
      <c r="H163" s="447">
        <f>B163*C163*D163*E163</f>
        <v>0</v>
      </c>
      <c r="I163" s="613"/>
      <c r="J163" s="200"/>
      <c r="K163" s="315"/>
      <c r="L163" s="464"/>
      <c r="M163" s="464"/>
      <c r="N163" s="464"/>
      <c r="O163" s="427"/>
      <c r="P163" s="317"/>
      <c r="Q163" s="447">
        <f>K163*L163*M163*N163</f>
        <v>0</v>
      </c>
      <c r="R163" s="613"/>
      <c r="S163" s="200"/>
      <c r="T163" s="315"/>
      <c r="U163" s="464"/>
      <c r="V163" s="464"/>
      <c r="W163" s="464"/>
      <c r="X163" s="427"/>
      <c r="Y163" s="317"/>
      <c r="Z163" s="447">
        <f>T163*U163*V163*W163</f>
        <v>0</v>
      </c>
      <c r="AA163" s="613"/>
      <c r="AB163" s="200"/>
      <c r="AC163" s="315"/>
      <c r="AD163" s="464"/>
      <c r="AE163" s="464"/>
      <c r="AF163" s="464"/>
      <c r="AG163" s="427"/>
      <c r="AH163" s="317"/>
      <c r="AI163" s="447">
        <f>AC163*AD163*AE163*AF163</f>
        <v>0</v>
      </c>
      <c r="AJ163" s="613"/>
      <c r="AK163" s="200"/>
      <c r="AL163" s="315"/>
      <c r="AM163" s="464"/>
      <c r="AN163" s="464"/>
      <c r="AO163" s="464"/>
      <c r="AP163" s="427"/>
      <c r="AQ163" s="317"/>
      <c r="AR163" s="447">
        <f>AL163*AM163*AN163*AO163</f>
        <v>0</v>
      </c>
      <c r="AS163" s="613"/>
      <c r="AT163" s="200"/>
      <c r="AU163" s="457">
        <f>SUM(H163+Q163+Z163+AI163+AR163)</f>
        <v>0</v>
      </c>
      <c r="AV163" s="427"/>
      <c r="AW163" s="457">
        <f t="shared" ref="AW163:AW166" si="132">SUM(AU163)</f>
        <v>0</v>
      </c>
    </row>
    <row r="164" spans="1:49" ht="14.45" customHeight="1" x14ac:dyDescent="0.2">
      <c r="A164" s="318" t="s">
        <v>202</v>
      </c>
      <c r="B164" s="315"/>
      <c r="C164" s="503"/>
      <c r="D164" s="464"/>
      <c r="E164" s="464"/>
      <c r="F164" s="427"/>
      <c r="G164" s="317"/>
      <c r="H164" s="447">
        <f>B164*D164*E164</f>
        <v>0</v>
      </c>
      <c r="I164" s="613"/>
      <c r="J164" s="200"/>
      <c r="K164" s="315"/>
      <c r="L164" s="503"/>
      <c r="M164" s="464"/>
      <c r="N164" s="464"/>
      <c r="O164" s="427"/>
      <c r="P164" s="317"/>
      <c r="Q164" s="447">
        <f>K164*M164*N164</f>
        <v>0</v>
      </c>
      <c r="R164" s="613"/>
      <c r="S164" s="200"/>
      <c r="T164" s="315"/>
      <c r="U164" s="503"/>
      <c r="V164" s="464"/>
      <c r="W164" s="464"/>
      <c r="X164" s="427"/>
      <c r="Y164" s="317"/>
      <c r="Z164" s="447">
        <f>T164*V164*W164</f>
        <v>0</v>
      </c>
      <c r="AA164" s="613"/>
      <c r="AB164" s="200"/>
      <c r="AC164" s="315"/>
      <c r="AD164" s="503"/>
      <c r="AE164" s="464"/>
      <c r="AF164" s="464"/>
      <c r="AG164" s="427"/>
      <c r="AH164" s="317"/>
      <c r="AI164" s="447">
        <f>AC164*AE164*AF164</f>
        <v>0</v>
      </c>
      <c r="AJ164" s="613"/>
      <c r="AK164" s="200"/>
      <c r="AL164" s="315"/>
      <c r="AM164" s="503"/>
      <c r="AN164" s="464"/>
      <c r="AO164" s="464"/>
      <c r="AP164" s="427"/>
      <c r="AQ164" s="317"/>
      <c r="AR164" s="447">
        <f>AL164*AN164*AO164</f>
        <v>0</v>
      </c>
      <c r="AS164" s="613"/>
      <c r="AT164" s="200"/>
      <c r="AU164" s="457">
        <f>SUM(H164+Q164+Z164+AI164+AR164)</f>
        <v>0</v>
      </c>
      <c r="AV164" s="427"/>
      <c r="AW164" s="457">
        <f t="shared" si="132"/>
        <v>0</v>
      </c>
    </row>
    <row r="165" spans="1:49" ht="14.45" customHeight="1" x14ac:dyDescent="0.2">
      <c r="A165" s="318" t="s">
        <v>201</v>
      </c>
      <c r="B165" s="538">
        <v>0.76</v>
      </c>
      <c r="C165" s="503"/>
      <c r="D165" s="464"/>
      <c r="E165" s="464"/>
      <c r="F165" s="464"/>
      <c r="G165" s="317"/>
      <c r="H165" s="447">
        <f>B165*D165*E165*F165</f>
        <v>0</v>
      </c>
      <c r="I165" s="613"/>
      <c r="J165" s="200"/>
      <c r="K165" s="538">
        <v>0.76</v>
      </c>
      <c r="L165" s="503"/>
      <c r="M165" s="464"/>
      <c r="N165" s="464"/>
      <c r="O165" s="464"/>
      <c r="P165" s="317"/>
      <c r="Q165" s="447">
        <f>K165*M165*N165*O165</f>
        <v>0</v>
      </c>
      <c r="R165" s="613"/>
      <c r="S165" s="200"/>
      <c r="T165" s="538">
        <v>0.72499999999999998</v>
      </c>
      <c r="U165" s="503"/>
      <c r="V165" s="464"/>
      <c r="W165" s="464"/>
      <c r="X165" s="464"/>
      <c r="Y165" s="317"/>
      <c r="Z165" s="447">
        <f>T165*V165*W165*X165</f>
        <v>0</v>
      </c>
      <c r="AA165" s="613"/>
      <c r="AB165" s="200"/>
      <c r="AC165" s="538">
        <v>0.72499999999999998</v>
      </c>
      <c r="AD165" s="503"/>
      <c r="AE165" s="464"/>
      <c r="AF165" s="464"/>
      <c r="AG165" s="464"/>
      <c r="AH165" s="317"/>
      <c r="AI165" s="447">
        <f>AC165*AE165*AF165*AG165</f>
        <v>0</v>
      </c>
      <c r="AJ165" s="613"/>
      <c r="AK165" s="200"/>
      <c r="AL165" s="315"/>
      <c r="AM165" s="503"/>
      <c r="AN165" s="464"/>
      <c r="AO165" s="464"/>
      <c r="AP165" s="464"/>
      <c r="AQ165" s="317"/>
      <c r="AR165" s="447">
        <f>AL165*AN165*AO165*AP165</f>
        <v>0</v>
      </c>
      <c r="AS165" s="613"/>
      <c r="AT165" s="200"/>
      <c r="AU165" s="457">
        <f>SUM(H165+Q165+Z165+AI165+AR165)</f>
        <v>0</v>
      </c>
      <c r="AV165" s="427"/>
      <c r="AW165" s="457">
        <f t="shared" si="132"/>
        <v>0</v>
      </c>
    </row>
    <row r="166" spans="1:49" ht="14.45" customHeight="1" x14ac:dyDescent="0.2">
      <c r="A166" s="319" t="s">
        <v>54</v>
      </c>
      <c r="B166" s="315"/>
      <c r="C166" s="464"/>
      <c r="D166" s="464"/>
      <c r="E166" s="464"/>
      <c r="F166" s="603"/>
      <c r="G166" s="483"/>
      <c r="H166" s="454">
        <f>B166*C166*D166*E166</f>
        <v>0</v>
      </c>
      <c r="I166" s="613"/>
      <c r="J166" s="200"/>
      <c r="K166" s="315"/>
      <c r="L166" s="464"/>
      <c r="M166" s="464"/>
      <c r="N166" s="464"/>
      <c r="O166" s="427"/>
      <c r="P166" s="483"/>
      <c r="Q166" s="454">
        <f>K166*L166*M166*N166</f>
        <v>0</v>
      </c>
      <c r="R166" s="613"/>
      <c r="S166" s="200"/>
      <c r="T166" s="315"/>
      <c r="U166" s="464"/>
      <c r="V166" s="464"/>
      <c r="W166" s="464"/>
      <c r="X166" s="427"/>
      <c r="Y166" s="483"/>
      <c r="Z166" s="454">
        <f>T166*U166*V166*W166</f>
        <v>0</v>
      </c>
      <c r="AA166" s="613"/>
      <c r="AB166" s="200"/>
      <c r="AC166" s="315"/>
      <c r="AD166" s="464"/>
      <c r="AE166" s="464"/>
      <c r="AF166" s="464"/>
      <c r="AG166" s="427"/>
      <c r="AH166" s="483"/>
      <c r="AI166" s="454">
        <f>AC166*AD166*AE166*AF166</f>
        <v>0</v>
      </c>
      <c r="AJ166" s="613"/>
      <c r="AK166" s="200"/>
      <c r="AL166" s="315"/>
      <c r="AM166" s="464"/>
      <c r="AN166" s="464"/>
      <c r="AO166" s="464"/>
      <c r="AP166" s="427"/>
      <c r="AQ166" s="483"/>
      <c r="AR166" s="454">
        <f>AL166*AM166*AN166*AO166</f>
        <v>0</v>
      </c>
      <c r="AS166" s="613"/>
      <c r="AT166" s="200"/>
      <c r="AU166" s="457">
        <f>SUM(H166+Q166+Z166+AI166+AR166)</f>
        <v>0</v>
      </c>
      <c r="AV166" s="427"/>
      <c r="AW166" s="457">
        <f t="shared" si="132"/>
        <v>0</v>
      </c>
    </row>
    <row r="167" spans="1:49" ht="14.45" customHeight="1" x14ac:dyDescent="0.2">
      <c r="A167" s="604" t="s">
        <v>383</v>
      </c>
      <c r="B167" s="315"/>
      <c r="C167" s="464"/>
      <c r="D167" s="464"/>
      <c r="E167" s="464"/>
      <c r="F167" s="427"/>
      <c r="G167" s="320"/>
      <c r="H167" s="603"/>
      <c r="I167" s="454">
        <f>ROUND(B167+C167*D167*E167,0)</f>
        <v>0</v>
      </c>
      <c r="J167" s="200"/>
      <c r="K167" s="315"/>
      <c r="L167" s="464"/>
      <c r="M167" s="464"/>
      <c r="N167" s="464"/>
      <c r="O167" s="427"/>
      <c r="P167" s="320"/>
      <c r="Q167" s="603"/>
      <c r="R167" s="587"/>
      <c r="S167" s="200"/>
      <c r="T167" s="315"/>
      <c r="U167" s="464"/>
      <c r="V167" s="464"/>
      <c r="W167" s="464"/>
      <c r="X167" s="427"/>
      <c r="Y167" s="320"/>
      <c r="Z167" s="603"/>
      <c r="AA167" s="587"/>
      <c r="AB167" s="200"/>
      <c r="AC167" s="315"/>
      <c r="AD167" s="464"/>
      <c r="AE167" s="464"/>
      <c r="AF167" s="464"/>
      <c r="AG167" s="427"/>
      <c r="AH167" s="320"/>
      <c r="AI167" s="603"/>
      <c r="AJ167" s="587"/>
      <c r="AK167" s="200"/>
      <c r="AL167" s="315"/>
      <c r="AM167" s="464"/>
      <c r="AN167" s="464"/>
      <c r="AO167" s="464"/>
      <c r="AP167" s="427"/>
      <c r="AQ167" s="320"/>
      <c r="AR167" s="603"/>
      <c r="AS167" s="587"/>
      <c r="AT167" s="200"/>
      <c r="AU167" s="427"/>
      <c r="AV167" s="457">
        <f>SUM(I167+R167+AA167+AJ167+AS167)</f>
        <v>0</v>
      </c>
      <c r="AW167" s="457">
        <f>SUM(AV167)</f>
        <v>0</v>
      </c>
    </row>
    <row r="168" spans="1:49" ht="14.45" customHeight="1" x14ac:dyDescent="0.25">
      <c r="A168" s="321"/>
      <c r="C168" s="290"/>
      <c r="D168" s="290"/>
      <c r="E168" s="290"/>
      <c r="F168" s="290" t="s">
        <v>31</v>
      </c>
      <c r="G168" s="322"/>
      <c r="H168" s="471">
        <f>SUM(H162:H166)</f>
        <v>0</v>
      </c>
      <c r="I168" s="471">
        <f>SUM(I167)</f>
        <v>0</v>
      </c>
      <c r="J168" s="323"/>
      <c r="K168" s="168"/>
      <c r="L168" s="290"/>
      <c r="M168" s="290"/>
      <c r="N168" s="290"/>
      <c r="O168" s="290" t="s">
        <v>31</v>
      </c>
      <c r="P168" s="322"/>
      <c r="Q168" s="471">
        <f>SUM(Q162:Q166)</f>
        <v>0</v>
      </c>
      <c r="R168" s="471">
        <f>SUM(R167)</f>
        <v>0</v>
      </c>
      <c r="S168" s="323"/>
      <c r="T168" s="168"/>
      <c r="U168" s="290"/>
      <c r="V168" s="290"/>
      <c r="W168" s="290"/>
      <c r="X168" s="290" t="s">
        <v>31</v>
      </c>
      <c r="Y168" s="322"/>
      <c r="Z168" s="471">
        <f>SUM(Z162:Z166)</f>
        <v>0</v>
      </c>
      <c r="AA168" s="471">
        <f>SUM(AA167)</f>
        <v>0</v>
      </c>
      <c r="AB168" s="323"/>
      <c r="AC168" s="168"/>
      <c r="AD168" s="290"/>
      <c r="AE168" s="290"/>
      <c r="AF168" s="290"/>
      <c r="AG168" s="290" t="s">
        <v>31</v>
      </c>
      <c r="AH168" s="322"/>
      <c r="AI168" s="471">
        <f>SUM(AI162:AI166)</f>
        <v>0</v>
      </c>
      <c r="AJ168" s="471">
        <f>SUM(AJ167)</f>
        <v>0</v>
      </c>
      <c r="AK168" s="323"/>
      <c r="AL168" s="168"/>
      <c r="AM168" s="290"/>
      <c r="AN168" s="290"/>
      <c r="AO168" s="290"/>
      <c r="AP168" s="290" t="s">
        <v>31</v>
      </c>
      <c r="AQ168" s="322"/>
      <c r="AR168" s="471">
        <f>SUM(AR162:AR166)</f>
        <v>0</v>
      </c>
      <c r="AS168" s="471">
        <f>SUM(AS167)</f>
        <v>0</v>
      </c>
      <c r="AT168" s="323"/>
      <c r="AU168" s="457">
        <f t="shared" ref="AU168" si="133">SUM(H168+Q168+Z168+AI168+AR168)</f>
        <v>0</v>
      </c>
      <c r="AV168" s="457">
        <f>SUM(I168+R168+AA168+AJ168+AS168)</f>
        <v>0</v>
      </c>
      <c r="AW168" s="614">
        <f>SUM(AU168+AV168)</f>
        <v>0</v>
      </c>
    </row>
    <row r="169" spans="1:49" ht="14.45" customHeight="1" x14ac:dyDescent="0.25">
      <c r="A169" s="310" t="s">
        <v>389</v>
      </c>
      <c r="B169" s="375" t="s">
        <v>275</v>
      </c>
      <c r="C169" s="375" t="s">
        <v>254</v>
      </c>
      <c r="D169" s="375" t="s">
        <v>255</v>
      </c>
      <c r="E169" s="375" t="s">
        <v>276</v>
      </c>
      <c r="F169" s="376" t="s">
        <v>256</v>
      </c>
      <c r="G169" s="826"/>
      <c r="H169" s="827"/>
      <c r="I169" s="828"/>
      <c r="J169" s="200"/>
      <c r="K169" s="375" t="s">
        <v>275</v>
      </c>
      <c r="L169" s="375" t="s">
        <v>254</v>
      </c>
      <c r="M169" s="375" t="s">
        <v>255</v>
      </c>
      <c r="N169" s="375" t="s">
        <v>276</v>
      </c>
      <c r="O169" s="376" t="s">
        <v>256</v>
      </c>
      <c r="P169" s="826"/>
      <c r="Q169" s="827"/>
      <c r="R169" s="828"/>
      <c r="S169" s="200"/>
      <c r="T169" s="375" t="s">
        <v>275</v>
      </c>
      <c r="U169" s="375" t="s">
        <v>254</v>
      </c>
      <c r="V169" s="375" t="s">
        <v>255</v>
      </c>
      <c r="W169" s="375" t="s">
        <v>276</v>
      </c>
      <c r="X169" s="376" t="s">
        <v>256</v>
      </c>
      <c r="Y169" s="826"/>
      <c r="Z169" s="827"/>
      <c r="AA169" s="828"/>
      <c r="AB169" s="200"/>
      <c r="AC169" s="375" t="s">
        <v>275</v>
      </c>
      <c r="AD169" s="375" t="s">
        <v>254</v>
      </c>
      <c r="AE169" s="375" t="s">
        <v>255</v>
      </c>
      <c r="AF169" s="375" t="s">
        <v>276</v>
      </c>
      <c r="AG169" s="376" t="s">
        <v>256</v>
      </c>
      <c r="AH169" s="826"/>
      <c r="AI169" s="827"/>
      <c r="AJ169" s="828"/>
      <c r="AK169" s="200"/>
      <c r="AL169" s="375" t="s">
        <v>275</v>
      </c>
      <c r="AM169" s="375" t="s">
        <v>254</v>
      </c>
      <c r="AN169" s="375" t="s">
        <v>255</v>
      </c>
      <c r="AO169" s="375" t="s">
        <v>276</v>
      </c>
      <c r="AP169" s="376" t="s">
        <v>256</v>
      </c>
      <c r="AQ169" s="826"/>
      <c r="AR169" s="827"/>
      <c r="AS169" s="828"/>
      <c r="AT169" s="200"/>
      <c r="AU169" s="227"/>
      <c r="AV169" s="227"/>
      <c r="AW169" s="227"/>
    </row>
    <row r="170" spans="1:49" ht="14.45" customHeight="1" x14ac:dyDescent="0.2">
      <c r="A170" s="314" t="s">
        <v>199</v>
      </c>
      <c r="B170" s="315"/>
      <c r="C170" s="464"/>
      <c r="D170" s="464"/>
      <c r="E170" s="464"/>
      <c r="F170" s="427"/>
      <c r="G170" s="317"/>
      <c r="H170" s="451">
        <f>B170*C170*D170*E170</f>
        <v>0</v>
      </c>
      <c r="I170" s="613"/>
      <c r="J170" s="200"/>
      <c r="K170" s="315"/>
      <c r="L170" s="464"/>
      <c r="M170" s="464"/>
      <c r="N170" s="464"/>
      <c r="O170" s="427"/>
      <c r="P170" s="317"/>
      <c r="Q170" s="451">
        <f>K170*L170*M170*N170</f>
        <v>0</v>
      </c>
      <c r="R170" s="613"/>
      <c r="S170" s="200"/>
      <c r="T170" s="315"/>
      <c r="U170" s="464"/>
      <c r="V170" s="464"/>
      <c r="W170" s="464"/>
      <c r="X170" s="427"/>
      <c r="Y170" s="317"/>
      <c r="Z170" s="451">
        <f>T170*U170*V170*W170</f>
        <v>0</v>
      </c>
      <c r="AA170" s="613"/>
      <c r="AB170" s="200"/>
      <c r="AC170" s="315"/>
      <c r="AD170" s="464"/>
      <c r="AE170" s="464"/>
      <c r="AF170" s="464"/>
      <c r="AG170" s="427"/>
      <c r="AH170" s="317"/>
      <c r="AI170" s="451">
        <f>AC170*AD170*AE170*AF170</f>
        <v>0</v>
      </c>
      <c r="AJ170" s="613"/>
      <c r="AK170" s="200"/>
      <c r="AL170" s="315"/>
      <c r="AM170" s="464"/>
      <c r="AN170" s="464"/>
      <c r="AO170" s="464"/>
      <c r="AP170" s="427"/>
      <c r="AQ170" s="317"/>
      <c r="AR170" s="451">
        <f>AL170*AM170*AN170*AO170</f>
        <v>0</v>
      </c>
      <c r="AS170" s="613"/>
      <c r="AT170" s="200"/>
      <c r="AU170" s="457">
        <f t="shared" ref="AU170:AV176" si="134">SUM(H170+Q170+Z170+AI170+AR170)</f>
        <v>0</v>
      </c>
      <c r="AV170" s="427"/>
      <c r="AW170" s="457">
        <f>SUM(AU170)</f>
        <v>0</v>
      </c>
    </row>
    <row r="171" spans="1:49" ht="14.45" customHeight="1" x14ac:dyDescent="0.2">
      <c r="A171" s="318" t="s">
        <v>200</v>
      </c>
      <c r="B171" s="315"/>
      <c r="C171" s="464"/>
      <c r="D171" s="464"/>
      <c r="E171" s="464"/>
      <c r="F171" s="427"/>
      <c r="G171" s="317"/>
      <c r="H171" s="447">
        <f t="shared" ref="H171" si="135">B171*C171*D171*E171</f>
        <v>0</v>
      </c>
      <c r="I171" s="613"/>
      <c r="J171" s="200"/>
      <c r="K171" s="315"/>
      <c r="L171" s="464"/>
      <c r="M171" s="464"/>
      <c r="N171" s="464"/>
      <c r="O171" s="427"/>
      <c r="P171" s="317"/>
      <c r="Q171" s="447">
        <f t="shared" ref="Q171" si="136">K171*L171*M171*N171</f>
        <v>0</v>
      </c>
      <c r="R171" s="613"/>
      <c r="S171" s="200"/>
      <c r="T171" s="315"/>
      <c r="U171" s="464"/>
      <c r="V171" s="464"/>
      <c r="W171" s="464"/>
      <c r="X171" s="427"/>
      <c r="Y171" s="317"/>
      <c r="Z171" s="447">
        <f t="shared" ref="Z171" si="137">T171*U171*V171*W171</f>
        <v>0</v>
      </c>
      <c r="AA171" s="613"/>
      <c r="AB171" s="200"/>
      <c r="AC171" s="315"/>
      <c r="AD171" s="464"/>
      <c r="AE171" s="464"/>
      <c r="AF171" s="464"/>
      <c r="AG171" s="427"/>
      <c r="AH171" s="317"/>
      <c r="AI171" s="447">
        <f t="shared" ref="AI171" si="138">AC171*AD171*AE171*AF171</f>
        <v>0</v>
      </c>
      <c r="AJ171" s="613"/>
      <c r="AK171" s="200"/>
      <c r="AL171" s="315"/>
      <c r="AM171" s="464"/>
      <c r="AN171" s="464"/>
      <c r="AO171" s="464"/>
      <c r="AP171" s="427"/>
      <c r="AQ171" s="317"/>
      <c r="AR171" s="447">
        <f t="shared" ref="AR171" si="139">AL171*AM171*AN171*AO171</f>
        <v>0</v>
      </c>
      <c r="AS171" s="613"/>
      <c r="AT171" s="200"/>
      <c r="AU171" s="457">
        <f t="shared" si="134"/>
        <v>0</v>
      </c>
      <c r="AV171" s="427"/>
      <c r="AW171" s="457">
        <f t="shared" ref="AW171:AW174" si="140">SUM(AU171)</f>
        <v>0</v>
      </c>
    </row>
    <row r="172" spans="1:49" ht="13.15" customHeight="1" x14ac:dyDescent="0.2">
      <c r="A172" s="318" t="s">
        <v>202</v>
      </c>
      <c r="B172" s="315"/>
      <c r="C172" s="503"/>
      <c r="D172" s="464"/>
      <c r="E172" s="464"/>
      <c r="F172" s="427"/>
      <c r="G172" s="317"/>
      <c r="H172" s="447">
        <f>B172*D172*E172</f>
        <v>0</v>
      </c>
      <c r="I172" s="613"/>
      <c r="J172" s="200"/>
      <c r="K172" s="315"/>
      <c r="L172" s="503"/>
      <c r="M172" s="464"/>
      <c r="N172" s="464"/>
      <c r="O172" s="427"/>
      <c r="P172" s="317"/>
      <c r="Q172" s="447">
        <f>K172*M172*N172</f>
        <v>0</v>
      </c>
      <c r="R172" s="613"/>
      <c r="S172" s="200"/>
      <c r="T172" s="315"/>
      <c r="U172" s="503"/>
      <c r="V172" s="464"/>
      <c r="W172" s="464"/>
      <c r="X172" s="427"/>
      <c r="Y172" s="317"/>
      <c r="Z172" s="447">
        <f>T172*V172*W172</f>
        <v>0</v>
      </c>
      <c r="AA172" s="613"/>
      <c r="AB172" s="200"/>
      <c r="AC172" s="315"/>
      <c r="AD172" s="503"/>
      <c r="AE172" s="464"/>
      <c r="AF172" s="464"/>
      <c r="AG172" s="427"/>
      <c r="AH172" s="317"/>
      <c r="AI172" s="447">
        <f>AC172*AE172*AF172</f>
        <v>0</v>
      </c>
      <c r="AJ172" s="613"/>
      <c r="AK172" s="200"/>
      <c r="AL172" s="315"/>
      <c r="AM172" s="503"/>
      <c r="AN172" s="464"/>
      <c r="AO172" s="464"/>
      <c r="AP172" s="427"/>
      <c r="AQ172" s="317"/>
      <c r="AR172" s="447">
        <f>AL172*AN172*AO172</f>
        <v>0</v>
      </c>
      <c r="AS172" s="613"/>
      <c r="AT172" s="200"/>
      <c r="AU172" s="457">
        <f t="shared" si="134"/>
        <v>0</v>
      </c>
      <c r="AV172" s="427"/>
      <c r="AW172" s="457">
        <f t="shared" si="140"/>
        <v>0</v>
      </c>
    </row>
    <row r="173" spans="1:49" ht="14.45" customHeight="1" x14ac:dyDescent="0.2">
      <c r="A173" s="318" t="s">
        <v>201</v>
      </c>
      <c r="B173" s="538">
        <v>0.72499999999999998</v>
      </c>
      <c r="C173" s="503"/>
      <c r="D173" s="464"/>
      <c r="E173" s="464"/>
      <c r="F173" s="464"/>
      <c r="G173" s="317"/>
      <c r="H173" s="447">
        <f>B173*D173*E173*F173</f>
        <v>0</v>
      </c>
      <c r="I173" s="613"/>
      <c r="J173" s="200"/>
      <c r="K173" s="538">
        <v>0.72499999999999998</v>
      </c>
      <c r="L173" s="503"/>
      <c r="M173" s="464"/>
      <c r="N173" s="464"/>
      <c r="O173" s="464"/>
      <c r="P173" s="317"/>
      <c r="Q173" s="447">
        <f>K173*M173*N173*O173</f>
        <v>0</v>
      </c>
      <c r="R173" s="613"/>
      <c r="S173" s="200"/>
      <c r="T173" s="538">
        <v>0.72499999999999998</v>
      </c>
      <c r="U173" s="503"/>
      <c r="V173" s="464"/>
      <c r="W173" s="464"/>
      <c r="X173" s="464"/>
      <c r="Y173" s="317"/>
      <c r="Z173" s="447">
        <f>T173*V173*W173*X173</f>
        <v>0</v>
      </c>
      <c r="AA173" s="613"/>
      <c r="AB173" s="200"/>
      <c r="AC173" s="538">
        <v>0.72499999999999998</v>
      </c>
      <c r="AD173" s="503"/>
      <c r="AE173" s="464"/>
      <c r="AF173" s="464"/>
      <c r="AG173" s="464"/>
      <c r="AH173" s="317"/>
      <c r="AI173" s="447">
        <f>AC173*AE173*AF173*AG173</f>
        <v>0</v>
      </c>
      <c r="AJ173" s="613"/>
      <c r="AK173" s="200"/>
      <c r="AL173" s="315"/>
      <c r="AM173" s="503"/>
      <c r="AN173" s="464"/>
      <c r="AO173" s="464"/>
      <c r="AP173" s="464"/>
      <c r="AQ173" s="317"/>
      <c r="AR173" s="447">
        <f>AL173*AN173*AO173*AP173</f>
        <v>0</v>
      </c>
      <c r="AS173" s="613"/>
      <c r="AT173" s="200"/>
      <c r="AU173" s="457">
        <f t="shared" si="134"/>
        <v>0</v>
      </c>
      <c r="AV173" s="427"/>
      <c r="AW173" s="457">
        <f t="shared" si="140"/>
        <v>0</v>
      </c>
    </row>
    <row r="174" spans="1:49" ht="14.45" customHeight="1" x14ac:dyDescent="0.2">
      <c r="A174" s="319" t="s">
        <v>54</v>
      </c>
      <c r="B174" s="315"/>
      <c r="C174" s="464"/>
      <c r="D174" s="464"/>
      <c r="E174" s="464"/>
      <c r="F174" s="427"/>
      <c r="G174" s="320"/>
      <c r="H174" s="447">
        <f>B174*C174*D174*E174</f>
        <v>0</v>
      </c>
      <c r="I174" s="613"/>
      <c r="J174" s="200"/>
      <c r="K174" s="315"/>
      <c r="L174" s="464"/>
      <c r="M174" s="464"/>
      <c r="N174" s="464"/>
      <c r="O174" s="427"/>
      <c r="P174" s="320"/>
      <c r="Q174" s="447">
        <f>K174*L174*M174*N174</f>
        <v>0</v>
      </c>
      <c r="R174" s="613"/>
      <c r="S174" s="200"/>
      <c r="T174" s="315"/>
      <c r="U174" s="464"/>
      <c r="V174" s="464"/>
      <c r="W174" s="464"/>
      <c r="X174" s="427"/>
      <c r="Y174" s="320"/>
      <c r="Z174" s="447">
        <f>T174*U174*V174*W174</f>
        <v>0</v>
      </c>
      <c r="AA174" s="613"/>
      <c r="AB174" s="200"/>
      <c r="AC174" s="315"/>
      <c r="AD174" s="464"/>
      <c r="AE174" s="464"/>
      <c r="AF174" s="464"/>
      <c r="AG174" s="427"/>
      <c r="AH174" s="320"/>
      <c r="AI174" s="447">
        <f>AC174*AD174*AE174*AF174</f>
        <v>0</v>
      </c>
      <c r="AJ174" s="613"/>
      <c r="AK174" s="200"/>
      <c r="AL174" s="315"/>
      <c r="AM174" s="464"/>
      <c r="AN174" s="464"/>
      <c r="AO174" s="464"/>
      <c r="AP174" s="427"/>
      <c r="AQ174" s="320"/>
      <c r="AR174" s="447">
        <f>AL174*AM174*AN174*AO174</f>
        <v>0</v>
      </c>
      <c r="AS174" s="613"/>
      <c r="AT174" s="200"/>
      <c r="AU174" s="457">
        <f t="shared" si="134"/>
        <v>0</v>
      </c>
      <c r="AV174" s="427"/>
      <c r="AW174" s="457">
        <f t="shared" si="140"/>
        <v>0</v>
      </c>
    </row>
    <row r="175" spans="1:49" ht="14.45" customHeight="1" x14ac:dyDescent="0.2">
      <c r="A175" s="604" t="s">
        <v>383</v>
      </c>
      <c r="B175" s="315"/>
      <c r="C175" s="464"/>
      <c r="D175" s="464"/>
      <c r="E175" s="464"/>
      <c r="F175" s="427"/>
      <c r="G175" s="320"/>
      <c r="H175" s="603"/>
      <c r="I175" s="587"/>
      <c r="J175" s="200"/>
      <c r="K175" s="315"/>
      <c r="L175" s="464"/>
      <c r="M175" s="464"/>
      <c r="N175" s="464"/>
      <c r="O175" s="427"/>
      <c r="P175" s="320"/>
      <c r="Q175" s="603"/>
      <c r="R175" s="587"/>
      <c r="S175" s="200"/>
      <c r="T175" s="315"/>
      <c r="U175" s="464"/>
      <c r="V175" s="464"/>
      <c r="W175" s="464"/>
      <c r="X175" s="427"/>
      <c r="Y175" s="320"/>
      <c r="Z175" s="603"/>
      <c r="AA175" s="587"/>
      <c r="AB175" s="200"/>
      <c r="AC175" s="315"/>
      <c r="AD175" s="464"/>
      <c r="AE175" s="464"/>
      <c r="AF175" s="464"/>
      <c r="AG175" s="427"/>
      <c r="AH175" s="320"/>
      <c r="AI175" s="603"/>
      <c r="AJ175" s="587"/>
      <c r="AK175" s="200"/>
      <c r="AL175" s="315"/>
      <c r="AM175" s="464"/>
      <c r="AN175" s="464"/>
      <c r="AO175" s="464"/>
      <c r="AP175" s="427"/>
      <c r="AQ175" s="320"/>
      <c r="AR175" s="603"/>
      <c r="AS175" s="587"/>
      <c r="AT175" s="200"/>
      <c r="AU175" s="427"/>
      <c r="AV175" s="457">
        <f t="shared" si="134"/>
        <v>0</v>
      </c>
      <c r="AW175" s="457">
        <f>SUM(AV175)</f>
        <v>0</v>
      </c>
    </row>
    <row r="176" spans="1:49" ht="15" x14ac:dyDescent="0.25">
      <c r="A176" s="321"/>
      <c r="C176" s="290"/>
      <c r="D176" s="290"/>
      <c r="E176" s="290"/>
      <c r="F176" s="290" t="s">
        <v>31</v>
      </c>
      <c r="G176" s="324"/>
      <c r="H176" s="471">
        <f>SUM(H170:H174)</f>
        <v>0</v>
      </c>
      <c r="I176" s="471">
        <f>SUM(I175)</f>
        <v>0</v>
      </c>
      <c r="J176" s="323"/>
      <c r="K176" s="168"/>
      <c r="L176" s="290"/>
      <c r="M176" s="290"/>
      <c r="N176" s="290"/>
      <c r="O176" s="290" t="s">
        <v>31</v>
      </c>
      <c r="P176" s="324"/>
      <c r="Q176" s="471">
        <f>SUM(Q170:Q174)</f>
        <v>0</v>
      </c>
      <c r="R176" s="471">
        <f>SUM(R175)</f>
        <v>0</v>
      </c>
      <c r="S176" s="323"/>
      <c r="T176" s="168"/>
      <c r="U176" s="290"/>
      <c r="V176" s="290"/>
      <c r="W176" s="290"/>
      <c r="X176" s="290" t="s">
        <v>31</v>
      </c>
      <c r="Y176" s="324"/>
      <c r="Z176" s="471">
        <f>SUM(Z170:Z174)</f>
        <v>0</v>
      </c>
      <c r="AA176" s="471">
        <f>SUM(AA175)</f>
        <v>0</v>
      </c>
      <c r="AB176" s="323"/>
      <c r="AC176" s="168"/>
      <c r="AD176" s="290"/>
      <c r="AE176" s="290"/>
      <c r="AF176" s="290"/>
      <c r="AG176" s="290" t="s">
        <v>31</v>
      </c>
      <c r="AH176" s="324"/>
      <c r="AI176" s="471">
        <f>SUM(AI170:AI174)</f>
        <v>0</v>
      </c>
      <c r="AJ176" s="471">
        <f>SUM(AJ175)</f>
        <v>0</v>
      </c>
      <c r="AK176" s="323"/>
      <c r="AL176" s="168"/>
      <c r="AM176" s="290"/>
      <c r="AN176" s="290"/>
      <c r="AO176" s="290"/>
      <c r="AP176" s="290" t="s">
        <v>31</v>
      </c>
      <c r="AQ176" s="324"/>
      <c r="AR176" s="471">
        <f>SUM(AR170:AR174)</f>
        <v>0</v>
      </c>
      <c r="AS176" s="471">
        <f>SUM(AS175)</f>
        <v>0</v>
      </c>
      <c r="AT176" s="323"/>
      <c r="AU176" s="457">
        <f t="shared" si="134"/>
        <v>0</v>
      </c>
      <c r="AV176" s="457">
        <f t="shared" si="134"/>
        <v>0</v>
      </c>
      <c r="AW176" s="614">
        <f>SUM(AU176+AV176)</f>
        <v>0</v>
      </c>
    </row>
    <row r="177" spans="1:49" ht="14.45" customHeight="1" x14ac:dyDescent="0.25">
      <c r="A177" s="310" t="s">
        <v>29</v>
      </c>
      <c r="B177" s="375" t="s">
        <v>275</v>
      </c>
      <c r="C177" s="375" t="s">
        <v>254</v>
      </c>
      <c r="D177" s="375" t="s">
        <v>255</v>
      </c>
      <c r="E177" s="375" t="s">
        <v>276</v>
      </c>
      <c r="F177" s="376" t="s">
        <v>256</v>
      </c>
      <c r="G177" s="826"/>
      <c r="H177" s="827"/>
      <c r="I177" s="828"/>
      <c r="J177" s="200"/>
      <c r="K177" s="375" t="s">
        <v>275</v>
      </c>
      <c r="L177" s="375" t="s">
        <v>254</v>
      </c>
      <c r="M177" s="375" t="s">
        <v>255</v>
      </c>
      <c r="N177" s="375" t="s">
        <v>276</v>
      </c>
      <c r="O177" s="376" t="s">
        <v>256</v>
      </c>
      <c r="P177" s="826"/>
      <c r="Q177" s="827"/>
      <c r="R177" s="828"/>
      <c r="S177" s="200"/>
      <c r="T177" s="375" t="s">
        <v>275</v>
      </c>
      <c r="U177" s="375" t="s">
        <v>254</v>
      </c>
      <c r="V177" s="375" t="s">
        <v>255</v>
      </c>
      <c r="W177" s="375" t="s">
        <v>276</v>
      </c>
      <c r="X177" s="376" t="s">
        <v>256</v>
      </c>
      <c r="Y177" s="826"/>
      <c r="Z177" s="827"/>
      <c r="AA177" s="828"/>
      <c r="AB177" s="200"/>
      <c r="AC177" s="375" t="s">
        <v>275</v>
      </c>
      <c r="AD177" s="375" t="s">
        <v>254</v>
      </c>
      <c r="AE177" s="375" t="s">
        <v>255</v>
      </c>
      <c r="AF177" s="375" t="s">
        <v>276</v>
      </c>
      <c r="AG177" s="376" t="s">
        <v>256</v>
      </c>
      <c r="AH177" s="826"/>
      <c r="AI177" s="827"/>
      <c r="AJ177" s="828"/>
      <c r="AK177" s="200"/>
      <c r="AL177" s="375" t="s">
        <v>275</v>
      </c>
      <c r="AM177" s="375" t="s">
        <v>254</v>
      </c>
      <c r="AN177" s="375" t="s">
        <v>255</v>
      </c>
      <c r="AO177" s="375" t="s">
        <v>276</v>
      </c>
      <c r="AP177" s="376" t="s">
        <v>256</v>
      </c>
      <c r="AQ177" s="826"/>
      <c r="AR177" s="827"/>
      <c r="AS177" s="828"/>
      <c r="AT177" s="200"/>
      <c r="AU177" s="227"/>
      <c r="AV177" s="227"/>
      <c r="AW177" s="227"/>
    </row>
    <row r="178" spans="1:49" ht="14.45" customHeight="1" x14ac:dyDescent="0.2">
      <c r="A178" s="314" t="s">
        <v>199</v>
      </c>
      <c r="B178" s="315"/>
      <c r="C178" s="464"/>
      <c r="D178" s="464"/>
      <c r="E178" s="464"/>
      <c r="F178" s="427"/>
      <c r="G178" s="317"/>
      <c r="H178" s="451">
        <f>B178*C178*D178*E178</f>
        <v>0</v>
      </c>
      <c r="I178" s="613"/>
      <c r="J178" s="200"/>
      <c r="K178" s="315"/>
      <c r="L178" s="464"/>
      <c r="M178" s="464"/>
      <c r="N178" s="464"/>
      <c r="O178" s="427"/>
      <c r="P178" s="317"/>
      <c r="Q178" s="451">
        <f>K178*L178*M178*N178</f>
        <v>0</v>
      </c>
      <c r="R178" s="613"/>
      <c r="S178" s="200"/>
      <c r="T178" s="315"/>
      <c r="U178" s="464"/>
      <c r="V178" s="464"/>
      <c r="W178" s="464"/>
      <c r="X178" s="427"/>
      <c r="Y178" s="317"/>
      <c r="Z178" s="451">
        <f>T178*U178*V178*W178</f>
        <v>0</v>
      </c>
      <c r="AA178" s="613"/>
      <c r="AB178" s="200"/>
      <c r="AC178" s="315"/>
      <c r="AD178" s="464"/>
      <c r="AE178" s="464"/>
      <c r="AF178" s="464"/>
      <c r="AG178" s="427"/>
      <c r="AH178" s="317"/>
      <c r="AI178" s="451">
        <f>AC178*AD178*AE178*AF178</f>
        <v>0</v>
      </c>
      <c r="AJ178" s="613"/>
      <c r="AK178" s="200"/>
      <c r="AL178" s="315"/>
      <c r="AM178" s="464"/>
      <c r="AN178" s="464"/>
      <c r="AO178" s="464"/>
      <c r="AP178" s="427"/>
      <c r="AQ178" s="317"/>
      <c r="AR178" s="451">
        <f>AL178*AM178*AN178*AO178</f>
        <v>0</v>
      </c>
      <c r="AS178" s="613"/>
      <c r="AT178" s="200"/>
      <c r="AU178" s="457">
        <f t="shared" ref="AU178:AV184" si="141">SUM(H178+Q178+Z178+AI178+AR178)</f>
        <v>0</v>
      </c>
      <c r="AV178" s="427"/>
      <c r="AW178" s="457">
        <f>SUM(AU178)</f>
        <v>0</v>
      </c>
    </row>
    <row r="179" spans="1:49" x14ac:dyDescent="0.2">
      <c r="A179" s="318" t="s">
        <v>200</v>
      </c>
      <c r="B179" s="315"/>
      <c r="C179" s="464"/>
      <c r="D179" s="464"/>
      <c r="E179" s="464"/>
      <c r="F179" s="427"/>
      <c r="G179" s="317"/>
      <c r="H179" s="447">
        <f t="shared" ref="H179" si="142">B179*C179*D179*E179</f>
        <v>0</v>
      </c>
      <c r="I179" s="613"/>
      <c r="J179" s="200"/>
      <c r="K179" s="315"/>
      <c r="L179" s="464"/>
      <c r="M179" s="464"/>
      <c r="N179" s="464"/>
      <c r="O179" s="427"/>
      <c r="P179" s="317"/>
      <c r="Q179" s="447">
        <f t="shared" ref="Q179" si="143">K179*L179*M179*N179</f>
        <v>0</v>
      </c>
      <c r="R179" s="613"/>
      <c r="S179" s="200"/>
      <c r="T179" s="315"/>
      <c r="U179" s="464"/>
      <c r="V179" s="464"/>
      <c r="W179" s="464"/>
      <c r="X179" s="427"/>
      <c r="Y179" s="317"/>
      <c r="Z179" s="447">
        <f t="shared" ref="Z179" si="144">T179*U179*V179*W179</f>
        <v>0</v>
      </c>
      <c r="AA179" s="613"/>
      <c r="AB179" s="200"/>
      <c r="AC179" s="315"/>
      <c r="AD179" s="464"/>
      <c r="AE179" s="464"/>
      <c r="AF179" s="464"/>
      <c r="AG179" s="427"/>
      <c r="AH179" s="317"/>
      <c r="AI179" s="447">
        <f t="shared" ref="AI179" si="145">AC179*AD179*AE179*AF179</f>
        <v>0</v>
      </c>
      <c r="AJ179" s="613"/>
      <c r="AK179" s="200"/>
      <c r="AL179" s="315"/>
      <c r="AM179" s="464"/>
      <c r="AN179" s="464"/>
      <c r="AO179" s="464"/>
      <c r="AP179" s="427"/>
      <c r="AQ179" s="317"/>
      <c r="AR179" s="447">
        <f t="shared" ref="AR179" si="146">AL179*AM179*AN179*AO179</f>
        <v>0</v>
      </c>
      <c r="AS179" s="613"/>
      <c r="AT179" s="200"/>
      <c r="AU179" s="457">
        <f t="shared" si="141"/>
        <v>0</v>
      </c>
      <c r="AV179" s="427"/>
      <c r="AW179" s="457">
        <f t="shared" ref="AW179:AW182" si="147">SUM(AU179)</f>
        <v>0</v>
      </c>
    </row>
    <row r="180" spans="1:49" x14ac:dyDescent="0.2">
      <c r="A180" s="318" t="s">
        <v>202</v>
      </c>
      <c r="B180" s="315"/>
      <c r="C180" s="503"/>
      <c r="D180" s="464"/>
      <c r="E180" s="464"/>
      <c r="F180" s="427"/>
      <c r="G180" s="317"/>
      <c r="H180" s="447">
        <f>B180*D180*E180</f>
        <v>0</v>
      </c>
      <c r="I180" s="613"/>
      <c r="J180" s="200"/>
      <c r="K180" s="315"/>
      <c r="L180" s="503"/>
      <c r="M180" s="464"/>
      <c r="N180" s="464"/>
      <c r="O180" s="427"/>
      <c r="P180" s="317"/>
      <c r="Q180" s="447">
        <f>K180*M180*N180</f>
        <v>0</v>
      </c>
      <c r="R180" s="613"/>
      <c r="S180" s="200"/>
      <c r="T180" s="315"/>
      <c r="U180" s="503"/>
      <c r="V180" s="464"/>
      <c r="W180" s="464"/>
      <c r="X180" s="427"/>
      <c r="Y180" s="317"/>
      <c r="Z180" s="447">
        <f>T180*V180*W180</f>
        <v>0</v>
      </c>
      <c r="AA180" s="613"/>
      <c r="AB180" s="200"/>
      <c r="AC180" s="315"/>
      <c r="AD180" s="503"/>
      <c r="AE180" s="464"/>
      <c r="AF180" s="464"/>
      <c r="AG180" s="427"/>
      <c r="AH180" s="317"/>
      <c r="AI180" s="447">
        <f>AC180*AE180*AF180</f>
        <v>0</v>
      </c>
      <c r="AJ180" s="613"/>
      <c r="AK180" s="200"/>
      <c r="AL180" s="315"/>
      <c r="AM180" s="503"/>
      <c r="AN180" s="464"/>
      <c r="AO180" s="464"/>
      <c r="AP180" s="427"/>
      <c r="AQ180" s="317"/>
      <c r="AR180" s="447">
        <f>AL180*AN180*AO180</f>
        <v>0</v>
      </c>
      <c r="AS180" s="613"/>
      <c r="AT180" s="200"/>
      <c r="AU180" s="457">
        <f t="shared" si="141"/>
        <v>0</v>
      </c>
      <c r="AV180" s="427"/>
      <c r="AW180" s="457">
        <f t="shared" si="147"/>
        <v>0</v>
      </c>
    </row>
    <row r="181" spans="1:49" x14ac:dyDescent="0.2">
      <c r="A181" s="318" t="s">
        <v>201</v>
      </c>
      <c r="B181" s="538">
        <v>0.72499999999999998</v>
      </c>
      <c r="C181" s="503"/>
      <c r="D181" s="464"/>
      <c r="E181" s="464"/>
      <c r="F181" s="464"/>
      <c r="G181" s="317"/>
      <c r="H181" s="447">
        <f>B181*D181*E181*F181</f>
        <v>0</v>
      </c>
      <c r="I181" s="613"/>
      <c r="J181" s="200"/>
      <c r="K181" s="538">
        <v>0.72499999999999998</v>
      </c>
      <c r="L181" s="503"/>
      <c r="M181" s="464"/>
      <c r="N181" s="464"/>
      <c r="O181" s="464"/>
      <c r="P181" s="317"/>
      <c r="Q181" s="447">
        <f>K181*M181*N181*O181</f>
        <v>0</v>
      </c>
      <c r="R181" s="613"/>
      <c r="S181" s="200"/>
      <c r="T181" s="538">
        <v>0.72499999999999998</v>
      </c>
      <c r="U181" s="503"/>
      <c r="V181" s="464"/>
      <c r="W181" s="464"/>
      <c r="X181" s="464"/>
      <c r="Y181" s="317"/>
      <c r="Z181" s="447">
        <f>T181*V181*W181*X181</f>
        <v>0</v>
      </c>
      <c r="AA181" s="613"/>
      <c r="AB181" s="200"/>
      <c r="AC181" s="538">
        <v>0.72499999999999998</v>
      </c>
      <c r="AD181" s="503"/>
      <c r="AE181" s="464"/>
      <c r="AF181" s="464"/>
      <c r="AG181" s="464"/>
      <c r="AH181" s="317"/>
      <c r="AI181" s="447">
        <f>AC181*AE181*AF181*AG181</f>
        <v>0</v>
      </c>
      <c r="AJ181" s="613"/>
      <c r="AK181" s="200"/>
      <c r="AL181" s="315"/>
      <c r="AM181" s="503"/>
      <c r="AN181" s="464"/>
      <c r="AO181" s="464"/>
      <c r="AP181" s="464"/>
      <c r="AQ181" s="317"/>
      <c r="AR181" s="447">
        <f>AL181*AN181*AO181*AP181</f>
        <v>0</v>
      </c>
      <c r="AS181" s="613"/>
      <c r="AT181" s="200"/>
      <c r="AU181" s="457">
        <f t="shared" si="141"/>
        <v>0</v>
      </c>
      <c r="AV181" s="427"/>
      <c r="AW181" s="457">
        <f t="shared" si="147"/>
        <v>0</v>
      </c>
    </row>
    <row r="182" spans="1:49" x14ac:dyDescent="0.2">
      <c r="A182" s="319" t="s">
        <v>54</v>
      </c>
      <c r="B182" s="315"/>
      <c r="C182" s="464"/>
      <c r="D182" s="464"/>
      <c r="E182" s="464"/>
      <c r="F182" s="427"/>
      <c r="G182" s="320"/>
      <c r="H182" s="447">
        <f>B182*C182*D182*E182</f>
        <v>0</v>
      </c>
      <c r="I182" s="613"/>
      <c r="J182" s="200"/>
      <c r="K182" s="315"/>
      <c r="L182" s="464"/>
      <c r="M182" s="464"/>
      <c r="N182" s="464"/>
      <c r="O182" s="427"/>
      <c r="P182" s="320"/>
      <c r="Q182" s="447">
        <f>K182*L182*M182*N182</f>
        <v>0</v>
      </c>
      <c r="R182" s="613"/>
      <c r="S182" s="200"/>
      <c r="T182" s="315"/>
      <c r="U182" s="464"/>
      <c r="V182" s="464"/>
      <c r="W182" s="464"/>
      <c r="X182" s="427"/>
      <c r="Y182" s="320"/>
      <c r="Z182" s="447">
        <f>T182*U182*V182*W182</f>
        <v>0</v>
      </c>
      <c r="AA182" s="613"/>
      <c r="AB182" s="200"/>
      <c r="AC182" s="315"/>
      <c r="AD182" s="464"/>
      <c r="AE182" s="464"/>
      <c r="AF182" s="464"/>
      <c r="AG182" s="427"/>
      <c r="AH182" s="320"/>
      <c r="AI182" s="447">
        <f>AC182*AD182*AE182*AF182</f>
        <v>0</v>
      </c>
      <c r="AJ182" s="613"/>
      <c r="AK182" s="200"/>
      <c r="AL182" s="315"/>
      <c r="AM182" s="464"/>
      <c r="AN182" s="464"/>
      <c r="AO182" s="464"/>
      <c r="AP182" s="427"/>
      <c r="AQ182" s="320"/>
      <c r="AR182" s="447">
        <f>AL182*AM182*AN182*AO182</f>
        <v>0</v>
      </c>
      <c r="AS182" s="613"/>
      <c r="AT182" s="200"/>
      <c r="AU182" s="457">
        <f t="shared" si="141"/>
        <v>0</v>
      </c>
      <c r="AV182" s="427"/>
      <c r="AW182" s="457">
        <f t="shared" si="147"/>
        <v>0</v>
      </c>
    </row>
    <row r="183" spans="1:49" ht="14.45" customHeight="1" x14ac:dyDescent="0.2">
      <c r="A183" s="604" t="s">
        <v>383</v>
      </c>
      <c r="B183" s="315"/>
      <c r="C183" s="464"/>
      <c r="D183" s="464"/>
      <c r="E183" s="464"/>
      <c r="F183" s="427"/>
      <c r="G183" s="320"/>
      <c r="H183" s="603"/>
      <c r="I183" s="587"/>
      <c r="J183" s="200"/>
      <c r="K183" s="315"/>
      <c r="L183" s="464"/>
      <c r="M183" s="464"/>
      <c r="N183" s="464"/>
      <c r="O183" s="427"/>
      <c r="P183" s="320"/>
      <c r="Q183" s="603"/>
      <c r="R183" s="587"/>
      <c r="S183" s="200"/>
      <c r="T183" s="315"/>
      <c r="U183" s="464"/>
      <c r="V183" s="464"/>
      <c r="W183" s="464"/>
      <c r="X183" s="427"/>
      <c r="Y183" s="320"/>
      <c r="Z183" s="603"/>
      <c r="AA183" s="587"/>
      <c r="AB183" s="200"/>
      <c r="AC183" s="315"/>
      <c r="AD183" s="464"/>
      <c r="AE183" s="464"/>
      <c r="AF183" s="464"/>
      <c r="AG183" s="427"/>
      <c r="AH183" s="320"/>
      <c r="AI183" s="603"/>
      <c r="AJ183" s="587"/>
      <c r="AK183" s="200"/>
      <c r="AL183" s="315"/>
      <c r="AM183" s="464"/>
      <c r="AN183" s="464"/>
      <c r="AO183" s="464"/>
      <c r="AP183" s="427"/>
      <c r="AQ183" s="320"/>
      <c r="AR183" s="603"/>
      <c r="AS183" s="587"/>
      <c r="AT183" s="200"/>
      <c r="AU183" s="427"/>
      <c r="AV183" s="457">
        <f t="shared" si="141"/>
        <v>0</v>
      </c>
      <c r="AW183" s="457">
        <f>SUM(AV183)</f>
        <v>0</v>
      </c>
    </row>
    <row r="184" spans="1:49" ht="15" x14ac:dyDescent="0.25">
      <c r="A184" s="321"/>
      <c r="C184" s="290"/>
      <c r="D184" s="290"/>
      <c r="E184" s="290"/>
      <c r="F184" s="290" t="s">
        <v>31</v>
      </c>
      <c r="G184" s="290"/>
      <c r="H184" s="471">
        <f>SUM(H178:H182)</f>
        <v>0</v>
      </c>
      <c r="I184" s="471">
        <f>SUM(I183)</f>
        <v>0</v>
      </c>
      <c r="J184" s="323"/>
      <c r="K184" s="168"/>
      <c r="L184" s="290"/>
      <c r="M184" s="290"/>
      <c r="N184" s="290"/>
      <c r="O184" s="290" t="s">
        <v>31</v>
      </c>
      <c r="P184" s="290"/>
      <c r="Q184" s="471">
        <f>SUM(Q178:Q182)</f>
        <v>0</v>
      </c>
      <c r="R184" s="471">
        <f>SUM(R183)</f>
        <v>0</v>
      </c>
      <c r="S184" s="323"/>
      <c r="T184" s="168"/>
      <c r="U184" s="290"/>
      <c r="V184" s="290"/>
      <c r="W184" s="290"/>
      <c r="X184" s="290" t="s">
        <v>31</v>
      </c>
      <c r="Y184" s="290"/>
      <c r="Z184" s="471">
        <f>SUM(Z178:Z182)</f>
        <v>0</v>
      </c>
      <c r="AA184" s="471">
        <f>SUM(AA183)</f>
        <v>0</v>
      </c>
      <c r="AB184" s="323"/>
      <c r="AC184" s="168"/>
      <c r="AD184" s="290"/>
      <c r="AE184" s="290"/>
      <c r="AF184" s="290"/>
      <c r="AG184" s="290" t="s">
        <v>31</v>
      </c>
      <c r="AH184" s="290"/>
      <c r="AI184" s="471">
        <f>SUM(AI178:AI182)</f>
        <v>0</v>
      </c>
      <c r="AJ184" s="471">
        <f>SUM(AJ183)</f>
        <v>0</v>
      </c>
      <c r="AK184" s="323"/>
      <c r="AL184" s="168"/>
      <c r="AM184" s="290"/>
      <c r="AN184" s="290"/>
      <c r="AO184" s="290"/>
      <c r="AP184" s="290" t="s">
        <v>31</v>
      </c>
      <c r="AQ184" s="290"/>
      <c r="AR184" s="471">
        <f>SUM(AR178:AR182)</f>
        <v>0</v>
      </c>
      <c r="AS184" s="471">
        <f>SUM(AS183)</f>
        <v>0</v>
      </c>
      <c r="AT184" s="323"/>
      <c r="AU184" s="457">
        <f t="shared" si="141"/>
        <v>0</v>
      </c>
      <c r="AV184" s="457">
        <f t="shared" si="141"/>
        <v>0</v>
      </c>
      <c r="AW184" s="614">
        <f>SUM(AU184+AV184)</f>
        <v>0</v>
      </c>
    </row>
    <row r="185" spans="1:49" ht="15" x14ac:dyDescent="0.25">
      <c r="A185" s="310" t="s">
        <v>29</v>
      </c>
      <c r="B185" s="375" t="s">
        <v>275</v>
      </c>
      <c r="C185" s="375" t="s">
        <v>254</v>
      </c>
      <c r="D185" s="375" t="s">
        <v>255</v>
      </c>
      <c r="E185" s="375" t="s">
        <v>276</v>
      </c>
      <c r="F185" s="376" t="s">
        <v>256</v>
      </c>
      <c r="G185" s="826"/>
      <c r="H185" s="827"/>
      <c r="I185" s="828"/>
      <c r="J185" s="200"/>
      <c r="K185" s="375" t="s">
        <v>275</v>
      </c>
      <c r="L185" s="375" t="s">
        <v>254</v>
      </c>
      <c r="M185" s="375" t="s">
        <v>255</v>
      </c>
      <c r="N185" s="375" t="s">
        <v>276</v>
      </c>
      <c r="O185" s="376" t="s">
        <v>256</v>
      </c>
      <c r="P185" s="826"/>
      <c r="Q185" s="827"/>
      <c r="R185" s="828"/>
      <c r="S185" s="200"/>
      <c r="T185" s="375" t="s">
        <v>275</v>
      </c>
      <c r="U185" s="375" t="s">
        <v>254</v>
      </c>
      <c r="V185" s="375" t="s">
        <v>255</v>
      </c>
      <c r="W185" s="375" t="s">
        <v>276</v>
      </c>
      <c r="X185" s="376" t="s">
        <v>256</v>
      </c>
      <c r="Y185" s="826"/>
      <c r="Z185" s="827"/>
      <c r="AA185" s="828"/>
      <c r="AB185" s="200"/>
      <c r="AC185" s="375" t="s">
        <v>275</v>
      </c>
      <c r="AD185" s="375" t="s">
        <v>254</v>
      </c>
      <c r="AE185" s="375" t="s">
        <v>255</v>
      </c>
      <c r="AF185" s="375" t="s">
        <v>276</v>
      </c>
      <c r="AG185" s="376" t="s">
        <v>256</v>
      </c>
      <c r="AH185" s="826"/>
      <c r="AI185" s="827"/>
      <c r="AJ185" s="828"/>
      <c r="AK185" s="200"/>
      <c r="AL185" s="375" t="s">
        <v>275</v>
      </c>
      <c r="AM185" s="375" t="s">
        <v>254</v>
      </c>
      <c r="AN185" s="375" t="s">
        <v>255</v>
      </c>
      <c r="AO185" s="375" t="s">
        <v>276</v>
      </c>
      <c r="AP185" s="376" t="s">
        <v>256</v>
      </c>
      <c r="AQ185" s="826"/>
      <c r="AR185" s="827"/>
      <c r="AS185" s="828"/>
      <c r="AT185" s="200"/>
      <c r="AU185" s="227"/>
      <c r="AV185" s="227"/>
      <c r="AW185" s="227"/>
    </row>
    <row r="186" spans="1:49" ht="14.45" customHeight="1" x14ac:dyDescent="0.2">
      <c r="A186" s="314" t="s">
        <v>199</v>
      </c>
      <c r="B186" s="315"/>
      <c r="C186" s="464"/>
      <c r="D186" s="464"/>
      <c r="E186" s="464"/>
      <c r="F186" s="427"/>
      <c r="G186" s="317"/>
      <c r="H186" s="451">
        <f>B186*C186*D186*E186</f>
        <v>0</v>
      </c>
      <c r="I186" s="613"/>
      <c r="J186" s="200"/>
      <c r="K186" s="315"/>
      <c r="L186" s="464"/>
      <c r="M186" s="464"/>
      <c r="N186" s="464"/>
      <c r="O186" s="427"/>
      <c r="P186" s="317"/>
      <c r="Q186" s="451">
        <f>K186*L186*M186*N186</f>
        <v>0</v>
      </c>
      <c r="R186" s="613"/>
      <c r="S186" s="200"/>
      <c r="T186" s="315"/>
      <c r="U186" s="464"/>
      <c r="V186" s="464"/>
      <c r="W186" s="464"/>
      <c r="X186" s="427"/>
      <c r="Y186" s="317"/>
      <c r="Z186" s="451">
        <f>T186*U186*V186*W186</f>
        <v>0</v>
      </c>
      <c r="AA186" s="613"/>
      <c r="AB186" s="200"/>
      <c r="AC186" s="315"/>
      <c r="AD186" s="464"/>
      <c r="AE186" s="464"/>
      <c r="AF186" s="464"/>
      <c r="AG186" s="427"/>
      <c r="AH186" s="317"/>
      <c r="AI186" s="451">
        <f>AC186*AD186*AE186*AF186</f>
        <v>0</v>
      </c>
      <c r="AJ186" s="613"/>
      <c r="AK186" s="200"/>
      <c r="AL186" s="315"/>
      <c r="AM186" s="464"/>
      <c r="AN186" s="464"/>
      <c r="AO186" s="464"/>
      <c r="AP186" s="427"/>
      <c r="AQ186" s="317"/>
      <c r="AR186" s="451">
        <f>AL186*AM186*AN186*AO186</f>
        <v>0</v>
      </c>
      <c r="AS186" s="613"/>
      <c r="AT186" s="200"/>
      <c r="AU186" s="457">
        <f t="shared" ref="AU186:AV193" si="148">SUM(H186+Q186+Z186+AI186+AR186)</f>
        <v>0</v>
      </c>
      <c r="AV186" s="427"/>
      <c r="AW186" s="457">
        <f>SUM(AU186)</f>
        <v>0</v>
      </c>
    </row>
    <row r="187" spans="1:49" x14ac:dyDescent="0.2">
      <c r="A187" s="318" t="s">
        <v>200</v>
      </c>
      <c r="B187" s="315"/>
      <c r="C187" s="464"/>
      <c r="D187" s="464"/>
      <c r="E187" s="464"/>
      <c r="F187" s="427"/>
      <c r="G187" s="317"/>
      <c r="H187" s="447">
        <f t="shared" ref="H187" si="149">B187*C187*D187*E187</f>
        <v>0</v>
      </c>
      <c r="I187" s="613"/>
      <c r="J187" s="200"/>
      <c r="K187" s="315"/>
      <c r="L187" s="464"/>
      <c r="M187" s="464"/>
      <c r="N187" s="464"/>
      <c r="O187" s="427"/>
      <c r="P187" s="317"/>
      <c r="Q187" s="447">
        <f t="shared" ref="Q187" si="150">K187*L187*M187*N187</f>
        <v>0</v>
      </c>
      <c r="R187" s="613"/>
      <c r="S187" s="200"/>
      <c r="T187" s="315"/>
      <c r="U187" s="464"/>
      <c r="V187" s="464"/>
      <c r="W187" s="464"/>
      <c r="X187" s="427"/>
      <c r="Y187" s="317"/>
      <c r="Z187" s="447">
        <f t="shared" ref="Z187" si="151">T187*U187*V187*W187</f>
        <v>0</v>
      </c>
      <c r="AA187" s="613"/>
      <c r="AB187" s="200"/>
      <c r="AC187" s="315"/>
      <c r="AD187" s="464"/>
      <c r="AE187" s="464"/>
      <c r="AF187" s="464"/>
      <c r="AG187" s="427"/>
      <c r="AH187" s="317"/>
      <c r="AI187" s="447">
        <f t="shared" ref="AI187" si="152">AC187*AD187*AE187*AF187</f>
        <v>0</v>
      </c>
      <c r="AJ187" s="613"/>
      <c r="AK187" s="200"/>
      <c r="AL187" s="315"/>
      <c r="AM187" s="464"/>
      <c r="AN187" s="464"/>
      <c r="AO187" s="464"/>
      <c r="AP187" s="427"/>
      <c r="AQ187" s="317"/>
      <c r="AR187" s="447">
        <f t="shared" ref="AR187" si="153">AL187*AM187*AN187*AO187</f>
        <v>0</v>
      </c>
      <c r="AS187" s="613"/>
      <c r="AT187" s="200"/>
      <c r="AU187" s="457">
        <f t="shared" si="148"/>
        <v>0</v>
      </c>
      <c r="AV187" s="427"/>
      <c r="AW187" s="457">
        <f t="shared" ref="AW187:AW190" si="154">SUM(AU187)</f>
        <v>0</v>
      </c>
    </row>
    <row r="188" spans="1:49" x14ac:dyDescent="0.2">
      <c r="A188" s="318" t="s">
        <v>202</v>
      </c>
      <c r="B188" s="315"/>
      <c r="C188" s="503"/>
      <c r="D188" s="464"/>
      <c r="E188" s="464"/>
      <c r="F188" s="427"/>
      <c r="G188" s="317"/>
      <c r="H188" s="447">
        <f>B188*D188*E188</f>
        <v>0</v>
      </c>
      <c r="I188" s="613"/>
      <c r="J188" s="200"/>
      <c r="K188" s="315"/>
      <c r="L188" s="503"/>
      <c r="M188" s="464"/>
      <c r="N188" s="464"/>
      <c r="O188" s="427"/>
      <c r="P188" s="317"/>
      <c r="Q188" s="447">
        <f>K188*M188*N188</f>
        <v>0</v>
      </c>
      <c r="R188" s="613"/>
      <c r="S188" s="200"/>
      <c r="T188" s="315"/>
      <c r="U188" s="503"/>
      <c r="V188" s="464"/>
      <c r="W188" s="464"/>
      <c r="X188" s="427"/>
      <c r="Y188" s="317"/>
      <c r="Z188" s="447">
        <f>T188*V188*W188</f>
        <v>0</v>
      </c>
      <c r="AA188" s="613"/>
      <c r="AB188" s="200"/>
      <c r="AC188" s="315"/>
      <c r="AD188" s="503"/>
      <c r="AE188" s="464"/>
      <c r="AF188" s="464"/>
      <c r="AG188" s="427"/>
      <c r="AH188" s="317"/>
      <c r="AI188" s="447">
        <f>AC188*AE188*AF188</f>
        <v>0</v>
      </c>
      <c r="AJ188" s="613"/>
      <c r="AK188" s="200"/>
      <c r="AL188" s="315"/>
      <c r="AM188" s="503"/>
      <c r="AN188" s="464"/>
      <c r="AO188" s="464"/>
      <c r="AP188" s="427"/>
      <c r="AQ188" s="317"/>
      <c r="AR188" s="447">
        <f>AL188*AN188*AO188</f>
        <v>0</v>
      </c>
      <c r="AS188" s="613"/>
      <c r="AT188" s="200"/>
      <c r="AU188" s="457">
        <f t="shared" si="148"/>
        <v>0</v>
      </c>
      <c r="AV188" s="427"/>
      <c r="AW188" s="457">
        <f t="shared" si="154"/>
        <v>0</v>
      </c>
    </row>
    <row r="189" spans="1:49" x14ac:dyDescent="0.2">
      <c r="A189" s="318" t="s">
        <v>201</v>
      </c>
      <c r="B189" s="538">
        <v>0.72499999999999998</v>
      </c>
      <c r="C189" s="503"/>
      <c r="D189" s="464"/>
      <c r="E189" s="464"/>
      <c r="F189" s="464"/>
      <c r="G189" s="317"/>
      <c r="H189" s="447">
        <f>B189*D189*E189*F189</f>
        <v>0</v>
      </c>
      <c r="I189" s="613"/>
      <c r="J189" s="200"/>
      <c r="K189" s="538">
        <v>0.72499999999999998</v>
      </c>
      <c r="L189" s="503"/>
      <c r="M189" s="464"/>
      <c r="N189" s="464"/>
      <c r="O189" s="464"/>
      <c r="P189" s="317"/>
      <c r="Q189" s="447">
        <f>K189*M189*N189*O189</f>
        <v>0</v>
      </c>
      <c r="R189" s="613"/>
      <c r="S189" s="200"/>
      <c r="T189" s="538">
        <v>0.72499999999999998</v>
      </c>
      <c r="U189" s="503"/>
      <c r="V189" s="464"/>
      <c r="W189" s="464"/>
      <c r="X189" s="464"/>
      <c r="Y189" s="317"/>
      <c r="Z189" s="447">
        <f>T189*V189*W189*X189</f>
        <v>0</v>
      </c>
      <c r="AA189" s="613"/>
      <c r="AB189" s="200"/>
      <c r="AC189" s="538">
        <v>0.72499999999999998</v>
      </c>
      <c r="AD189" s="503"/>
      <c r="AE189" s="464"/>
      <c r="AF189" s="464"/>
      <c r="AG189" s="464"/>
      <c r="AH189" s="317"/>
      <c r="AI189" s="447">
        <f>AC189*AE189*AF189*AG189</f>
        <v>0</v>
      </c>
      <c r="AJ189" s="613"/>
      <c r="AK189" s="200"/>
      <c r="AL189" s="315"/>
      <c r="AM189" s="503"/>
      <c r="AN189" s="464"/>
      <c r="AO189" s="464"/>
      <c r="AP189" s="464"/>
      <c r="AQ189" s="317"/>
      <c r="AR189" s="447">
        <f>AL189*AN189*AO189*AP189</f>
        <v>0</v>
      </c>
      <c r="AS189" s="613"/>
      <c r="AT189" s="200"/>
      <c r="AU189" s="457">
        <f t="shared" si="148"/>
        <v>0</v>
      </c>
      <c r="AV189" s="427"/>
      <c r="AW189" s="457">
        <f t="shared" si="154"/>
        <v>0</v>
      </c>
    </row>
    <row r="190" spans="1:49" x14ac:dyDescent="0.2">
      <c r="A190" s="319" t="s">
        <v>54</v>
      </c>
      <c r="B190" s="315"/>
      <c r="C190" s="464"/>
      <c r="D190" s="464"/>
      <c r="E190" s="464"/>
      <c r="F190" s="427"/>
      <c r="G190" s="320"/>
      <c r="H190" s="447">
        <f>B190*C190*D190*E190</f>
        <v>0</v>
      </c>
      <c r="I190" s="613"/>
      <c r="J190" s="200"/>
      <c r="K190" s="315"/>
      <c r="L190" s="464"/>
      <c r="M190" s="464"/>
      <c r="N190" s="464"/>
      <c r="O190" s="427"/>
      <c r="P190" s="320"/>
      <c r="Q190" s="447">
        <f>K190*L190*M190*N190</f>
        <v>0</v>
      </c>
      <c r="R190" s="613"/>
      <c r="S190" s="200"/>
      <c r="T190" s="315"/>
      <c r="U190" s="464"/>
      <c r="V190" s="464"/>
      <c r="W190" s="464"/>
      <c r="X190" s="427"/>
      <c r="Y190" s="320"/>
      <c r="Z190" s="447">
        <f>T190*U190*V190*W190</f>
        <v>0</v>
      </c>
      <c r="AA190" s="613"/>
      <c r="AB190" s="200"/>
      <c r="AC190" s="315"/>
      <c r="AD190" s="464"/>
      <c r="AE190" s="464"/>
      <c r="AF190" s="464"/>
      <c r="AG190" s="427"/>
      <c r="AH190" s="320"/>
      <c r="AI190" s="447">
        <f>AC190*AD190*AE190*AF190</f>
        <v>0</v>
      </c>
      <c r="AJ190" s="613"/>
      <c r="AK190" s="200"/>
      <c r="AL190" s="315"/>
      <c r="AM190" s="464"/>
      <c r="AN190" s="464"/>
      <c r="AO190" s="464"/>
      <c r="AP190" s="427"/>
      <c r="AQ190" s="320"/>
      <c r="AR190" s="447">
        <f>AL190*AM190*AN190*AO190</f>
        <v>0</v>
      </c>
      <c r="AS190" s="613"/>
      <c r="AT190" s="200"/>
      <c r="AU190" s="457">
        <f t="shared" si="148"/>
        <v>0</v>
      </c>
      <c r="AV190" s="427"/>
      <c r="AW190" s="457">
        <f t="shared" si="154"/>
        <v>0</v>
      </c>
    </row>
    <row r="191" spans="1:49" ht="14.45" customHeight="1" x14ac:dyDescent="0.2">
      <c r="A191" s="604" t="s">
        <v>383</v>
      </c>
      <c r="B191" s="315"/>
      <c r="C191" s="464"/>
      <c r="D191" s="464"/>
      <c r="E191" s="464"/>
      <c r="F191" s="427"/>
      <c r="G191" s="320"/>
      <c r="H191" s="603"/>
      <c r="I191" s="587"/>
      <c r="J191" s="200"/>
      <c r="K191" s="315"/>
      <c r="L191" s="464"/>
      <c r="M191" s="464"/>
      <c r="N191" s="464"/>
      <c r="O191" s="427"/>
      <c r="P191" s="320"/>
      <c r="Q191" s="603"/>
      <c r="R191" s="587"/>
      <c r="S191" s="200"/>
      <c r="T191" s="315"/>
      <c r="U191" s="464"/>
      <c r="V191" s="464"/>
      <c r="W191" s="464"/>
      <c r="X191" s="427"/>
      <c r="Y191" s="320"/>
      <c r="Z191" s="603"/>
      <c r="AA191" s="587"/>
      <c r="AB191" s="200"/>
      <c r="AC191" s="315"/>
      <c r="AD191" s="464"/>
      <c r="AE191" s="464"/>
      <c r="AF191" s="464"/>
      <c r="AG191" s="427"/>
      <c r="AH191" s="320"/>
      <c r="AI191" s="603"/>
      <c r="AJ191" s="587"/>
      <c r="AK191" s="200"/>
      <c r="AL191" s="315"/>
      <c r="AM191" s="464"/>
      <c r="AN191" s="464"/>
      <c r="AO191" s="464"/>
      <c r="AP191" s="427"/>
      <c r="AQ191" s="320"/>
      <c r="AR191" s="603"/>
      <c r="AS191" s="587"/>
      <c r="AT191" s="200"/>
      <c r="AU191" s="427"/>
      <c r="AV191" s="457">
        <f t="shared" si="148"/>
        <v>0</v>
      </c>
      <c r="AW191" s="457">
        <f>SUM(AV191)</f>
        <v>0</v>
      </c>
    </row>
    <row r="192" spans="1:49" x14ac:dyDescent="0.2">
      <c r="A192" s="321"/>
      <c r="C192" s="290"/>
      <c r="D192" s="290"/>
      <c r="E192" s="290"/>
      <c r="F192" s="290" t="s">
        <v>31</v>
      </c>
      <c r="G192" s="290"/>
      <c r="H192" s="456">
        <f>SUM(H186:H190)</f>
        <v>0</v>
      </c>
      <c r="I192" s="586">
        <f>SUM(I191)</f>
        <v>0</v>
      </c>
      <c r="J192" s="200"/>
      <c r="K192" s="325"/>
      <c r="L192" s="325"/>
      <c r="M192" s="290"/>
      <c r="N192" s="290"/>
      <c r="O192" s="290" t="s">
        <v>31</v>
      </c>
      <c r="P192" s="290"/>
      <c r="Q192" s="456">
        <f>SUM(Q186:Q190)</f>
        <v>0</v>
      </c>
      <c r="R192" s="456">
        <f>SUM(R191)</f>
        <v>0</v>
      </c>
      <c r="S192" s="200"/>
      <c r="T192" s="326"/>
      <c r="U192" s="326"/>
      <c r="V192" s="290"/>
      <c r="W192" s="290"/>
      <c r="X192" s="290" t="s">
        <v>31</v>
      </c>
      <c r="Y192" s="290"/>
      <c r="Z192" s="456">
        <f>SUM(Z186:Z190)</f>
        <v>0</v>
      </c>
      <c r="AA192" s="456">
        <f>SUM(AA191)</f>
        <v>0</v>
      </c>
      <c r="AB192" s="200"/>
      <c r="AC192" s="326"/>
      <c r="AD192" s="326"/>
      <c r="AE192" s="290"/>
      <c r="AF192" s="290"/>
      <c r="AG192" s="290" t="s">
        <v>31</v>
      </c>
      <c r="AH192" s="322"/>
      <c r="AI192" s="456">
        <f>SUM(AI186:AI190)</f>
        <v>0</v>
      </c>
      <c r="AJ192" s="456">
        <f>SUM(AJ191)</f>
        <v>0</v>
      </c>
      <c r="AK192" s="200"/>
      <c r="AL192" s="326"/>
      <c r="AM192" s="326"/>
      <c r="AN192" s="290"/>
      <c r="AO192" s="290"/>
      <c r="AP192" s="290" t="s">
        <v>31</v>
      </c>
      <c r="AQ192" s="322"/>
      <c r="AR192" s="456">
        <f t="shared" ref="AR192" si="155">SUM(AR186:AR190)</f>
        <v>0</v>
      </c>
      <c r="AS192" s="456">
        <f>SUM(AS191)</f>
        <v>0</v>
      </c>
      <c r="AT192" s="200"/>
      <c r="AU192" s="457">
        <f t="shared" si="148"/>
        <v>0</v>
      </c>
      <c r="AV192" s="457">
        <f t="shared" si="148"/>
        <v>0</v>
      </c>
      <c r="AW192" s="457">
        <f>SUM(AU192+AV192)</f>
        <v>0</v>
      </c>
    </row>
    <row r="193" spans="1:49" ht="15" x14ac:dyDescent="0.25">
      <c r="A193" s="667" t="s">
        <v>16</v>
      </c>
      <c r="B193" s="668"/>
      <c r="C193" s="668"/>
      <c r="D193" s="668"/>
      <c r="E193" s="668"/>
      <c r="F193" s="668"/>
      <c r="G193" s="224"/>
      <c r="H193" s="471">
        <f>SUM(H192+H184+H176+H168)</f>
        <v>0</v>
      </c>
      <c r="I193" s="471">
        <f>SUM(I192+I184+I176+I168)</f>
        <v>0</v>
      </c>
      <c r="J193" s="200"/>
      <c r="K193" s="224"/>
      <c r="L193" s="224"/>
      <c r="M193" s="224"/>
      <c r="N193" s="224"/>
      <c r="O193" s="224"/>
      <c r="P193" s="224"/>
      <c r="Q193" s="471">
        <f>SUM(Q192+Q184+Q176+Q168)</f>
        <v>0</v>
      </c>
      <c r="R193" s="471">
        <f>SUM(R192+R184+R176+R168)</f>
        <v>0</v>
      </c>
      <c r="S193" s="200"/>
      <c r="T193" s="264"/>
      <c r="U193" s="264"/>
      <c r="V193" s="224"/>
      <c r="W193" s="224"/>
      <c r="X193" s="224"/>
      <c r="Y193" s="224"/>
      <c r="Z193" s="471">
        <f>SUM(Z192+Z184+Z176+Z168)</f>
        <v>0</v>
      </c>
      <c r="AA193" s="471">
        <f>SUM(AA192+AA184+AA176+AA168)</f>
        <v>0</v>
      </c>
      <c r="AB193" s="200"/>
      <c r="AC193" s="264"/>
      <c r="AD193" s="264"/>
      <c r="AE193" s="224"/>
      <c r="AF193" s="224"/>
      <c r="AG193" s="224"/>
      <c r="AH193" s="224"/>
      <c r="AI193" s="471">
        <f>SUM(AI192+AI184+AI176+AI168)</f>
        <v>0</v>
      </c>
      <c r="AJ193" s="471">
        <f>SUM(AJ192+AJ184+AJ176+AJ168)</f>
        <v>0</v>
      </c>
      <c r="AK193" s="200"/>
      <c r="AL193" s="264"/>
      <c r="AM193" s="264"/>
      <c r="AN193" s="224"/>
      <c r="AO193" s="224"/>
      <c r="AP193" s="224"/>
      <c r="AQ193" s="224"/>
      <c r="AR193" s="471">
        <f>SUM(AR192+AR184+AR176+AR168)</f>
        <v>0</v>
      </c>
      <c r="AS193" s="471">
        <f>SUM(AS192+AS184+AS176+AS168)</f>
        <v>0</v>
      </c>
      <c r="AT193" s="200"/>
      <c r="AU193" s="458">
        <f t="shared" si="148"/>
        <v>0</v>
      </c>
      <c r="AV193" s="458">
        <f t="shared" si="148"/>
        <v>0</v>
      </c>
      <c r="AW193" s="458">
        <f>SUM(AU193+AV193)</f>
        <v>0</v>
      </c>
    </row>
    <row r="194" spans="1:49" ht="15" x14ac:dyDescent="0.25">
      <c r="A194" s="230"/>
      <c r="B194" s="230"/>
      <c r="C194" s="230"/>
      <c r="D194" s="230"/>
      <c r="E194" s="230"/>
      <c r="F194" s="230"/>
      <c r="G194" s="230"/>
      <c r="H194" s="233"/>
      <c r="I194" s="265"/>
      <c r="J194" s="200"/>
      <c r="K194" s="265"/>
      <c r="L194" s="265"/>
      <c r="Q194" s="233"/>
      <c r="R194" s="265"/>
      <c r="S194" s="200"/>
      <c r="T194" s="265"/>
      <c r="U194" s="265"/>
      <c r="Z194" s="233"/>
      <c r="AA194" s="265"/>
      <c r="AB194" s="200"/>
      <c r="AC194" s="265"/>
      <c r="AD194" s="265"/>
      <c r="AI194" s="233"/>
      <c r="AJ194" s="265"/>
      <c r="AK194" s="200"/>
      <c r="AL194" s="265"/>
      <c r="AM194" s="265"/>
      <c r="AR194" s="233"/>
      <c r="AS194" s="265"/>
      <c r="AT194" s="200"/>
      <c r="AU194" s="267"/>
      <c r="AV194" s="267"/>
      <c r="AW194" s="267"/>
    </row>
    <row r="195" spans="1:49" ht="15" x14ac:dyDescent="0.25">
      <c r="A195" s="408" t="s">
        <v>285</v>
      </c>
      <c r="B195" s="274"/>
      <c r="C195" s="275"/>
      <c r="D195" s="272"/>
      <c r="E195" s="272"/>
      <c r="F195" s="272"/>
      <c r="G195" s="272"/>
      <c r="H195" s="273"/>
      <c r="I195" s="566"/>
      <c r="J195" s="200"/>
      <c r="K195" s="817"/>
      <c r="L195" s="818"/>
      <c r="M195" s="818"/>
      <c r="N195" s="818"/>
      <c r="O195" s="818"/>
      <c r="P195" s="818"/>
      <c r="Q195" s="818"/>
      <c r="R195" s="819"/>
      <c r="S195" s="200"/>
      <c r="T195" s="817"/>
      <c r="U195" s="818"/>
      <c r="V195" s="818"/>
      <c r="W195" s="818"/>
      <c r="X195" s="818"/>
      <c r="Y195" s="818"/>
      <c r="Z195" s="818"/>
      <c r="AA195" s="819"/>
      <c r="AB195" s="200"/>
      <c r="AC195" s="817"/>
      <c r="AD195" s="818"/>
      <c r="AE195" s="818"/>
      <c r="AF195" s="818"/>
      <c r="AG195" s="818"/>
      <c r="AH195" s="818"/>
      <c r="AI195" s="818"/>
      <c r="AJ195" s="819"/>
      <c r="AK195" s="200"/>
      <c r="AL195" s="817"/>
      <c r="AM195" s="818"/>
      <c r="AN195" s="818"/>
      <c r="AO195" s="818"/>
      <c r="AP195" s="818"/>
      <c r="AQ195" s="818"/>
      <c r="AR195" s="818"/>
      <c r="AS195" s="819"/>
      <c r="AT195" s="200"/>
      <c r="AU195" s="274"/>
      <c r="AV195" s="275"/>
      <c r="AW195" s="273"/>
    </row>
    <row r="196" spans="1:49" ht="15" x14ac:dyDescent="0.25">
      <c r="A196" s="224"/>
      <c r="B196" s="375" t="s">
        <v>275</v>
      </c>
      <c r="C196" s="375" t="s">
        <v>254</v>
      </c>
      <c r="D196" s="375" t="s">
        <v>255</v>
      </c>
      <c r="E196" s="375" t="s">
        <v>276</v>
      </c>
      <c r="F196" s="376" t="s">
        <v>256</v>
      </c>
      <c r="G196" s="607"/>
      <c r="H196" s="264"/>
      <c r="I196" s="629"/>
      <c r="J196" s="200"/>
      <c r="K196" s="375" t="s">
        <v>275</v>
      </c>
      <c r="L196" s="375" t="s">
        <v>254</v>
      </c>
      <c r="M196" s="375" t="s">
        <v>255</v>
      </c>
      <c r="N196" s="375" t="s">
        <v>276</v>
      </c>
      <c r="O196" s="376" t="s">
        <v>256</v>
      </c>
      <c r="P196" s="585"/>
      <c r="Q196" s="264"/>
      <c r="R196" s="313"/>
      <c r="S196" s="200"/>
      <c r="T196" s="375" t="s">
        <v>275</v>
      </c>
      <c r="U196" s="375" t="s">
        <v>254</v>
      </c>
      <c r="V196" s="375" t="s">
        <v>255</v>
      </c>
      <c r="W196" s="375" t="s">
        <v>276</v>
      </c>
      <c r="X196" s="376" t="s">
        <v>256</v>
      </c>
      <c r="Y196" s="585"/>
      <c r="Z196" s="264"/>
      <c r="AA196" s="313"/>
      <c r="AB196" s="200"/>
      <c r="AC196" s="375" t="s">
        <v>275</v>
      </c>
      <c r="AD196" s="375" t="s">
        <v>254</v>
      </c>
      <c r="AE196" s="375" t="s">
        <v>255</v>
      </c>
      <c r="AF196" s="375" t="s">
        <v>276</v>
      </c>
      <c r="AG196" s="375" t="s">
        <v>256</v>
      </c>
      <c r="AH196" s="585"/>
      <c r="AI196" s="264"/>
      <c r="AJ196" s="313"/>
      <c r="AK196" s="200"/>
      <c r="AL196" s="375" t="s">
        <v>275</v>
      </c>
      <c r="AM196" s="375" t="s">
        <v>254</v>
      </c>
      <c r="AN196" s="375" t="s">
        <v>255</v>
      </c>
      <c r="AO196" s="375" t="s">
        <v>276</v>
      </c>
      <c r="AP196" s="376" t="s">
        <v>256</v>
      </c>
      <c r="AQ196" s="585"/>
      <c r="AR196" s="264"/>
      <c r="AS196" s="313"/>
      <c r="AT196" s="200"/>
      <c r="AU196" s="227"/>
      <c r="AV196" s="227"/>
      <c r="AW196" s="227"/>
    </row>
    <row r="197" spans="1:49" x14ac:dyDescent="0.2">
      <c r="A197" s="84" t="s">
        <v>59</v>
      </c>
      <c r="B197" s="315"/>
      <c r="C197" s="464"/>
      <c r="D197" s="464"/>
      <c r="E197" s="464"/>
      <c r="F197" s="605"/>
      <c r="G197" s="443"/>
      <c r="H197" s="454">
        <f>B197*C197*D197*E197*F197</f>
        <v>0</v>
      </c>
      <c r="I197" s="622"/>
      <c r="J197" s="240"/>
      <c r="K197" s="315"/>
      <c r="L197" s="464"/>
      <c r="M197" s="464"/>
      <c r="N197" s="464"/>
      <c r="O197" s="464"/>
      <c r="P197" s="443"/>
      <c r="Q197" s="447">
        <f>K197*L197*M197*N197*O197</f>
        <v>0</v>
      </c>
      <c r="R197" s="622"/>
      <c r="S197" s="200"/>
      <c r="T197" s="315"/>
      <c r="U197" s="464"/>
      <c r="V197" s="464"/>
      <c r="W197" s="464"/>
      <c r="X197" s="464"/>
      <c r="Y197" s="443"/>
      <c r="Z197" s="447">
        <f>T197*U197*V197*W197*X197</f>
        <v>0</v>
      </c>
      <c r="AA197" s="622"/>
      <c r="AB197" s="200"/>
      <c r="AC197" s="315"/>
      <c r="AD197" s="464"/>
      <c r="AE197" s="464"/>
      <c r="AF197" s="464"/>
      <c r="AG197" s="464"/>
      <c r="AH197" s="443"/>
      <c r="AI197" s="451">
        <f>AC197*AD197*AE197*AF197*AG197</f>
        <v>0</v>
      </c>
      <c r="AJ197" s="622"/>
      <c r="AK197" s="200"/>
      <c r="AL197" s="315"/>
      <c r="AM197" s="464"/>
      <c r="AN197" s="464"/>
      <c r="AO197" s="464"/>
      <c r="AP197" s="464"/>
      <c r="AQ197" s="443"/>
      <c r="AR197" s="447">
        <f>AL197*AM197*AN197*AO197*AP197</f>
        <v>0</v>
      </c>
      <c r="AS197" s="622"/>
      <c r="AT197" s="200"/>
      <c r="AU197" s="457">
        <f>SUM(H197+Q197+Z197+AI197+AR197)</f>
        <v>0</v>
      </c>
      <c r="AV197" s="622"/>
      <c r="AW197" s="457">
        <f>SUM(AU197)</f>
        <v>0</v>
      </c>
    </row>
    <row r="198" spans="1:49" x14ac:dyDescent="0.2">
      <c r="A198" s="84" t="s">
        <v>60</v>
      </c>
      <c r="B198" s="315"/>
      <c r="C198" s="464"/>
      <c r="D198" s="464"/>
      <c r="E198" s="464"/>
      <c r="F198" s="606"/>
      <c r="G198" s="555"/>
      <c r="H198" s="454">
        <f>B198*C198*D198*E198</f>
        <v>0</v>
      </c>
      <c r="I198" s="623"/>
      <c r="J198" s="240"/>
      <c r="K198" s="315"/>
      <c r="L198" s="464"/>
      <c r="M198" s="464"/>
      <c r="N198" s="464"/>
      <c r="O198" s="428"/>
      <c r="P198" s="555"/>
      <c r="Q198" s="447">
        <f>K198*L198*M198*N198</f>
        <v>0</v>
      </c>
      <c r="R198" s="623"/>
      <c r="S198" s="200"/>
      <c r="T198" s="315"/>
      <c r="U198" s="464"/>
      <c r="V198" s="464"/>
      <c r="W198" s="464"/>
      <c r="X198" s="428"/>
      <c r="Y198" s="555"/>
      <c r="Z198" s="447">
        <f>T198*U198*V198*W198</f>
        <v>0</v>
      </c>
      <c r="AA198" s="623"/>
      <c r="AB198" s="200"/>
      <c r="AC198" s="315"/>
      <c r="AD198" s="464"/>
      <c r="AE198" s="464"/>
      <c r="AF198" s="464"/>
      <c r="AG198" s="428"/>
      <c r="AH198" s="555"/>
      <c r="AI198" s="447">
        <f>AC198*AD198*AE198*AF198</f>
        <v>0</v>
      </c>
      <c r="AJ198" s="623"/>
      <c r="AK198" s="200"/>
      <c r="AL198" s="315"/>
      <c r="AM198" s="464"/>
      <c r="AN198" s="464"/>
      <c r="AO198" s="464"/>
      <c r="AP198" s="428"/>
      <c r="AQ198" s="555"/>
      <c r="AR198" s="447">
        <f>AL198*AM198*AN198*AO198</f>
        <v>0</v>
      </c>
      <c r="AS198" s="623"/>
      <c r="AT198" s="200"/>
      <c r="AU198" s="457">
        <f t="shared" ref="AU198:AU206" si="156">SUM(H198+Q198+Z198+AI198+AR198)</f>
        <v>0</v>
      </c>
      <c r="AV198" s="623"/>
      <c r="AW198" s="457">
        <f t="shared" ref="AW198:AW204" si="157">SUM(AU198)</f>
        <v>0</v>
      </c>
    </row>
    <row r="199" spans="1:49" x14ac:dyDescent="0.2">
      <c r="A199" s="84" t="s">
        <v>61</v>
      </c>
      <c r="B199" s="315"/>
      <c r="C199" s="464"/>
      <c r="D199" s="503"/>
      <c r="E199" s="464"/>
      <c r="F199" s="606"/>
      <c r="G199" s="555"/>
      <c r="H199" s="454">
        <f>B199*C199*E199</f>
        <v>0</v>
      </c>
      <c r="I199" s="623"/>
      <c r="J199" s="240"/>
      <c r="K199" s="315"/>
      <c r="L199" s="464"/>
      <c r="M199" s="503"/>
      <c r="N199" s="464"/>
      <c r="O199" s="428"/>
      <c r="P199" s="555"/>
      <c r="Q199" s="447">
        <f>K199*L199*N199</f>
        <v>0</v>
      </c>
      <c r="R199" s="623"/>
      <c r="S199" s="200"/>
      <c r="T199" s="315"/>
      <c r="U199" s="464"/>
      <c r="V199" s="503"/>
      <c r="W199" s="464"/>
      <c r="X199" s="428"/>
      <c r="Y199" s="555"/>
      <c r="Z199" s="447">
        <f>T199*U199*W199</f>
        <v>0</v>
      </c>
      <c r="AA199" s="623"/>
      <c r="AB199" s="200"/>
      <c r="AC199" s="315"/>
      <c r="AD199" s="464"/>
      <c r="AE199" s="503"/>
      <c r="AF199" s="464"/>
      <c r="AG199" s="428"/>
      <c r="AH199" s="555"/>
      <c r="AI199" s="447">
        <f>AC199*AD199*AF199</f>
        <v>0</v>
      </c>
      <c r="AJ199" s="623"/>
      <c r="AK199" s="200"/>
      <c r="AL199" s="315"/>
      <c r="AM199" s="464"/>
      <c r="AN199" s="503"/>
      <c r="AO199" s="464"/>
      <c r="AP199" s="428"/>
      <c r="AQ199" s="555"/>
      <c r="AR199" s="447">
        <f>AL199*AM199*AO199</f>
        <v>0</v>
      </c>
      <c r="AS199" s="623"/>
      <c r="AT199" s="200"/>
      <c r="AU199" s="457">
        <f t="shared" si="156"/>
        <v>0</v>
      </c>
      <c r="AV199" s="623"/>
      <c r="AW199" s="457">
        <f t="shared" si="157"/>
        <v>0</v>
      </c>
    </row>
    <row r="200" spans="1:49" x14ac:dyDescent="0.2">
      <c r="A200" s="84" t="s">
        <v>62</v>
      </c>
      <c r="B200" s="315"/>
      <c r="C200" s="464"/>
      <c r="D200" s="464"/>
      <c r="E200" s="464"/>
      <c r="F200" s="606"/>
      <c r="G200" s="555"/>
      <c r="H200" s="454">
        <f>B200*C200*D200*E200</f>
        <v>0</v>
      </c>
      <c r="I200" s="623"/>
      <c r="J200" s="240"/>
      <c r="K200" s="315"/>
      <c r="L200" s="464"/>
      <c r="M200" s="464"/>
      <c r="N200" s="464"/>
      <c r="O200" s="428"/>
      <c r="P200" s="555"/>
      <c r="Q200" s="447">
        <f>K200*L200*M200*N200</f>
        <v>0</v>
      </c>
      <c r="R200" s="623"/>
      <c r="S200" s="200"/>
      <c r="T200" s="315"/>
      <c r="U200" s="464"/>
      <c r="V200" s="464"/>
      <c r="W200" s="464"/>
      <c r="X200" s="428"/>
      <c r="Y200" s="555"/>
      <c r="Z200" s="447">
        <f>T200*U200*V200*W200</f>
        <v>0</v>
      </c>
      <c r="AA200" s="623"/>
      <c r="AB200" s="200"/>
      <c r="AC200" s="315"/>
      <c r="AD200" s="464"/>
      <c r="AE200" s="464"/>
      <c r="AF200" s="464"/>
      <c r="AG200" s="428"/>
      <c r="AH200" s="555"/>
      <c r="AI200" s="447">
        <f>AC200*AD200*AE200*AF200</f>
        <v>0</v>
      </c>
      <c r="AJ200" s="623"/>
      <c r="AK200" s="200"/>
      <c r="AL200" s="315"/>
      <c r="AM200" s="464"/>
      <c r="AN200" s="464"/>
      <c r="AO200" s="464"/>
      <c r="AP200" s="428"/>
      <c r="AQ200" s="555"/>
      <c r="AR200" s="447">
        <f>AL200*AM200*AN200*AO200</f>
        <v>0</v>
      </c>
      <c r="AS200" s="623"/>
      <c r="AT200" s="200"/>
      <c r="AU200" s="457">
        <f t="shared" ref="AU200:AU201" si="158">SUM(H200+Q200+Z200+AI200+AR200)</f>
        <v>0</v>
      </c>
      <c r="AV200" s="623"/>
      <c r="AW200" s="457">
        <f t="shared" si="157"/>
        <v>0</v>
      </c>
    </row>
    <row r="201" spans="1:49" x14ac:dyDescent="0.2">
      <c r="A201" s="84" t="s">
        <v>63</v>
      </c>
      <c r="B201" s="315"/>
      <c r="C201" s="464"/>
      <c r="D201" s="464"/>
      <c r="E201" s="464"/>
      <c r="F201" s="606"/>
      <c r="G201" s="555"/>
      <c r="H201" s="454">
        <f>B201*C201*D201*E201</f>
        <v>0</v>
      </c>
      <c r="I201" s="623"/>
      <c r="J201" s="240"/>
      <c r="K201" s="315"/>
      <c r="L201" s="464"/>
      <c r="M201" s="464"/>
      <c r="N201" s="464"/>
      <c r="O201" s="428"/>
      <c r="P201" s="555"/>
      <c r="Q201" s="447">
        <f>K201*L201*M201*N201</f>
        <v>0</v>
      </c>
      <c r="R201" s="623"/>
      <c r="S201" s="200"/>
      <c r="T201" s="315"/>
      <c r="U201" s="464"/>
      <c r="V201" s="464"/>
      <c r="W201" s="464"/>
      <c r="X201" s="428"/>
      <c r="Y201" s="555"/>
      <c r="Z201" s="447">
        <f>T201*U201*V201*W201</f>
        <v>0</v>
      </c>
      <c r="AA201" s="623"/>
      <c r="AB201" s="200"/>
      <c r="AC201" s="315"/>
      <c r="AD201" s="464"/>
      <c r="AE201" s="464"/>
      <c r="AF201" s="464"/>
      <c r="AG201" s="428"/>
      <c r="AH201" s="555"/>
      <c r="AI201" s="447">
        <f>AC201*AD201*AE201*AF201</f>
        <v>0</v>
      </c>
      <c r="AJ201" s="623"/>
      <c r="AK201" s="200"/>
      <c r="AL201" s="315"/>
      <c r="AM201" s="464"/>
      <c r="AN201" s="464"/>
      <c r="AO201" s="464"/>
      <c r="AP201" s="428"/>
      <c r="AQ201" s="555"/>
      <c r="AR201" s="447">
        <f>AL201*AM201*AN201*AO201</f>
        <v>0</v>
      </c>
      <c r="AS201" s="623"/>
      <c r="AT201" s="200"/>
      <c r="AU201" s="457">
        <f t="shared" si="158"/>
        <v>0</v>
      </c>
      <c r="AV201" s="623"/>
      <c r="AW201" s="457">
        <f t="shared" si="157"/>
        <v>0</v>
      </c>
    </row>
    <row r="202" spans="1:49" x14ac:dyDescent="0.2">
      <c r="A202" s="84" t="s">
        <v>64</v>
      </c>
      <c r="B202" s="315"/>
      <c r="C202" s="464"/>
      <c r="D202" s="464"/>
      <c r="E202" s="464"/>
      <c r="F202" s="606"/>
      <c r="G202" s="555"/>
      <c r="H202" s="454">
        <f>B202*C202*D202*E202</f>
        <v>0</v>
      </c>
      <c r="I202" s="623"/>
      <c r="J202" s="240"/>
      <c r="K202" s="315"/>
      <c r="L202" s="464"/>
      <c r="M202" s="464"/>
      <c r="N202" s="464"/>
      <c r="O202" s="428"/>
      <c r="P202" s="555"/>
      <c r="Q202" s="447">
        <f>K202*L202*M202*N202</f>
        <v>0</v>
      </c>
      <c r="R202" s="623"/>
      <c r="S202" s="200"/>
      <c r="T202" s="315"/>
      <c r="U202" s="464"/>
      <c r="V202" s="464"/>
      <c r="W202" s="464"/>
      <c r="X202" s="428"/>
      <c r="Y202" s="555"/>
      <c r="Z202" s="447">
        <f>T202*U202*V202*W202</f>
        <v>0</v>
      </c>
      <c r="AA202" s="623"/>
      <c r="AB202" s="200"/>
      <c r="AC202" s="315"/>
      <c r="AD202" s="464"/>
      <c r="AE202" s="464"/>
      <c r="AF202" s="464"/>
      <c r="AG202" s="428"/>
      <c r="AH202" s="555"/>
      <c r="AI202" s="447">
        <f>AC202*AD202*AE202*AF202</f>
        <v>0</v>
      </c>
      <c r="AJ202" s="623"/>
      <c r="AK202" s="200"/>
      <c r="AL202" s="315"/>
      <c r="AM202" s="464"/>
      <c r="AN202" s="464"/>
      <c r="AO202" s="464"/>
      <c r="AP202" s="428"/>
      <c r="AQ202" s="555"/>
      <c r="AR202" s="447">
        <f>AL202*AM202*AN202*AO202</f>
        <v>0</v>
      </c>
      <c r="AS202" s="623"/>
      <c r="AT202" s="200"/>
      <c r="AU202" s="457">
        <f t="shared" si="156"/>
        <v>0</v>
      </c>
      <c r="AV202" s="623"/>
      <c r="AW202" s="457">
        <f t="shared" si="157"/>
        <v>0</v>
      </c>
    </row>
    <row r="203" spans="1:49" x14ac:dyDescent="0.2">
      <c r="A203" s="84" t="s">
        <v>65</v>
      </c>
      <c r="B203" s="315"/>
      <c r="C203" s="464"/>
      <c r="D203" s="464"/>
      <c r="E203" s="464"/>
      <c r="F203" s="606"/>
      <c r="G203" s="555"/>
      <c r="H203" s="454">
        <f>B203*C203*D203*E203</f>
        <v>0</v>
      </c>
      <c r="I203" s="623"/>
      <c r="J203" s="240"/>
      <c r="K203" s="315"/>
      <c r="L203" s="464"/>
      <c r="M203" s="464"/>
      <c r="N203" s="464"/>
      <c r="O203" s="428"/>
      <c r="P203" s="555"/>
      <c r="Q203" s="447">
        <f>K203*L203*M203*N203</f>
        <v>0</v>
      </c>
      <c r="R203" s="623"/>
      <c r="S203" s="200"/>
      <c r="T203" s="315"/>
      <c r="U203" s="464"/>
      <c r="V203" s="464"/>
      <c r="W203" s="464"/>
      <c r="X203" s="428"/>
      <c r="Y203" s="555"/>
      <c r="Z203" s="447">
        <f>T203*U203*V203*W203</f>
        <v>0</v>
      </c>
      <c r="AA203" s="623"/>
      <c r="AB203" s="200"/>
      <c r="AC203" s="315"/>
      <c r="AD203" s="464"/>
      <c r="AE203" s="464"/>
      <c r="AF203" s="464"/>
      <c r="AG203" s="428"/>
      <c r="AH203" s="555"/>
      <c r="AI203" s="447">
        <f>AC203*AD203*AE203*AF203</f>
        <v>0</v>
      </c>
      <c r="AJ203" s="623"/>
      <c r="AK203" s="200"/>
      <c r="AL203" s="315"/>
      <c r="AM203" s="464"/>
      <c r="AN203" s="464"/>
      <c r="AO203" s="464"/>
      <c r="AP203" s="428"/>
      <c r="AQ203" s="555"/>
      <c r="AR203" s="447">
        <f>AL203*AM203*AN203*AO203</f>
        <v>0</v>
      </c>
      <c r="AS203" s="623"/>
      <c r="AT203" s="200"/>
      <c r="AU203" s="457">
        <f t="shared" si="156"/>
        <v>0</v>
      </c>
      <c r="AV203" s="623"/>
      <c r="AW203" s="457">
        <f t="shared" si="157"/>
        <v>0</v>
      </c>
    </row>
    <row r="204" spans="1:49" x14ac:dyDescent="0.2">
      <c r="A204" s="84" t="s">
        <v>66</v>
      </c>
      <c r="B204" s="610"/>
      <c r="C204" s="611"/>
      <c r="D204" s="611"/>
      <c r="E204" s="611"/>
      <c r="F204" s="612"/>
      <c r="G204" s="555"/>
      <c r="H204" s="454">
        <f>B204*C204*D204*E204</f>
        <v>0</v>
      </c>
      <c r="I204" s="624"/>
      <c r="J204" s="240"/>
      <c r="K204" s="315"/>
      <c r="L204" s="464"/>
      <c r="M204" s="464"/>
      <c r="N204" s="464"/>
      <c r="O204" s="428"/>
      <c r="P204" s="555"/>
      <c r="Q204" s="447">
        <f>K204*L204*M204*N204</f>
        <v>0</v>
      </c>
      <c r="R204" s="624"/>
      <c r="S204" s="200"/>
      <c r="T204" s="315"/>
      <c r="U204" s="464"/>
      <c r="V204" s="464"/>
      <c r="W204" s="464"/>
      <c r="X204" s="428"/>
      <c r="Y204" s="555"/>
      <c r="Z204" s="447">
        <f>T204*U204*V204*W204</f>
        <v>0</v>
      </c>
      <c r="AA204" s="624"/>
      <c r="AB204" s="200"/>
      <c r="AC204" s="315"/>
      <c r="AD204" s="464"/>
      <c r="AE204" s="464"/>
      <c r="AF204" s="464"/>
      <c r="AG204" s="428"/>
      <c r="AH204" s="555"/>
      <c r="AI204" s="447">
        <f>AC204*AD204*AE204*AF204</f>
        <v>0</v>
      </c>
      <c r="AJ204" s="624"/>
      <c r="AK204" s="200"/>
      <c r="AL204" s="315"/>
      <c r="AM204" s="464"/>
      <c r="AN204" s="464"/>
      <c r="AO204" s="464"/>
      <c r="AP204" s="428"/>
      <c r="AQ204" s="555"/>
      <c r="AR204" s="447">
        <f>AL204*AM204*AN204*AO204</f>
        <v>0</v>
      </c>
      <c r="AS204" s="624"/>
      <c r="AT204" s="200"/>
      <c r="AU204" s="457">
        <f t="shared" si="156"/>
        <v>0</v>
      </c>
      <c r="AV204" s="624"/>
      <c r="AW204" s="457">
        <f t="shared" si="157"/>
        <v>0</v>
      </c>
    </row>
    <row r="205" spans="1:49" x14ac:dyDescent="0.2">
      <c r="A205" s="604" t="s">
        <v>383</v>
      </c>
      <c r="B205" s="615"/>
      <c r="C205" s="616"/>
      <c r="D205" s="616"/>
      <c r="E205" s="616"/>
      <c r="F205" s="617"/>
      <c r="G205" s="609"/>
      <c r="H205" s="606"/>
      <c r="I205" s="340"/>
      <c r="J205" s="200"/>
      <c r="K205" s="615"/>
      <c r="L205" s="616"/>
      <c r="M205" s="616"/>
      <c r="N205" s="616"/>
      <c r="O205" s="617"/>
      <c r="P205" s="608"/>
      <c r="Q205" s="606"/>
      <c r="R205" s="571"/>
      <c r="S205" s="200"/>
      <c r="T205" s="615"/>
      <c r="U205" s="616"/>
      <c r="V205" s="616"/>
      <c r="W205" s="616"/>
      <c r="X205" s="617"/>
      <c r="Y205" s="608"/>
      <c r="Z205" s="606"/>
      <c r="AA205" s="571"/>
      <c r="AB205" s="200"/>
      <c r="AC205" s="615"/>
      <c r="AD205" s="616"/>
      <c r="AE205" s="616"/>
      <c r="AF205" s="616"/>
      <c r="AG205" s="617"/>
      <c r="AH205" s="608"/>
      <c r="AI205" s="606"/>
      <c r="AJ205" s="571"/>
      <c r="AK205" s="200"/>
      <c r="AL205" s="615"/>
      <c r="AM205" s="616"/>
      <c r="AN205" s="616"/>
      <c r="AO205" s="616"/>
      <c r="AP205" s="617"/>
      <c r="AQ205" s="608"/>
      <c r="AR205" s="606"/>
      <c r="AS205" s="571"/>
      <c r="AT205" s="200"/>
      <c r="AU205" s="427"/>
      <c r="AV205" s="457">
        <f>SUM(I205+R205+AA205+AJ205+AS205)</f>
        <v>0</v>
      </c>
      <c r="AW205" s="457">
        <f>SUM(AV205)</f>
        <v>0</v>
      </c>
    </row>
    <row r="206" spans="1:49" ht="15" x14ac:dyDescent="0.25">
      <c r="A206" s="667" t="s">
        <v>17</v>
      </c>
      <c r="B206" s="711"/>
      <c r="C206" s="711"/>
      <c r="D206" s="711"/>
      <c r="E206" s="711"/>
      <c r="F206" s="711"/>
      <c r="G206" s="305"/>
      <c r="H206" s="471">
        <f>SUM(H197:H204)</f>
        <v>0</v>
      </c>
      <c r="I206" s="471">
        <f>SUM(I205)</f>
        <v>0</v>
      </c>
      <c r="J206" s="200"/>
      <c r="K206" s="224"/>
      <c r="L206" s="224"/>
      <c r="M206" s="224"/>
      <c r="N206" s="224"/>
      <c r="O206" s="224"/>
      <c r="P206" s="224"/>
      <c r="Q206" s="471">
        <f>SUM(Q197:Q204)</f>
        <v>0</v>
      </c>
      <c r="R206" s="471">
        <f>SUM(R205)</f>
        <v>0</v>
      </c>
      <c r="S206" s="200"/>
      <c r="T206" s="224"/>
      <c r="U206" s="224"/>
      <c r="V206" s="224"/>
      <c r="W206" s="224"/>
      <c r="X206" s="224"/>
      <c r="Y206" s="224"/>
      <c r="Z206" s="471">
        <f>SUM(Z197:Z204)</f>
        <v>0</v>
      </c>
      <c r="AA206" s="471">
        <f>SUM(AA205)</f>
        <v>0</v>
      </c>
      <c r="AB206" s="200"/>
      <c r="AC206" s="224"/>
      <c r="AD206" s="224"/>
      <c r="AE206" s="224"/>
      <c r="AF206" s="224"/>
      <c r="AG206" s="224"/>
      <c r="AH206" s="224"/>
      <c r="AI206" s="471">
        <f>SUM(AI197:AI204)</f>
        <v>0</v>
      </c>
      <c r="AJ206" s="471">
        <f>SUM(AJ205)</f>
        <v>0</v>
      </c>
      <c r="AK206" s="200"/>
      <c r="AL206" s="224"/>
      <c r="AM206" s="224"/>
      <c r="AN206" s="224"/>
      <c r="AO206" s="224"/>
      <c r="AP206" s="224"/>
      <c r="AQ206" s="224"/>
      <c r="AR206" s="471">
        <f>SUM(AR197:AR204)</f>
        <v>0</v>
      </c>
      <c r="AS206" s="471">
        <f>SUM(AS205)</f>
        <v>0</v>
      </c>
      <c r="AT206" s="200"/>
      <c r="AU206" s="458">
        <f t="shared" si="156"/>
        <v>0</v>
      </c>
      <c r="AV206" s="458">
        <f>SUM(I206+R206+AA206+AJ206+AS206)</f>
        <v>0</v>
      </c>
      <c r="AW206" s="458">
        <f>SUM(AU206+AV206)</f>
        <v>0</v>
      </c>
    </row>
    <row r="207" spans="1:49" ht="15" x14ac:dyDescent="0.25">
      <c r="A207" s="231"/>
      <c r="B207" s="231"/>
      <c r="C207" s="231"/>
      <c r="D207" s="231"/>
      <c r="E207" s="231"/>
      <c r="F207" s="231"/>
      <c r="G207" s="231"/>
      <c r="H207" s="232"/>
      <c r="I207" s="265"/>
      <c r="J207" s="200"/>
      <c r="K207" s="265"/>
      <c r="L207" s="265"/>
      <c r="Q207" s="266"/>
      <c r="R207" s="569"/>
      <c r="S207" s="200"/>
      <c r="T207" s="265"/>
      <c r="U207" s="265"/>
      <c r="Z207" s="266"/>
      <c r="AA207" s="569"/>
      <c r="AB207" s="200"/>
      <c r="AC207" s="265"/>
      <c r="AD207" s="265"/>
      <c r="AI207" s="266"/>
      <c r="AJ207" s="569"/>
      <c r="AK207" s="200"/>
      <c r="AL207" s="265"/>
      <c r="AM207" s="265"/>
      <c r="AR207" s="234"/>
      <c r="AS207" s="570"/>
      <c r="AT207" s="200"/>
      <c r="AU207" s="267"/>
      <c r="AV207" s="267"/>
      <c r="AW207" s="267"/>
    </row>
    <row r="208" spans="1:49" ht="15" x14ac:dyDescent="0.2">
      <c r="A208" s="812" t="s">
        <v>305</v>
      </c>
      <c r="B208" s="813"/>
      <c r="C208" s="813"/>
      <c r="D208" s="813"/>
      <c r="E208" s="813"/>
      <c r="F208" s="813"/>
      <c r="G208" s="813"/>
      <c r="H208" s="813"/>
      <c r="I208" s="814"/>
      <c r="J208" s="200"/>
      <c r="K208" s="817"/>
      <c r="L208" s="818"/>
      <c r="M208" s="818"/>
      <c r="N208" s="818"/>
      <c r="O208" s="818"/>
      <c r="P208" s="818"/>
      <c r="Q208" s="818"/>
      <c r="R208" s="819"/>
      <c r="S208" s="200"/>
      <c r="T208" s="817"/>
      <c r="U208" s="818"/>
      <c r="V208" s="818"/>
      <c r="W208" s="818"/>
      <c r="X208" s="818"/>
      <c r="Y208" s="818"/>
      <c r="Z208" s="818"/>
      <c r="AA208" s="819"/>
      <c r="AB208" s="200"/>
      <c r="AC208" s="817"/>
      <c r="AD208" s="818"/>
      <c r="AE208" s="818"/>
      <c r="AF208" s="818"/>
      <c r="AG208" s="818"/>
      <c r="AH208" s="818"/>
      <c r="AI208" s="818"/>
      <c r="AJ208" s="819"/>
      <c r="AK208" s="200"/>
      <c r="AL208" s="817"/>
      <c r="AM208" s="818"/>
      <c r="AN208" s="818"/>
      <c r="AO208" s="818"/>
      <c r="AP208" s="818"/>
      <c r="AQ208" s="818"/>
      <c r="AR208" s="818"/>
      <c r="AS208" s="819"/>
      <c r="AT208" s="200"/>
      <c r="AU208" s="274"/>
      <c r="AV208" s="275"/>
      <c r="AW208" s="273"/>
    </row>
    <row r="209" spans="1:49" ht="15" x14ac:dyDescent="0.25">
      <c r="A209" s="580"/>
      <c r="B209" s="588"/>
      <c r="C209" s="582"/>
      <c r="D209" s="582"/>
      <c r="E209" s="554"/>
      <c r="F209" s="581" t="s">
        <v>275</v>
      </c>
      <c r="G209" s="585" t="s">
        <v>317</v>
      </c>
      <c r="H209" s="589"/>
      <c r="I209" s="625"/>
      <c r="J209" s="240"/>
      <c r="K209" s="264"/>
      <c r="L209" s="264"/>
      <c r="M209" s="224"/>
      <c r="N209" s="224"/>
      <c r="O209" s="377" t="s">
        <v>275</v>
      </c>
      <c r="P209" s="585" t="s">
        <v>317</v>
      </c>
      <c r="Q209" s="589"/>
      <c r="R209" s="589"/>
      <c r="S209" s="240"/>
      <c r="T209" s="264"/>
      <c r="U209" s="264"/>
      <c r="V209" s="224"/>
      <c r="W209" s="224"/>
      <c r="X209" s="377" t="s">
        <v>275</v>
      </c>
      <c r="Y209" s="585" t="s">
        <v>317</v>
      </c>
      <c r="Z209" s="589"/>
      <c r="AA209" s="589"/>
      <c r="AB209" s="240"/>
      <c r="AC209" s="264"/>
      <c r="AD209" s="264"/>
      <c r="AE209" s="224"/>
      <c r="AF209" s="224"/>
      <c r="AG209" s="377" t="s">
        <v>275</v>
      </c>
      <c r="AH209" s="585" t="s">
        <v>317</v>
      </c>
      <c r="AI209" s="589"/>
      <c r="AJ209" s="589"/>
      <c r="AK209" s="240"/>
      <c r="AL209" s="264"/>
      <c r="AM209" s="264"/>
      <c r="AN209" s="224"/>
      <c r="AO209" s="224"/>
      <c r="AP209" s="377" t="s">
        <v>275</v>
      </c>
      <c r="AQ209" s="585" t="s">
        <v>317</v>
      </c>
      <c r="AR209" s="589"/>
      <c r="AS209" s="589"/>
      <c r="AT209" s="240"/>
      <c r="AU209" s="274"/>
      <c r="AV209" s="275"/>
      <c r="AW209" s="273"/>
    </row>
    <row r="210" spans="1:49" ht="15.6" customHeight="1" x14ac:dyDescent="0.2">
      <c r="A210" s="678"/>
      <c r="B210" s="679"/>
      <c r="C210" s="733"/>
      <c r="D210" s="734"/>
      <c r="E210" s="735"/>
      <c r="F210" s="501"/>
      <c r="G210" s="466"/>
      <c r="H210" s="451">
        <f t="shared" ref="H210:H219" si="159">F210*G210</f>
        <v>0</v>
      </c>
      <c r="I210" s="626"/>
      <c r="J210" s="240"/>
      <c r="K210" s="685"/>
      <c r="L210" s="686"/>
      <c r="M210" s="686"/>
      <c r="N210" s="687"/>
      <c r="O210" s="501"/>
      <c r="P210" s="466"/>
      <c r="Q210" s="451">
        <f>O210*P210</f>
        <v>0</v>
      </c>
      <c r="R210" s="626"/>
      <c r="S210" s="200"/>
      <c r="T210" s="685"/>
      <c r="U210" s="686"/>
      <c r="V210" s="686"/>
      <c r="W210" s="687"/>
      <c r="X210" s="465"/>
      <c r="Y210" s="466"/>
      <c r="Z210" s="451">
        <f>X210*Y210</f>
        <v>0</v>
      </c>
      <c r="AA210" s="626"/>
      <c r="AB210" s="200"/>
      <c r="AC210" s="685"/>
      <c r="AD210" s="686"/>
      <c r="AE210" s="686"/>
      <c r="AF210" s="687"/>
      <c r="AG210" s="465"/>
      <c r="AH210" s="466"/>
      <c r="AI210" s="451">
        <f>AG210*AH210</f>
        <v>0</v>
      </c>
      <c r="AJ210" s="626"/>
      <c r="AK210" s="200"/>
      <c r="AL210" s="685"/>
      <c r="AM210" s="686"/>
      <c r="AN210" s="686"/>
      <c r="AO210" s="687"/>
      <c r="AP210" s="465"/>
      <c r="AQ210" s="466"/>
      <c r="AR210" s="451">
        <f>AP210*AQ210</f>
        <v>0</v>
      </c>
      <c r="AS210" s="626"/>
      <c r="AT210" s="200"/>
      <c r="AU210" s="457">
        <f>SUM(H210+Q210+Z210+AI210+AR210)</f>
        <v>0</v>
      </c>
      <c r="AV210" s="626"/>
      <c r="AW210" s="457">
        <f>SUM(AU210)</f>
        <v>0</v>
      </c>
    </row>
    <row r="211" spans="1:49" ht="15.6" customHeight="1" x14ac:dyDescent="0.2">
      <c r="A211" s="678"/>
      <c r="B211" s="679"/>
      <c r="C211" s="675"/>
      <c r="D211" s="676"/>
      <c r="E211" s="677"/>
      <c r="F211" s="465"/>
      <c r="G211" s="466"/>
      <c r="H211" s="451">
        <f t="shared" si="159"/>
        <v>0</v>
      </c>
      <c r="I211" s="627"/>
      <c r="J211" s="240"/>
      <c r="K211" s="670"/>
      <c r="L211" s="671"/>
      <c r="M211" s="671"/>
      <c r="N211" s="672"/>
      <c r="O211" s="465"/>
      <c r="P211" s="466"/>
      <c r="Q211" s="451">
        <f t="shared" ref="Q211:Q219" si="160">O211*P211</f>
        <v>0</v>
      </c>
      <c r="R211" s="627"/>
      <c r="S211" s="200"/>
      <c r="T211" s="685"/>
      <c r="U211" s="686"/>
      <c r="V211" s="686"/>
      <c r="W211" s="687"/>
      <c r="X211" s="465"/>
      <c r="Y211" s="466"/>
      <c r="Z211" s="451">
        <f t="shared" ref="Z211:Z219" si="161">X211*Y211</f>
        <v>0</v>
      </c>
      <c r="AA211" s="627"/>
      <c r="AB211" s="200"/>
      <c r="AC211" s="685"/>
      <c r="AD211" s="686"/>
      <c r="AE211" s="686"/>
      <c r="AF211" s="687"/>
      <c r="AG211" s="465"/>
      <c r="AH211" s="466"/>
      <c r="AI211" s="451">
        <f t="shared" ref="AI211:AI219" si="162">AG211*AH211</f>
        <v>0</v>
      </c>
      <c r="AJ211" s="627"/>
      <c r="AK211" s="200"/>
      <c r="AL211" s="685"/>
      <c r="AM211" s="686"/>
      <c r="AN211" s="686"/>
      <c r="AO211" s="687"/>
      <c r="AP211" s="465"/>
      <c r="AQ211" s="466"/>
      <c r="AR211" s="451">
        <f t="shared" ref="AR211:AR219" si="163">AP211*AQ211</f>
        <v>0</v>
      </c>
      <c r="AS211" s="627"/>
      <c r="AT211" s="200"/>
      <c r="AU211" s="457">
        <f t="shared" ref="AU211:AU219" si="164">SUM(H211+Q211+Z211+AI211+AR211)</f>
        <v>0</v>
      </c>
      <c r="AV211" s="627"/>
      <c r="AW211" s="457">
        <f t="shared" ref="AW211:AW219" si="165">SUM(AU211)</f>
        <v>0</v>
      </c>
    </row>
    <row r="212" spans="1:49" ht="15.6" customHeight="1" x14ac:dyDescent="0.2">
      <c r="A212" s="678"/>
      <c r="B212" s="679"/>
      <c r="C212" s="675"/>
      <c r="D212" s="676"/>
      <c r="E212" s="677"/>
      <c r="F212" s="465"/>
      <c r="G212" s="466"/>
      <c r="H212" s="451">
        <f t="shared" si="159"/>
        <v>0</v>
      </c>
      <c r="I212" s="627"/>
      <c r="J212" s="240"/>
      <c r="K212" s="670"/>
      <c r="L212" s="671"/>
      <c r="M212" s="671"/>
      <c r="N212" s="672"/>
      <c r="O212" s="465"/>
      <c r="P212" s="466"/>
      <c r="Q212" s="451">
        <f t="shared" si="160"/>
        <v>0</v>
      </c>
      <c r="R212" s="627"/>
      <c r="S212" s="200"/>
      <c r="T212" s="685"/>
      <c r="U212" s="686"/>
      <c r="V212" s="686"/>
      <c r="W212" s="687"/>
      <c r="X212" s="465"/>
      <c r="Y212" s="466"/>
      <c r="Z212" s="451">
        <f t="shared" si="161"/>
        <v>0</v>
      </c>
      <c r="AA212" s="627"/>
      <c r="AB212" s="200"/>
      <c r="AC212" s="685"/>
      <c r="AD212" s="686"/>
      <c r="AE212" s="686"/>
      <c r="AF212" s="687"/>
      <c r="AG212" s="465"/>
      <c r="AH212" s="466"/>
      <c r="AI212" s="451">
        <f t="shared" si="162"/>
        <v>0</v>
      </c>
      <c r="AJ212" s="627"/>
      <c r="AK212" s="200"/>
      <c r="AL212" s="685"/>
      <c r="AM212" s="686"/>
      <c r="AN212" s="686"/>
      <c r="AO212" s="687"/>
      <c r="AP212" s="465"/>
      <c r="AQ212" s="466"/>
      <c r="AR212" s="451">
        <f t="shared" si="163"/>
        <v>0</v>
      </c>
      <c r="AS212" s="627"/>
      <c r="AT212" s="200"/>
      <c r="AU212" s="457">
        <f t="shared" si="164"/>
        <v>0</v>
      </c>
      <c r="AV212" s="627"/>
      <c r="AW212" s="457">
        <f t="shared" si="165"/>
        <v>0</v>
      </c>
    </row>
    <row r="213" spans="1:49" ht="15.6" customHeight="1" x14ac:dyDescent="0.2">
      <c r="A213" s="678" t="s">
        <v>247</v>
      </c>
      <c r="B213" s="679"/>
      <c r="C213" s="675"/>
      <c r="D213" s="676"/>
      <c r="E213" s="677"/>
      <c r="F213" s="465"/>
      <c r="G213" s="466"/>
      <c r="H213" s="451">
        <f t="shared" si="159"/>
        <v>0</v>
      </c>
      <c r="I213" s="627"/>
      <c r="J213" s="240"/>
      <c r="K213" s="685"/>
      <c r="L213" s="686"/>
      <c r="M213" s="686"/>
      <c r="N213" s="687"/>
      <c r="O213" s="465"/>
      <c r="P213" s="466"/>
      <c r="Q213" s="451">
        <f t="shared" si="160"/>
        <v>0</v>
      </c>
      <c r="R213" s="627"/>
      <c r="S213" s="200"/>
      <c r="T213" s="685"/>
      <c r="U213" s="686"/>
      <c r="V213" s="686"/>
      <c r="W213" s="687"/>
      <c r="X213" s="465"/>
      <c r="Y213" s="466"/>
      <c r="Z213" s="451">
        <f t="shared" si="161"/>
        <v>0</v>
      </c>
      <c r="AA213" s="627"/>
      <c r="AB213" s="200"/>
      <c r="AC213" s="685"/>
      <c r="AD213" s="686"/>
      <c r="AE213" s="686"/>
      <c r="AF213" s="687"/>
      <c r="AG213" s="465"/>
      <c r="AH213" s="466"/>
      <c r="AI213" s="451">
        <f t="shared" si="162"/>
        <v>0</v>
      </c>
      <c r="AJ213" s="627"/>
      <c r="AK213" s="200"/>
      <c r="AL213" s="685"/>
      <c r="AM213" s="686"/>
      <c r="AN213" s="686"/>
      <c r="AO213" s="687"/>
      <c r="AP213" s="465"/>
      <c r="AQ213" s="466"/>
      <c r="AR213" s="451">
        <f t="shared" si="163"/>
        <v>0</v>
      </c>
      <c r="AS213" s="627"/>
      <c r="AT213" s="200"/>
      <c r="AU213" s="457">
        <f t="shared" si="164"/>
        <v>0</v>
      </c>
      <c r="AV213" s="627"/>
      <c r="AW213" s="457">
        <f t="shared" si="165"/>
        <v>0</v>
      </c>
    </row>
    <row r="214" spans="1:49" ht="15.6" customHeight="1" x14ac:dyDescent="0.2">
      <c r="A214" s="678"/>
      <c r="B214" s="679"/>
      <c r="C214" s="675"/>
      <c r="D214" s="676"/>
      <c r="E214" s="677"/>
      <c r="F214" s="465"/>
      <c r="G214" s="466"/>
      <c r="H214" s="451">
        <f t="shared" si="159"/>
        <v>0</v>
      </c>
      <c r="I214" s="627"/>
      <c r="J214" s="240"/>
      <c r="K214" s="685"/>
      <c r="L214" s="686"/>
      <c r="M214" s="686"/>
      <c r="N214" s="687"/>
      <c r="O214" s="465"/>
      <c r="P214" s="466"/>
      <c r="Q214" s="451">
        <f t="shared" si="160"/>
        <v>0</v>
      </c>
      <c r="R214" s="627"/>
      <c r="S214" s="200"/>
      <c r="T214" s="685"/>
      <c r="U214" s="686"/>
      <c r="V214" s="686"/>
      <c r="W214" s="687"/>
      <c r="X214" s="465"/>
      <c r="Y214" s="466"/>
      <c r="Z214" s="451">
        <f t="shared" si="161"/>
        <v>0</v>
      </c>
      <c r="AA214" s="627"/>
      <c r="AB214" s="200"/>
      <c r="AC214" s="685"/>
      <c r="AD214" s="686"/>
      <c r="AE214" s="686"/>
      <c r="AF214" s="687"/>
      <c r="AG214" s="465"/>
      <c r="AH214" s="466"/>
      <c r="AI214" s="451">
        <f t="shared" si="162"/>
        <v>0</v>
      </c>
      <c r="AJ214" s="627"/>
      <c r="AK214" s="200"/>
      <c r="AL214" s="685"/>
      <c r="AM214" s="686"/>
      <c r="AN214" s="686"/>
      <c r="AO214" s="687"/>
      <c r="AP214" s="465"/>
      <c r="AQ214" s="466"/>
      <c r="AR214" s="451">
        <f t="shared" si="163"/>
        <v>0</v>
      </c>
      <c r="AS214" s="627"/>
      <c r="AT214" s="200"/>
      <c r="AU214" s="457">
        <f t="shared" si="164"/>
        <v>0</v>
      </c>
      <c r="AV214" s="627"/>
      <c r="AW214" s="457">
        <f t="shared" si="165"/>
        <v>0</v>
      </c>
    </row>
    <row r="215" spans="1:49" ht="15.6" customHeight="1" x14ac:dyDescent="0.2">
      <c r="A215" s="678"/>
      <c r="B215" s="679"/>
      <c r="C215" s="675"/>
      <c r="D215" s="676"/>
      <c r="E215" s="677"/>
      <c r="F215" s="465"/>
      <c r="G215" s="466"/>
      <c r="H215" s="451">
        <f t="shared" si="159"/>
        <v>0</v>
      </c>
      <c r="I215" s="627"/>
      <c r="J215" s="240"/>
      <c r="K215" s="685"/>
      <c r="L215" s="686"/>
      <c r="M215" s="686"/>
      <c r="N215" s="687"/>
      <c r="O215" s="465"/>
      <c r="P215" s="466"/>
      <c r="Q215" s="451">
        <f t="shared" si="160"/>
        <v>0</v>
      </c>
      <c r="R215" s="627"/>
      <c r="S215" s="200"/>
      <c r="T215" s="685"/>
      <c r="U215" s="686"/>
      <c r="V215" s="686"/>
      <c r="W215" s="687"/>
      <c r="X215" s="465"/>
      <c r="Y215" s="466"/>
      <c r="Z215" s="451">
        <f t="shared" si="161"/>
        <v>0</v>
      </c>
      <c r="AA215" s="627"/>
      <c r="AB215" s="200"/>
      <c r="AC215" s="685"/>
      <c r="AD215" s="686"/>
      <c r="AE215" s="686"/>
      <c r="AF215" s="687"/>
      <c r="AG215" s="465"/>
      <c r="AH215" s="466"/>
      <c r="AI215" s="451">
        <f t="shared" si="162"/>
        <v>0</v>
      </c>
      <c r="AJ215" s="627"/>
      <c r="AK215" s="200"/>
      <c r="AL215" s="685"/>
      <c r="AM215" s="686"/>
      <c r="AN215" s="686"/>
      <c r="AO215" s="687"/>
      <c r="AP215" s="465"/>
      <c r="AQ215" s="466"/>
      <c r="AR215" s="451">
        <f t="shared" si="163"/>
        <v>0</v>
      </c>
      <c r="AS215" s="627"/>
      <c r="AT215" s="200"/>
      <c r="AU215" s="457">
        <f t="shared" si="164"/>
        <v>0</v>
      </c>
      <c r="AV215" s="627"/>
      <c r="AW215" s="457">
        <f t="shared" si="165"/>
        <v>0</v>
      </c>
    </row>
    <row r="216" spans="1:49" ht="15.6" customHeight="1" x14ac:dyDescent="0.2">
      <c r="A216" s="678"/>
      <c r="B216" s="679"/>
      <c r="C216" s="675"/>
      <c r="D216" s="676"/>
      <c r="E216" s="677"/>
      <c r="F216" s="465"/>
      <c r="G216" s="466"/>
      <c r="H216" s="451">
        <f t="shared" si="159"/>
        <v>0</v>
      </c>
      <c r="I216" s="627"/>
      <c r="J216" s="240"/>
      <c r="K216" s="685"/>
      <c r="L216" s="686"/>
      <c r="M216" s="686"/>
      <c r="N216" s="687"/>
      <c r="O216" s="465"/>
      <c r="P216" s="466"/>
      <c r="Q216" s="451">
        <f t="shared" si="160"/>
        <v>0</v>
      </c>
      <c r="R216" s="627"/>
      <c r="S216" s="200"/>
      <c r="T216" s="685"/>
      <c r="U216" s="686"/>
      <c r="V216" s="686"/>
      <c r="W216" s="687"/>
      <c r="X216" s="465"/>
      <c r="Y216" s="466"/>
      <c r="Z216" s="451">
        <f t="shared" si="161"/>
        <v>0</v>
      </c>
      <c r="AA216" s="627"/>
      <c r="AB216" s="200"/>
      <c r="AC216" s="685"/>
      <c r="AD216" s="686"/>
      <c r="AE216" s="686"/>
      <c r="AF216" s="687"/>
      <c r="AG216" s="465"/>
      <c r="AH216" s="466"/>
      <c r="AI216" s="451">
        <f t="shared" si="162"/>
        <v>0</v>
      </c>
      <c r="AJ216" s="627"/>
      <c r="AK216" s="200"/>
      <c r="AL216" s="685"/>
      <c r="AM216" s="686"/>
      <c r="AN216" s="686"/>
      <c r="AO216" s="687"/>
      <c r="AP216" s="465"/>
      <c r="AQ216" s="466"/>
      <c r="AR216" s="451">
        <f t="shared" si="163"/>
        <v>0</v>
      </c>
      <c r="AS216" s="627"/>
      <c r="AT216" s="200"/>
      <c r="AU216" s="457">
        <f t="shared" si="164"/>
        <v>0</v>
      </c>
      <c r="AV216" s="627"/>
      <c r="AW216" s="457">
        <f t="shared" si="165"/>
        <v>0</v>
      </c>
    </row>
    <row r="217" spans="1:49" ht="15.6" customHeight="1" x14ac:dyDescent="0.2">
      <c r="A217" s="678"/>
      <c r="B217" s="679"/>
      <c r="C217" s="675"/>
      <c r="D217" s="676"/>
      <c r="E217" s="677"/>
      <c r="F217" s="465"/>
      <c r="G217" s="466"/>
      <c r="H217" s="451">
        <f t="shared" si="159"/>
        <v>0</v>
      </c>
      <c r="I217" s="627"/>
      <c r="J217" s="240"/>
      <c r="K217" s="685"/>
      <c r="L217" s="686"/>
      <c r="M217" s="686"/>
      <c r="N217" s="687"/>
      <c r="O217" s="465"/>
      <c r="P217" s="466"/>
      <c r="Q217" s="451">
        <f t="shared" si="160"/>
        <v>0</v>
      </c>
      <c r="R217" s="627"/>
      <c r="S217" s="200"/>
      <c r="T217" s="685"/>
      <c r="U217" s="686"/>
      <c r="V217" s="686"/>
      <c r="W217" s="687"/>
      <c r="X217" s="465"/>
      <c r="Y217" s="466"/>
      <c r="Z217" s="451">
        <f t="shared" si="161"/>
        <v>0</v>
      </c>
      <c r="AA217" s="627"/>
      <c r="AB217" s="200"/>
      <c r="AC217" s="685"/>
      <c r="AD217" s="686"/>
      <c r="AE217" s="686"/>
      <c r="AF217" s="687"/>
      <c r="AG217" s="465"/>
      <c r="AH217" s="466"/>
      <c r="AI217" s="451">
        <f t="shared" si="162"/>
        <v>0</v>
      </c>
      <c r="AJ217" s="627"/>
      <c r="AK217" s="200"/>
      <c r="AL217" s="685"/>
      <c r="AM217" s="686"/>
      <c r="AN217" s="686"/>
      <c r="AO217" s="687"/>
      <c r="AP217" s="465"/>
      <c r="AQ217" s="466"/>
      <c r="AR217" s="451">
        <f t="shared" si="163"/>
        <v>0</v>
      </c>
      <c r="AS217" s="627"/>
      <c r="AT217" s="200"/>
      <c r="AU217" s="457">
        <f t="shared" si="164"/>
        <v>0</v>
      </c>
      <c r="AV217" s="627"/>
      <c r="AW217" s="457">
        <f t="shared" si="165"/>
        <v>0</v>
      </c>
    </row>
    <row r="218" spans="1:49" ht="15.6" customHeight="1" x14ac:dyDescent="0.2">
      <c r="A218" s="678"/>
      <c r="B218" s="679"/>
      <c r="C218" s="675"/>
      <c r="D218" s="676"/>
      <c r="E218" s="677"/>
      <c r="F218" s="465"/>
      <c r="G218" s="466"/>
      <c r="H218" s="451">
        <f t="shared" si="159"/>
        <v>0</v>
      </c>
      <c r="I218" s="627"/>
      <c r="J218" s="240"/>
      <c r="K218" s="685"/>
      <c r="L218" s="686"/>
      <c r="M218" s="686"/>
      <c r="N218" s="687"/>
      <c r="O218" s="465"/>
      <c r="P218" s="466"/>
      <c r="Q218" s="451">
        <f t="shared" si="160"/>
        <v>0</v>
      </c>
      <c r="R218" s="627"/>
      <c r="S218" s="200"/>
      <c r="T218" s="685"/>
      <c r="U218" s="686"/>
      <c r="V218" s="686"/>
      <c r="W218" s="687"/>
      <c r="X218" s="465"/>
      <c r="Y218" s="466"/>
      <c r="Z218" s="451">
        <f t="shared" si="161"/>
        <v>0</v>
      </c>
      <c r="AA218" s="627"/>
      <c r="AB218" s="200"/>
      <c r="AC218" s="685"/>
      <c r="AD218" s="686"/>
      <c r="AE218" s="686"/>
      <c r="AF218" s="687"/>
      <c r="AG218" s="465"/>
      <c r="AH218" s="466"/>
      <c r="AI218" s="451">
        <f t="shared" si="162"/>
        <v>0</v>
      </c>
      <c r="AJ218" s="627"/>
      <c r="AK218" s="200"/>
      <c r="AL218" s="685"/>
      <c r="AM218" s="686"/>
      <c r="AN218" s="686"/>
      <c r="AO218" s="687"/>
      <c r="AP218" s="465"/>
      <c r="AQ218" s="466"/>
      <c r="AR218" s="451">
        <f t="shared" si="163"/>
        <v>0</v>
      </c>
      <c r="AS218" s="627"/>
      <c r="AT218" s="200"/>
      <c r="AU218" s="457">
        <f t="shared" si="164"/>
        <v>0</v>
      </c>
      <c r="AV218" s="627"/>
      <c r="AW218" s="457">
        <f t="shared" si="165"/>
        <v>0</v>
      </c>
    </row>
    <row r="219" spans="1:49" ht="15.6" customHeight="1" x14ac:dyDescent="0.2">
      <c r="A219" s="678"/>
      <c r="B219" s="679"/>
      <c r="C219" s="675"/>
      <c r="D219" s="676"/>
      <c r="E219" s="677"/>
      <c r="F219" s="465"/>
      <c r="G219" s="466"/>
      <c r="H219" s="620">
        <f t="shared" si="159"/>
        <v>0</v>
      </c>
      <c r="I219" s="628"/>
      <c r="J219" s="240"/>
      <c r="K219" s="685"/>
      <c r="L219" s="686"/>
      <c r="M219" s="686"/>
      <c r="N219" s="687"/>
      <c r="O219" s="465"/>
      <c r="P219" s="466"/>
      <c r="Q219" s="451">
        <f t="shared" si="160"/>
        <v>0</v>
      </c>
      <c r="R219" s="628"/>
      <c r="S219" s="200"/>
      <c r="T219" s="685"/>
      <c r="U219" s="686"/>
      <c r="V219" s="686"/>
      <c r="W219" s="687"/>
      <c r="X219" s="465"/>
      <c r="Y219" s="466"/>
      <c r="Z219" s="451">
        <f t="shared" si="161"/>
        <v>0</v>
      </c>
      <c r="AA219" s="628"/>
      <c r="AB219" s="200"/>
      <c r="AC219" s="685"/>
      <c r="AD219" s="686"/>
      <c r="AE219" s="686"/>
      <c r="AF219" s="687"/>
      <c r="AG219" s="465"/>
      <c r="AH219" s="466"/>
      <c r="AI219" s="451">
        <f t="shared" si="162"/>
        <v>0</v>
      </c>
      <c r="AJ219" s="628"/>
      <c r="AK219" s="200"/>
      <c r="AL219" s="685"/>
      <c r="AM219" s="686"/>
      <c r="AN219" s="686"/>
      <c r="AO219" s="687"/>
      <c r="AP219" s="465"/>
      <c r="AQ219" s="466"/>
      <c r="AR219" s="451">
        <f t="shared" si="163"/>
        <v>0</v>
      </c>
      <c r="AS219" s="628"/>
      <c r="AT219" s="200"/>
      <c r="AU219" s="457">
        <f t="shared" si="164"/>
        <v>0</v>
      </c>
      <c r="AV219" s="628"/>
      <c r="AW219" s="457">
        <f t="shared" si="165"/>
        <v>0</v>
      </c>
    </row>
    <row r="220" spans="1:49" ht="15.6" customHeight="1" x14ac:dyDescent="0.2">
      <c r="A220" s="678"/>
      <c r="B220" s="679"/>
      <c r="C220" s="815" t="s">
        <v>350</v>
      </c>
      <c r="D220" s="816"/>
      <c r="E220" s="843"/>
      <c r="F220" s="501"/>
      <c r="G220" s="466"/>
      <c r="H220" s="622"/>
      <c r="I220" s="453">
        <f t="shared" ref="I220:I226" si="166">F220*G220</f>
        <v>0</v>
      </c>
      <c r="J220" s="200"/>
      <c r="K220" s="685"/>
      <c r="L220" s="686"/>
      <c r="M220" s="686"/>
      <c r="N220" s="687"/>
      <c r="O220" s="501"/>
      <c r="P220" s="466"/>
      <c r="Q220" s="622"/>
      <c r="R220" s="451">
        <f t="shared" ref="R220:R226" si="167">O220*P220</f>
        <v>0</v>
      </c>
      <c r="S220" s="200"/>
      <c r="T220" s="685"/>
      <c r="U220" s="686"/>
      <c r="V220" s="686"/>
      <c r="W220" s="687"/>
      <c r="X220" s="465"/>
      <c r="Y220" s="466"/>
      <c r="Z220" s="622"/>
      <c r="AA220" s="451">
        <f t="shared" ref="AA220:AA226" si="168">X220*Y220</f>
        <v>0</v>
      </c>
      <c r="AB220" s="200"/>
      <c r="AC220" s="685"/>
      <c r="AD220" s="686"/>
      <c r="AE220" s="686"/>
      <c r="AF220" s="687"/>
      <c r="AG220" s="465"/>
      <c r="AH220" s="466"/>
      <c r="AI220" s="622"/>
      <c r="AJ220" s="451">
        <f t="shared" ref="AJ220:AJ226" si="169">AG220*AH220</f>
        <v>0</v>
      </c>
      <c r="AK220" s="200"/>
      <c r="AL220" s="685"/>
      <c r="AM220" s="686"/>
      <c r="AN220" s="686"/>
      <c r="AO220" s="687"/>
      <c r="AP220" s="465"/>
      <c r="AQ220" s="466"/>
      <c r="AR220" s="622"/>
      <c r="AS220" s="451">
        <f t="shared" ref="AS220:AS226" si="170">AP220*AQ220</f>
        <v>0</v>
      </c>
      <c r="AT220" s="200"/>
      <c r="AU220" s="622"/>
      <c r="AV220" s="457">
        <f>SUM(I220+R220+AA220+AJ220+AS220)</f>
        <v>0</v>
      </c>
      <c r="AW220" s="457">
        <f>SUM(AV220)</f>
        <v>0</v>
      </c>
    </row>
    <row r="221" spans="1:49" ht="15.6" customHeight="1" x14ac:dyDescent="0.2">
      <c r="A221" s="678"/>
      <c r="B221" s="679"/>
      <c r="C221" s="815" t="s">
        <v>350</v>
      </c>
      <c r="D221" s="816"/>
      <c r="E221" s="843"/>
      <c r="F221" s="465"/>
      <c r="G221" s="619"/>
      <c r="H221" s="623"/>
      <c r="I221" s="453">
        <f t="shared" si="166"/>
        <v>0</v>
      </c>
      <c r="J221" s="200"/>
      <c r="K221" s="685"/>
      <c r="L221" s="686"/>
      <c r="M221" s="686"/>
      <c r="N221" s="687"/>
      <c r="O221" s="465"/>
      <c r="P221" s="466"/>
      <c r="Q221" s="623"/>
      <c r="R221" s="451">
        <f t="shared" si="167"/>
        <v>0</v>
      </c>
      <c r="S221" s="200"/>
      <c r="T221" s="685"/>
      <c r="U221" s="686"/>
      <c r="V221" s="686"/>
      <c r="W221" s="687"/>
      <c r="X221" s="465"/>
      <c r="Y221" s="466"/>
      <c r="Z221" s="623"/>
      <c r="AA221" s="451">
        <f t="shared" si="168"/>
        <v>0</v>
      </c>
      <c r="AB221" s="200"/>
      <c r="AC221" s="685"/>
      <c r="AD221" s="686"/>
      <c r="AE221" s="686"/>
      <c r="AF221" s="687"/>
      <c r="AG221" s="465"/>
      <c r="AH221" s="466"/>
      <c r="AI221" s="623"/>
      <c r="AJ221" s="451">
        <f t="shared" si="169"/>
        <v>0</v>
      </c>
      <c r="AK221" s="200"/>
      <c r="AL221" s="685"/>
      <c r="AM221" s="686"/>
      <c r="AN221" s="686"/>
      <c r="AO221" s="687"/>
      <c r="AP221" s="465"/>
      <c r="AQ221" s="466"/>
      <c r="AR221" s="623"/>
      <c r="AS221" s="451">
        <f t="shared" si="170"/>
        <v>0</v>
      </c>
      <c r="AT221" s="200"/>
      <c r="AU221" s="623"/>
      <c r="AV221" s="457">
        <f t="shared" ref="AV221:AV226" si="171">SUM(I221+R221+AA221+AJ221+AS221)</f>
        <v>0</v>
      </c>
      <c r="AW221" s="457">
        <f t="shared" ref="AW221:AW226" si="172">SUM(AV221)</f>
        <v>0</v>
      </c>
    </row>
    <row r="222" spans="1:49" ht="15.6" customHeight="1" x14ac:dyDescent="0.2">
      <c r="A222" s="678"/>
      <c r="B222" s="679"/>
      <c r="C222" s="815" t="s">
        <v>350</v>
      </c>
      <c r="D222" s="816"/>
      <c r="E222" s="843"/>
      <c r="F222" s="465"/>
      <c r="G222" s="619"/>
      <c r="H222" s="623"/>
      <c r="I222" s="453">
        <f t="shared" si="166"/>
        <v>0</v>
      </c>
      <c r="J222" s="200"/>
      <c r="K222" s="685"/>
      <c r="L222" s="686"/>
      <c r="M222" s="686"/>
      <c r="N222" s="687"/>
      <c r="O222" s="465"/>
      <c r="P222" s="466"/>
      <c r="Q222" s="623"/>
      <c r="R222" s="451">
        <f t="shared" si="167"/>
        <v>0</v>
      </c>
      <c r="S222" s="200"/>
      <c r="T222" s="685"/>
      <c r="U222" s="686"/>
      <c r="V222" s="686"/>
      <c r="W222" s="687"/>
      <c r="X222" s="465"/>
      <c r="Y222" s="466"/>
      <c r="Z222" s="623"/>
      <c r="AA222" s="451">
        <f t="shared" si="168"/>
        <v>0</v>
      </c>
      <c r="AB222" s="200"/>
      <c r="AC222" s="685"/>
      <c r="AD222" s="686"/>
      <c r="AE222" s="686"/>
      <c r="AF222" s="687"/>
      <c r="AG222" s="465"/>
      <c r="AH222" s="466"/>
      <c r="AI222" s="623"/>
      <c r="AJ222" s="451">
        <f t="shared" si="169"/>
        <v>0</v>
      </c>
      <c r="AK222" s="200"/>
      <c r="AL222" s="685"/>
      <c r="AM222" s="686"/>
      <c r="AN222" s="686"/>
      <c r="AO222" s="687"/>
      <c r="AP222" s="465"/>
      <c r="AQ222" s="466"/>
      <c r="AR222" s="623"/>
      <c r="AS222" s="451">
        <f t="shared" si="170"/>
        <v>0</v>
      </c>
      <c r="AT222" s="200"/>
      <c r="AU222" s="623"/>
      <c r="AV222" s="457">
        <f t="shared" si="171"/>
        <v>0</v>
      </c>
      <c r="AW222" s="457">
        <f t="shared" si="172"/>
        <v>0</v>
      </c>
    </row>
    <row r="223" spans="1:49" ht="15.6" customHeight="1" x14ac:dyDescent="0.2">
      <c r="A223" s="678"/>
      <c r="B223" s="679"/>
      <c r="C223" s="815" t="s">
        <v>350</v>
      </c>
      <c r="D223" s="816"/>
      <c r="E223" s="843"/>
      <c r="F223" s="465"/>
      <c r="G223" s="619"/>
      <c r="H223" s="623"/>
      <c r="I223" s="453">
        <f t="shared" si="166"/>
        <v>0</v>
      </c>
      <c r="J223" s="200"/>
      <c r="K223" s="685"/>
      <c r="L223" s="686"/>
      <c r="M223" s="686"/>
      <c r="N223" s="687"/>
      <c r="O223" s="465"/>
      <c r="P223" s="466"/>
      <c r="Q223" s="623"/>
      <c r="R223" s="451">
        <f t="shared" si="167"/>
        <v>0</v>
      </c>
      <c r="S223" s="200"/>
      <c r="T223" s="685"/>
      <c r="U223" s="686"/>
      <c r="V223" s="686"/>
      <c r="W223" s="687"/>
      <c r="X223" s="465"/>
      <c r="Y223" s="466"/>
      <c r="Z223" s="623"/>
      <c r="AA223" s="451">
        <f t="shared" si="168"/>
        <v>0</v>
      </c>
      <c r="AB223" s="200"/>
      <c r="AC223" s="685"/>
      <c r="AD223" s="686"/>
      <c r="AE223" s="686"/>
      <c r="AF223" s="687"/>
      <c r="AG223" s="465"/>
      <c r="AH223" s="466"/>
      <c r="AI223" s="623"/>
      <c r="AJ223" s="451">
        <f t="shared" si="169"/>
        <v>0</v>
      </c>
      <c r="AK223" s="200"/>
      <c r="AL223" s="685"/>
      <c r="AM223" s="686"/>
      <c r="AN223" s="686"/>
      <c r="AO223" s="687"/>
      <c r="AP223" s="465"/>
      <c r="AQ223" s="466"/>
      <c r="AR223" s="623"/>
      <c r="AS223" s="451">
        <f t="shared" si="170"/>
        <v>0</v>
      </c>
      <c r="AT223" s="200"/>
      <c r="AU223" s="623"/>
      <c r="AV223" s="457">
        <f t="shared" si="171"/>
        <v>0</v>
      </c>
      <c r="AW223" s="457">
        <f t="shared" si="172"/>
        <v>0</v>
      </c>
    </row>
    <row r="224" spans="1:49" ht="15.6" customHeight="1" x14ac:dyDescent="0.2">
      <c r="A224" s="678"/>
      <c r="B224" s="679"/>
      <c r="C224" s="815" t="s">
        <v>350</v>
      </c>
      <c r="D224" s="816"/>
      <c r="E224" s="843"/>
      <c r="F224" s="465"/>
      <c r="G224" s="619"/>
      <c r="H224" s="623"/>
      <c r="I224" s="453">
        <f t="shared" si="166"/>
        <v>0</v>
      </c>
      <c r="J224" s="200"/>
      <c r="K224" s="685"/>
      <c r="L224" s="686"/>
      <c r="M224" s="686"/>
      <c r="N224" s="687"/>
      <c r="O224" s="465"/>
      <c r="P224" s="466"/>
      <c r="Q224" s="623"/>
      <c r="R224" s="451">
        <f t="shared" si="167"/>
        <v>0</v>
      </c>
      <c r="S224" s="200"/>
      <c r="T224" s="685"/>
      <c r="U224" s="686"/>
      <c r="V224" s="686"/>
      <c r="W224" s="687"/>
      <c r="X224" s="465"/>
      <c r="Y224" s="466"/>
      <c r="Z224" s="623"/>
      <c r="AA224" s="451">
        <f t="shared" si="168"/>
        <v>0</v>
      </c>
      <c r="AB224" s="200"/>
      <c r="AC224" s="685"/>
      <c r="AD224" s="686"/>
      <c r="AE224" s="686"/>
      <c r="AF224" s="687"/>
      <c r="AG224" s="465"/>
      <c r="AH224" s="466"/>
      <c r="AI224" s="623"/>
      <c r="AJ224" s="451">
        <f t="shared" si="169"/>
        <v>0</v>
      </c>
      <c r="AK224" s="200"/>
      <c r="AL224" s="685"/>
      <c r="AM224" s="686"/>
      <c r="AN224" s="686"/>
      <c r="AO224" s="687"/>
      <c r="AP224" s="465"/>
      <c r="AQ224" s="466"/>
      <c r="AR224" s="623"/>
      <c r="AS224" s="451">
        <f t="shared" si="170"/>
        <v>0</v>
      </c>
      <c r="AT224" s="200"/>
      <c r="AU224" s="623"/>
      <c r="AV224" s="457">
        <f t="shared" si="171"/>
        <v>0</v>
      </c>
      <c r="AW224" s="457">
        <f t="shared" si="172"/>
        <v>0</v>
      </c>
    </row>
    <row r="225" spans="1:49" ht="15.6" customHeight="1" x14ac:dyDescent="0.2">
      <c r="A225" s="678"/>
      <c r="B225" s="679"/>
      <c r="C225" s="815" t="s">
        <v>350</v>
      </c>
      <c r="D225" s="816"/>
      <c r="E225" s="843"/>
      <c r="F225" s="465"/>
      <c r="G225" s="619"/>
      <c r="H225" s="623"/>
      <c r="I225" s="453">
        <f t="shared" si="166"/>
        <v>0</v>
      </c>
      <c r="J225" s="200"/>
      <c r="K225" s="685"/>
      <c r="L225" s="686"/>
      <c r="M225" s="686"/>
      <c r="N225" s="687"/>
      <c r="O225" s="465"/>
      <c r="P225" s="466"/>
      <c r="Q225" s="623"/>
      <c r="R225" s="451">
        <f t="shared" si="167"/>
        <v>0</v>
      </c>
      <c r="S225" s="200"/>
      <c r="T225" s="685"/>
      <c r="U225" s="686"/>
      <c r="V225" s="686"/>
      <c r="W225" s="687"/>
      <c r="X225" s="465"/>
      <c r="Y225" s="466"/>
      <c r="Z225" s="623"/>
      <c r="AA225" s="451">
        <f t="shared" si="168"/>
        <v>0</v>
      </c>
      <c r="AB225" s="200"/>
      <c r="AC225" s="685"/>
      <c r="AD225" s="686"/>
      <c r="AE225" s="686"/>
      <c r="AF225" s="687"/>
      <c r="AG225" s="465"/>
      <c r="AH225" s="466"/>
      <c r="AI225" s="623"/>
      <c r="AJ225" s="451">
        <f t="shared" si="169"/>
        <v>0</v>
      </c>
      <c r="AK225" s="200"/>
      <c r="AL225" s="685"/>
      <c r="AM225" s="686"/>
      <c r="AN225" s="686"/>
      <c r="AO225" s="687"/>
      <c r="AP225" s="465"/>
      <c r="AQ225" s="466"/>
      <c r="AR225" s="623"/>
      <c r="AS225" s="451">
        <f t="shared" si="170"/>
        <v>0</v>
      </c>
      <c r="AT225" s="200"/>
      <c r="AU225" s="623"/>
      <c r="AV225" s="457">
        <f t="shared" si="171"/>
        <v>0</v>
      </c>
      <c r="AW225" s="457">
        <f t="shared" si="172"/>
        <v>0</v>
      </c>
    </row>
    <row r="226" spans="1:49" ht="15.6" customHeight="1" x14ac:dyDescent="0.2">
      <c r="A226" s="746"/>
      <c r="B226" s="747"/>
      <c r="C226" s="889" t="s">
        <v>350</v>
      </c>
      <c r="D226" s="891"/>
      <c r="E226" s="890"/>
      <c r="F226" s="465"/>
      <c r="G226" s="619"/>
      <c r="H226" s="624"/>
      <c r="I226" s="453">
        <f t="shared" si="166"/>
        <v>0</v>
      </c>
      <c r="J226" s="200"/>
      <c r="K226" s="685"/>
      <c r="L226" s="686"/>
      <c r="M226" s="686"/>
      <c r="N226" s="687"/>
      <c r="O226" s="465"/>
      <c r="P226" s="466"/>
      <c r="Q226" s="624"/>
      <c r="R226" s="451">
        <f t="shared" si="167"/>
        <v>0</v>
      </c>
      <c r="S226" s="200"/>
      <c r="T226" s="685"/>
      <c r="U226" s="686"/>
      <c r="V226" s="686"/>
      <c r="W226" s="687"/>
      <c r="X226" s="465"/>
      <c r="Y226" s="466"/>
      <c r="Z226" s="624"/>
      <c r="AA226" s="451">
        <f t="shared" si="168"/>
        <v>0</v>
      </c>
      <c r="AB226" s="200"/>
      <c r="AC226" s="685"/>
      <c r="AD226" s="686"/>
      <c r="AE226" s="686"/>
      <c r="AF226" s="687"/>
      <c r="AG226" s="465"/>
      <c r="AH226" s="466"/>
      <c r="AI226" s="624"/>
      <c r="AJ226" s="451">
        <f t="shared" si="169"/>
        <v>0</v>
      </c>
      <c r="AK226" s="200"/>
      <c r="AL226" s="685"/>
      <c r="AM226" s="686"/>
      <c r="AN226" s="686"/>
      <c r="AO226" s="687"/>
      <c r="AP226" s="465"/>
      <c r="AQ226" s="466"/>
      <c r="AR226" s="624"/>
      <c r="AS226" s="451">
        <f t="shared" si="170"/>
        <v>0</v>
      </c>
      <c r="AT226" s="200"/>
      <c r="AU226" s="624"/>
      <c r="AV226" s="457">
        <f t="shared" si="171"/>
        <v>0</v>
      </c>
      <c r="AW226" s="457">
        <f t="shared" si="172"/>
        <v>0</v>
      </c>
    </row>
    <row r="227" spans="1:49" ht="15" x14ac:dyDescent="0.25">
      <c r="A227" s="667" t="s">
        <v>17</v>
      </c>
      <c r="B227" s="668"/>
      <c r="C227" s="668"/>
      <c r="D227" s="668"/>
      <c r="E227" s="668"/>
      <c r="F227" s="669"/>
      <c r="G227" s="224"/>
      <c r="H227" s="621">
        <f>SUM(H210:H226)</f>
        <v>0</v>
      </c>
      <c r="I227" s="471">
        <f>SUM(I220:I226)</f>
        <v>0</v>
      </c>
      <c r="J227" s="277"/>
      <c r="K227" s="223"/>
      <c r="L227" s="224"/>
      <c r="M227" s="224"/>
      <c r="N227" s="224"/>
      <c r="O227" s="339"/>
      <c r="P227" s="226"/>
      <c r="Q227" s="471">
        <f>SUM(Q210:Q226)</f>
        <v>0</v>
      </c>
      <c r="R227" s="471">
        <f>SUM(R220:R226)</f>
        <v>0</v>
      </c>
      <c r="S227" s="277"/>
      <c r="T227" s="223"/>
      <c r="U227" s="224"/>
      <c r="V227" s="224"/>
      <c r="W227" s="224"/>
      <c r="X227" s="339"/>
      <c r="Y227" s="226"/>
      <c r="Z227" s="471">
        <f>SUM(Z210:Z226)</f>
        <v>0</v>
      </c>
      <c r="AA227" s="471">
        <f>SUM(AA220:AA226)</f>
        <v>0</v>
      </c>
      <c r="AB227" s="277"/>
      <c r="AC227" s="223"/>
      <c r="AD227" s="224"/>
      <c r="AE227" s="224"/>
      <c r="AF227" s="224"/>
      <c r="AG227" s="339"/>
      <c r="AH227" s="226"/>
      <c r="AI227" s="471">
        <f>SUM(AI210:AI226)</f>
        <v>0</v>
      </c>
      <c r="AJ227" s="471">
        <f>SUM(AJ220:AJ226)</f>
        <v>0</v>
      </c>
      <c r="AK227" s="277"/>
      <c r="AL227" s="223"/>
      <c r="AM227" s="224"/>
      <c r="AN227" s="224"/>
      <c r="AO227" s="224"/>
      <c r="AP227" s="339"/>
      <c r="AQ227" s="226"/>
      <c r="AR227" s="471">
        <f>SUM(AR210:AR226)</f>
        <v>0</v>
      </c>
      <c r="AS227" s="471">
        <f>SUM(AS220:AS226)</f>
        <v>0</v>
      </c>
      <c r="AT227" s="277"/>
      <c r="AU227" s="458">
        <f>SUM(H227+Q227+Z227+AI227+AR227)</f>
        <v>0</v>
      </c>
      <c r="AV227" s="458">
        <f>SUM(I227+R227+AA227+AJ227+AS227)</f>
        <v>0</v>
      </c>
      <c r="AW227" s="458">
        <f>SUM(AU227+AV227)</f>
        <v>0</v>
      </c>
    </row>
    <row r="228" spans="1:49" ht="15" x14ac:dyDescent="0.25">
      <c r="A228" s="231"/>
      <c r="B228" s="231"/>
      <c r="C228" s="231"/>
      <c r="D228" s="231"/>
      <c r="E228" s="231"/>
      <c r="F228" s="231"/>
      <c r="G228" s="231"/>
      <c r="H228" s="232"/>
      <c r="I228" s="265"/>
      <c r="J228" s="200"/>
      <c r="K228" s="265"/>
      <c r="L228" s="265"/>
      <c r="Q228" s="266"/>
      <c r="R228" s="569"/>
      <c r="S228" s="200"/>
      <c r="T228" s="265"/>
      <c r="U228" s="265"/>
      <c r="Z228" s="266"/>
      <c r="AA228" s="569"/>
      <c r="AB228" s="200"/>
      <c r="AC228" s="265"/>
      <c r="AD228" s="265"/>
      <c r="AI228" s="266"/>
      <c r="AJ228" s="569"/>
      <c r="AK228" s="200"/>
      <c r="AL228" s="265"/>
      <c r="AM228" s="265"/>
      <c r="AR228" s="234"/>
      <c r="AS228" s="570"/>
      <c r="AT228" s="200"/>
      <c r="AU228" s="267"/>
      <c r="AV228" s="267"/>
      <c r="AW228" s="267"/>
    </row>
    <row r="229" spans="1:49" ht="15" x14ac:dyDescent="0.2">
      <c r="A229" s="812" t="s">
        <v>286</v>
      </c>
      <c r="B229" s="813"/>
      <c r="C229" s="813"/>
      <c r="D229" s="813"/>
      <c r="E229" s="813"/>
      <c r="F229" s="813"/>
      <c r="G229" s="813"/>
      <c r="H229" s="813"/>
      <c r="I229" s="814"/>
      <c r="J229" s="200"/>
      <c r="K229" s="817"/>
      <c r="L229" s="818"/>
      <c r="M229" s="818"/>
      <c r="N229" s="818"/>
      <c r="O229" s="818"/>
      <c r="P229" s="818"/>
      <c r="Q229" s="818"/>
      <c r="R229" s="819"/>
      <c r="S229" s="200"/>
      <c r="T229" s="817"/>
      <c r="U229" s="818"/>
      <c r="V229" s="818"/>
      <c r="W229" s="818"/>
      <c r="X229" s="818"/>
      <c r="Y229" s="818"/>
      <c r="Z229" s="818"/>
      <c r="AA229" s="819"/>
      <c r="AB229" s="200"/>
      <c r="AC229" s="817"/>
      <c r="AD229" s="818"/>
      <c r="AE229" s="818"/>
      <c r="AF229" s="818"/>
      <c r="AG229" s="818"/>
      <c r="AH229" s="818"/>
      <c r="AI229" s="818"/>
      <c r="AJ229" s="819"/>
      <c r="AK229" s="200"/>
      <c r="AL229" s="817"/>
      <c r="AM229" s="818"/>
      <c r="AN229" s="818"/>
      <c r="AO229" s="818"/>
      <c r="AP229" s="818"/>
      <c r="AQ229" s="818"/>
      <c r="AR229" s="818"/>
      <c r="AS229" s="819"/>
      <c r="AT229" s="200"/>
      <c r="AU229" s="274"/>
      <c r="AV229" s="275"/>
      <c r="AW229" s="273"/>
    </row>
    <row r="230" spans="1:49" ht="15" x14ac:dyDescent="0.25">
      <c r="A230" s="332"/>
      <c r="B230" s="333"/>
      <c r="C230" s="334"/>
      <c r="D230" s="334"/>
      <c r="E230" s="335"/>
      <c r="F230" s="377" t="s">
        <v>275</v>
      </c>
      <c r="G230" s="585" t="s">
        <v>317</v>
      </c>
      <c r="H230" s="589"/>
      <c r="I230" s="589"/>
      <c r="J230" s="240"/>
      <c r="K230" s="264"/>
      <c r="L230" s="264"/>
      <c r="M230" s="224"/>
      <c r="N230" s="224"/>
      <c r="O230" s="375" t="s">
        <v>275</v>
      </c>
      <c r="P230" s="585" t="s">
        <v>317</v>
      </c>
      <c r="Q230" s="589"/>
      <c r="R230" s="589"/>
      <c r="S230" s="240"/>
      <c r="T230" s="264"/>
      <c r="U230" s="264"/>
      <c r="V230" s="224"/>
      <c r="W230" s="224"/>
      <c r="X230" s="375" t="s">
        <v>275</v>
      </c>
      <c r="Y230" s="585" t="s">
        <v>317</v>
      </c>
      <c r="Z230" s="589"/>
      <c r="AA230" s="589"/>
      <c r="AB230" s="240"/>
      <c r="AC230" s="264"/>
      <c r="AD230" s="264"/>
      <c r="AE230" s="224"/>
      <c r="AF230" s="224"/>
      <c r="AG230" s="375" t="s">
        <v>275</v>
      </c>
      <c r="AH230" s="585" t="s">
        <v>317</v>
      </c>
      <c r="AI230" s="589"/>
      <c r="AJ230" s="589"/>
      <c r="AK230" s="240"/>
      <c r="AL230" s="264"/>
      <c r="AM230" s="264"/>
      <c r="AN230" s="224"/>
      <c r="AO230" s="224"/>
      <c r="AP230" s="375" t="s">
        <v>275</v>
      </c>
      <c r="AQ230" s="585" t="s">
        <v>317</v>
      </c>
      <c r="AR230" s="589"/>
      <c r="AS230" s="625"/>
      <c r="AT230" s="240"/>
      <c r="AU230" s="274"/>
      <c r="AV230" s="275"/>
      <c r="AW230" s="273"/>
    </row>
    <row r="231" spans="1:49" ht="15.6" customHeight="1" x14ac:dyDescent="0.2">
      <c r="A231" s="728"/>
      <c r="B231" s="728"/>
      <c r="C231" s="733"/>
      <c r="D231" s="734"/>
      <c r="E231" s="735"/>
      <c r="F231" s="501"/>
      <c r="G231" s="466"/>
      <c r="H231" s="447">
        <f>F231*G231</f>
        <v>0</v>
      </c>
      <c r="I231" s="626"/>
      <c r="J231" s="200"/>
      <c r="K231" s="736"/>
      <c r="L231" s="688"/>
      <c r="M231" s="688"/>
      <c r="N231" s="688"/>
      <c r="O231" s="501"/>
      <c r="P231" s="466"/>
      <c r="Q231" s="447">
        <f>O231*P231</f>
        <v>0</v>
      </c>
      <c r="R231" s="626"/>
      <c r="S231" s="200"/>
      <c r="T231" s="688"/>
      <c r="U231" s="688"/>
      <c r="V231" s="688"/>
      <c r="W231" s="688"/>
      <c r="X231" s="465"/>
      <c r="Y231" s="466"/>
      <c r="Z231" s="447">
        <f>X231*Y231</f>
        <v>0</v>
      </c>
      <c r="AA231" s="626"/>
      <c r="AB231" s="200"/>
      <c r="AC231" s="688"/>
      <c r="AD231" s="688"/>
      <c r="AE231" s="688"/>
      <c r="AF231" s="688"/>
      <c r="AG231" s="465"/>
      <c r="AH231" s="466"/>
      <c r="AI231" s="447">
        <f>AG231*AH231</f>
        <v>0</v>
      </c>
      <c r="AJ231" s="626"/>
      <c r="AK231" s="200"/>
      <c r="AL231" s="688"/>
      <c r="AM231" s="688"/>
      <c r="AN231" s="688"/>
      <c r="AO231" s="688"/>
      <c r="AP231" s="465"/>
      <c r="AQ231" s="466"/>
      <c r="AR231" s="447">
        <f>AP231*AQ231</f>
        <v>0</v>
      </c>
      <c r="AS231" s="626"/>
      <c r="AT231" s="240"/>
      <c r="AU231" s="457">
        <f>SUM(H231+Q231+Z231+AI231+AR231)</f>
        <v>0</v>
      </c>
      <c r="AV231" s="626"/>
      <c r="AW231" s="457">
        <f>SUM(AU231)</f>
        <v>0</v>
      </c>
    </row>
    <row r="232" spans="1:49" ht="15.6" customHeight="1" x14ac:dyDescent="0.2">
      <c r="A232" s="678"/>
      <c r="B232" s="678"/>
      <c r="C232" s="675"/>
      <c r="D232" s="676"/>
      <c r="E232" s="677"/>
      <c r="F232" s="465"/>
      <c r="G232" s="466"/>
      <c r="H232" s="447">
        <f>F232*G232</f>
        <v>0</v>
      </c>
      <c r="I232" s="627"/>
      <c r="J232" s="200"/>
      <c r="K232" s="736"/>
      <c r="L232" s="688"/>
      <c r="M232" s="688"/>
      <c r="N232" s="688"/>
      <c r="O232" s="465"/>
      <c r="P232" s="466"/>
      <c r="Q232" s="447">
        <f>O232*P232</f>
        <v>0</v>
      </c>
      <c r="R232" s="627"/>
      <c r="S232" s="200"/>
      <c r="T232" s="688"/>
      <c r="U232" s="688"/>
      <c r="V232" s="688"/>
      <c r="W232" s="688"/>
      <c r="X232" s="465"/>
      <c r="Y232" s="466"/>
      <c r="Z232" s="447">
        <f>X232*Y232</f>
        <v>0</v>
      </c>
      <c r="AA232" s="627"/>
      <c r="AB232" s="200"/>
      <c r="AC232" s="688"/>
      <c r="AD232" s="688"/>
      <c r="AE232" s="688"/>
      <c r="AF232" s="688"/>
      <c r="AG232" s="465"/>
      <c r="AH232" s="466"/>
      <c r="AI232" s="447">
        <f>AG232*AH232</f>
        <v>0</v>
      </c>
      <c r="AJ232" s="627"/>
      <c r="AK232" s="200"/>
      <c r="AL232" s="688"/>
      <c r="AM232" s="688"/>
      <c r="AN232" s="688"/>
      <c r="AO232" s="688"/>
      <c r="AP232" s="465"/>
      <c r="AQ232" s="466"/>
      <c r="AR232" s="447">
        <f>AP232*AQ232</f>
        <v>0</v>
      </c>
      <c r="AS232" s="627"/>
      <c r="AT232" s="240"/>
      <c r="AU232" s="457">
        <f t="shared" ref="AU232:AU233" si="173">SUM(H232+Q232+Z232+AI232+AR232)</f>
        <v>0</v>
      </c>
      <c r="AV232" s="627"/>
      <c r="AW232" s="457">
        <f t="shared" ref="AW232:AW233" si="174">SUM(AU232)</f>
        <v>0</v>
      </c>
    </row>
    <row r="233" spans="1:49" ht="15.6" customHeight="1" x14ac:dyDescent="0.2">
      <c r="A233" s="678"/>
      <c r="B233" s="678"/>
      <c r="C233" s="596"/>
      <c r="D233" s="598"/>
      <c r="E233" s="597"/>
      <c r="F233" s="465"/>
      <c r="G233" s="466"/>
      <c r="H233" s="447">
        <f>F233*G233</f>
        <v>0</v>
      </c>
      <c r="I233" s="628"/>
      <c r="J233" s="200"/>
      <c r="K233" s="736"/>
      <c r="L233" s="688"/>
      <c r="M233" s="688"/>
      <c r="N233" s="688"/>
      <c r="O233" s="465"/>
      <c r="P233" s="466"/>
      <c r="Q233" s="447">
        <f>O233*P233</f>
        <v>0</v>
      </c>
      <c r="R233" s="628"/>
      <c r="S233" s="200"/>
      <c r="T233" s="688"/>
      <c r="U233" s="688"/>
      <c r="V233" s="688"/>
      <c r="W233" s="688"/>
      <c r="X233" s="465"/>
      <c r="Y233" s="466"/>
      <c r="Z233" s="447">
        <f>X233*Y233</f>
        <v>0</v>
      </c>
      <c r="AA233" s="628"/>
      <c r="AB233" s="200"/>
      <c r="AC233" s="688"/>
      <c r="AD233" s="688"/>
      <c r="AE233" s="688"/>
      <c r="AF233" s="688"/>
      <c r="AG233" s="465"/>
      <c r="AH233" s="466"/>
      <c r="AI233" s="447">
        <f>AG233*AH233</f>
        <v>0</v>
      </c>
      <c r="AJ233" s="628"/>
      <c r="AK233" s="200"/>
      <c r="AL233" s="688"/>
      <c r="AM233" s="688"/>
      <c r="AN233" s="688"/>
      <c r="AO233" s="688"/>
      <c r="AP233" s="465"/>
      <c r="AQ233" s="466"/>
      <c r="AR233" s="447">
        <f>AP233*AQ233</f>
        <v>0</v>
      </c>
      <c r="AS233" s="628"/>
      <c r="AT233" s="240"/>
      <c r="AU233" s="457">
        <f t="shared" si="173"/>
        <v>0</v>
      </c>
      <c r="AV233" s="628"/>
      <c r="AW233" s="457">
        <f t="shared" si="174"/>
        <v>0</v>
      </c>
    </row>
    <row r="234" spans="1:49" ht="15.6" customHeight="1" x14ac:dyDescent="0.2">
      <c r="A234" s="678"/>
      <c r="B234" s="678"/>
      <c r="C234" s="815" t="s">
        <v>350</v>
      </c>
      <c r="D234" s="816"/>
      <c r="E234" s="843"/>
      <c r="F234" s="501"/>
      <c r="G234" s="466"/>
      <c r="H234" s="638"/>
      <c r="I234" s="447">
        <f>F234*G234</f>
        <v>0</v>
      </c>
      <c r="J234" s="200"/>
      <c r="K234" s="736"/>
      <c r="L234" s="688"/>
      <c r="M234" s="688"/>
      <c r="N234" s="688"/>
      <c r="O234" s="501"/>
      <c r="P234" s="466"/>
      <c r="Q234" s="638"/>
      <c r="R234" s="447">
        <f>O234*P234</f>
        <v>0</v>
      </c>
      <c r="S234" s="200"/>
      <c r="T234" s="688"/>
      <c r="U234" s="688"/>
      <c r="V234" s="688"/>
      <c r="W234" s="688"/>
      <c r="X234" s="465"/>
      <c r="Y234" s="466"/>
      <c r="Z234" s="638"/>
      <c r="AA234" s="447">
        <f>X234*Y234</f>
        <v>0</v>
      </c>
      <c r="AB234" s="200"/>
      <c r="AC234" s="688"/>
      <c r="AD234" s="688"/>
      <c r="AE234" s="688"/>
      <c r="AF234" s="688"/>
      <c r="AG234" s="465"/>
      <c r="AH234" s="466"/>
      <c r="AI234" s="638"/>
      <c r="AJ234" s="447">
        <f>AG234*AH234</f>
        <v>0</v>
      </c>
      <c r="AK234" s="200"/>
      <c r="AL234" s="688"/>
      <c r="AM234" s="688"/>
      <c r="AN234" s="688"/>
      <c r="AO234" s="688"/>
      <c r="AP234" s="465"/>
      <c r="AQ234" s="466"/>
      <c r="AR234" s="638"/>
      <c r="AS234" s="451">
        <f>AP234*AQ234</f>
        <v>0</v>
      </c>
      <c r="AT234" s="200"/>
      <c r="AU234" s="626"/>
      <c r="AV234" s="457">
        <f>SUM(I234+R234+AA234+AJ234+AS234)</f>
        <v>0</v>
      </c>
      <c r="AW234" s="457">
        <f>SUM(AV234)</f>
        <v>0</v>
      </c>
    </row>
    <row r="235" spans="1:49" ht="15.6" customHeight="1" x14ac:dyDescent="0.2">
      <c r="A235" s="678"/>
      <c r="B235" s="678"/>
      <c r="C235" s="815" t="s">
        <v>350</v>
      </c>
      <c r="D235" s="816"/>
      <c r="E235" s="843"/>
      <c r="F235" s="465"/>
      <c r="G235" s="466"/>
      <c r="H235" s="638"/>
      <c r="I235" s="447">
        <f>F235*G235</f>
        <v>0</v>
      </c>
      <c r="J235" s="200"/>
      <c r="K235" s="736"/>
      <c r="L235" s="688"/>
      <c r="M235" s="688"/>
      <c r="N235" s="688"/>
      <c r="O235" s="465"/>
      <c r="P235" s="466"/>
      <c r="Q235" s="638"/>
      <c r="R235" s="447">
        <f>O235*P235</f>
        <v>0</v>
      </c>
      <c r="S235" s="200"/>
      <c r="T235" s="688"/>
      <c r="U235" s="688"/>
      <c r="V235" s="688"/>
      <c r="W235" s="688"/>
      <c r="X235" s="465"/>
      <c r="Y235" s="466"/>
      <c r="Z235" s="638"/>
      <c r="AA235" s="447">
        <f>X235*Y235</f>
        <v>0</v>
      </c>
      <c r="AB235" s="200"/>
      <c r="AC235" s="688"/>
      <c r="AD235" s="688"/>
      <c r="AE235" s="688"/>
      <c r="AF235" s="688"/>
      <c r="AG235" s="465"/>
      <c r="AH235" s="466"/>
      <c r="AI235" s="638"/>
      <c r="AJ235" s="447">
        <f>AG235*AH235</f>
        <v>0</v>
      </c>
      <c r="AK235" s="200"/>
      <c r="AL235" s="688"/>
      <c r="AM235" s="688"/>
      <c r="AN235" s="688"/>
      <c r="AO235" s="688"/>
      <c r="AP235" s="465"/>
      <c r="AQ235" s="466"/>
      <c r="AR235" s="638"/>
      <c r="AS235" s="447">
        <f>AP235*AQ235</f>
        <v>0</v>
      </c>
      <c r="AT235" s="200"/>
      <c r="AU235" s="627"/>
      <c r="AV235" s="457">
        <f t="shared" ref="AV235:AV236" si="175">SUM(I235+R235+AA235+AJ235+AS235)</f>
        <v>0</v>
      </c>
      <c r="AW235" s="457">
        <f t="shared" ref="AW235:AW236" si="176">SUM(AV235)</f>
        <v>0</v>
      </c>
    </row>
    <row r="236" spans="1:49" ht="15.6" customHeight="1" x14ac:dyDescent="0.2">
      <c r="A236" s="678"/>
      <c r="B236" s="678"/>
      <c r="C236" s="815" t="s">
        <v>350</v>
      </c>
      <c r="D236" s="816"/>
      <c r="E236" s="843"/>
      <c r="F236" s="465"/>
      <c r="G236" s="466"/>
      <c r="H236" s="638"/>
      <c r="I236" s="447">
        <f>F236*G236</f>
        <v>0</v>
      </c>
      <c r="J236" s="200"/>
      <c r="K236" s="736"/>
      <c r="L236" s="688"/>
      <c r="M236" s="688"/>
      <c r="N236" s="688"/>
      <c r="O236" s="465"/>
      <c r="P236" s="466"/>
      <c r="Q236" s="638"/>
      <c r="R236" s="447">
        <f>O236*P236</f>
        <v>0</v>
      </c>
      <c r="S236" s="200"/>
      <c r="T236" s="688"/>
      <c r="U236" s="688"/>
      <c r="V236" s="688"/>
      <c r="W236" s="688"/>
      <c r="X236" s="465"/>
      <c r="Y236" s="466"/>
      <c r="Z236" s="638"/>
      <c r="AA236" s="447">
        <f>X236*Y236</f>
        <v>0</v>
      </c>
      <c r="AB236" s="200"/>
      <c r="AC236" s="688"/>
      <c r="AD236" s="688"/>
      <c r="AE236" s="688"/>
      <c r="AF236" s="688"/>
      <c r="AG236" s="465"/>
      <c r="AH236" s="466"/>
      <c r="AI236" s="638"/>
      <c r="AJ236" s="447">
        <f>AG236*AH236</f>
        <v>0</v>
      </c>
      <c r="AK236" s="200"/>
      <c r="AL236" s="688"/>
      <c r="AM236" s="688"/>
      <c r="AN236" s="688"/>
      <c r="AO236" s="688"/>
      <c r="AP236" s="465"/>
      <c r="AQ236" s="466"/>
      <c r="AR236" s="638"/>
      <c r="AS236" s="447">
        <f>AP236*AQ236</f>
        <v>0</v>
      </c>
      <c r="AT236" s="200"/>
      <c r="AU236" s="628"/>
      <c r="AV236" s="457">
        <f t="shared" si="175"/>
        <v>0</v>
      </c>
      <c r="AW236" s="457">
        <f t="shared" si="176"/>
        <v>0</v>
      </c>
    </row>
    <row r="237" spans="1:49" ht="15" x14ac:dyDescent="0.25">
      <c r="A237" s="667" t="s">
        <v>16</v>
      </c>
      <c r="B237" s="668"/>
      <c r="C237" s="668"/>
      <c r="D237" s="668"/>
      <c r="E237" s="668"/>
      <c r="F237" s="668"/>
      <c r="G237" s="224"/>
      <c r="H237" s="471">
        <f>SUM(H231:H236)</f>
        <v>0</v>
      </c>
      <c r="I237" s="471">
        <f>SUM(I231:I236)</f>
        <v>0</v>
      </c>
      <c r="J237" s="200"/>
      <c r="K237" s="224"/>
      <c r="L237" s="224"/>
      <c r="M237" s="224"/>
      <c r="N237" s="224"/>
      <c r="O237" s="224"/>
      <c r="P237" s="224"/>
      <c r="Q237" s="471">
        <f>SUM(Q231:Q236)</f>
        <v>0</v>
      </c>
      <c r="R237" s="471">
        <f>SUM(R231:R236)</f>
        <v>0</v>
      </c>
      <c r="S237" s="200"/>
      <c r="T237" s="224"/>
      <c r="U237" s="224"/>
      <c r="V237" s="224"/>
      <c r="W237" s="224"/>
      <c r="X237" s="224"/>
      <c r="Y237" s="224"/>
      <c r="Z237" s="471">
        <f>SUM(Z231:Z236)</f>
        <v>0</v>
      </c>
      <c r="AA237" s="471">
        <f>SUM(AA231:AA236)</f>
        <v>0</v>
      </c>
      <c r="AB237" s="200"/>
      <c r="AC237" s="224"/>
      <c r="AD237" s="224"/>
      <c r="AE237" s="224"/>
      <c r="AF237" s="224"/>
      <c r="AG237" s="224"/>
      <c r="AH237" s="224"/>
      <c r="AI237" s="471">
        <f>SUM(AI231:AI236)</f>
        <v>0</v>
      </c>
      <c r="AJ237" s="471">
        <f>SUM(AJ231:AJ236)</f>
        <v>0</v>
      </c>
      <c r="AK237" s="200"/>
      <c r="AL237" s="224"/>
      <c r="AM237" s="224"/>
      <c r="AN237" s="224"/>
      <c r="AO237" s="224"/>
      <c r="AP237" s="224"/>
      <c r="AQ237" s="224"/>
      <c r="AR237" s="471">
        <f>SUM(AR231:AR236)</f>
        <v>0</v>
      </c>
      <c r="AS237" s="471">
        <f>SUM(AS231:AS236)</f>
        <v>0</v>
      </c>
      <c r="AT237" s="200"/>
      <c r="AU237" s="458">
        <f>SUM(H237+Q237+Z237+AI237+AR237)</f>
        <v>0</v>
      </c>
      <c r="AV237" s="458">
        <f>SUM(I237+R237+AA237+AJ237+AS237)</f>
        <v>0</v>
      </c>
      <c r="AW237" s="458">
        <f>SUM(AU237+AV237)</f>
        <v>0</v>
      </c>
    </row>
    <row r="238" spans="1:49" ht="15" x14ac:dyDescent="0.25">
      <c r="A238" s="231"/>
      <c r="B238" s="231"/>
      <c r="C238" s="231"/>
      <c r="D238" s="231"/>
      <c r="E238" s="231"/>
      <c r="F238" s="231"/>
      <c r="G238" s="231"/>
      <c r="H238" s="232"/>
      <c r="I238" s="265"/>
      <c r="J238" s="200"/>
      <c r="K238" s="265"/>
      <c r="L238" s="265"/>
      <c r="Q238" s="266"/>
      <c r="R238" s="569"/>
      <c r="S238" s="200"/>
      <c r="T238" s="265"/>
      <c r="U238" s="265"/>
      <c r="Z238" s="266"/>
      <c r="AA238" s="569"/>
      <c r="AB238" s="200"/>
      <c r="AC238" s="265"/>
      <c r="AD238" s="265"/>
      <c r="AI238" s="266"/>
      <c r="AJ238" s="569"/>
      <c r="AK238" s="200"/>
      <c r="AL238" s="265"/>
      <c r="AM238" s="265"/>
      <c r="AR238" s="234"/>
      <c r="AS238" s="570"/>
      <c r="AT238" s="200"/>
      <c r="AU238" s="342"/>
      <c r="AV238" s="342"/>
      <c r="AW238" s="342"/>
    </row>
    <row r="239" spans="1:49" ht="15" x14ac:dyDescent="0.2">
      <c r="A239" s="812" t="s">
        <v>287</v>
      </c>
      <c r="B239" s="813"/>
      <c r="C239" s="813"/>
      <c r="D239" s="813"/>
      <c r="E239" s="813"/>
      <c r="F239" s="813"/>
      <c r="G239" s="813"/>
      <c r="H239" s="813"/>
      <c r="I239" s="814"/>
      <c r="J239" s="200"/>
      <c r="K239" s="817"/>
      <c r="L239" s="818"/>
      <c r="M239" s="818"/>
      <c r="N239" s="818"/>
      <c r="O239" s="818"/>
      <c r="P239" s="818"/>
      <c r="Q239" s="818"/>
      <c r="R239" s="819"/>
      <c r="S239" s="200"/>
      <c r="T239" s="817"/>
      <c r="U239" s="818"/>
      <c r="V239" s="818"/>
      <c r="W239" s="818"/>
      <c r="X239" s="818"/>
      <c r="Y239" s="818"/>
      <c r="Z239" s="818"/>
      <c r="AA239" s="819"/>
      <c r="AB239" s="200"/>
      <c r="AC239" s="817"/>
      <c r="AD239" s="818"/>
      <c r="AE239" s="818"/>
      <c r="AF239" s="818"/>
      <c r="AG239" s="818"/>
      <c r="AH239" s="818"/>
      <c r="AI239" s="818"/>
      <c r="AJ239" s="819"/>
      <c r="AK239" s="200"/>
      <c r="AL239" s="817"/>
      <c r="AM239" s="818"/>
      <c r="AN239" s="818"/>
      <c r="AO239" s="818"/>
      <c r="AP239" s="818"/>
      <c r="AQ239" s="818"/>
      <c r="AR239" s="818"/>
      <c r="AS239" s="819"/>
      <c r="AT239" s="200"/>
      <c r="AU239" s="274"/>
      <c r="AV239" s="275"/>
      <c r="AW239" s="273"/>
    </row>
    <row r="240" spans="1:49" ht="15" x14ac:dyDescent="0.25">
      <c r="A240" s="332"/>
      <c r="B240" s="333"/>
      <c r="C240" s="475"/>
      <c r="D240" s="475"/>
      <c r="E240" s="479"/>
      <c r="F240" s="377" t="s">
        <v>275</v>
      </c>
      <c r="G240" s="585" t="s">
        <v>317</v>
      </c>
      <c r="H240" s="589"/>
      <c r="I240" s="589"/>
      <c r="J240" s="240"/>
      <c r="K240" s="264"/>
      <c r="L240" s="264"/>
      <c r="M240" s="224"/>
      <c r="N240" s="224"/>
      <c r="O240" s="377" t="s">
        <v>275</v>
      </c>
      <c r="P240" s="585" t="s">
        <v>317</v>
      </c>
      <c r="Q240" s="589"/>
      <c r="R240" s="589"/>
      <c r="S240" s="240"/>
      <c r="T240" s="264"/>
      <c r="U240" s="264"/>
      <c r="V240" s="224"/>
      <c r="W240" s="224"/>
      <c r="X240" s="377" t="s">
        <v>275</v>
      </c>
      <c r="Y240" s="585" t="s">
        <v>317</v>
      </c>
      <c r="Z240" s="589"/>
      <c r="AA240" s="589"/>
      <c r="AB240" s="240"/>
      <c r="AC240" s="264"/>
      <c r="AD240" s="264"/>
      <c r="AE240" s="224"/>
      <c r="AF240" s="224"/>
      <c r="AG240" s="377" t="s">
        <v>275</v>
      </c>
      <c r="AH240" s="585" t="s">
        <v>317</v>
      </c>
      <c r="AI240" s="589"/>
      <c r="AJ240" s="589"/>
      <c r="AK240" s="240"/>
      <c r="AL240" s="264"/>
      <c r="AM240" s="264"/>
      <c r="AN240" s="224"/>
      <c r="AO240" s="224"/>
      <c r="AP240" s="377" t="s">
        <v>275</v>
      </c>
      <c r="AQ240" s="585" t="s">
        <v>317</v>
      </c>
      <c r="AR240" s="589"/>
      <c r="AS240" s="589"/>
      <c r="AT240" s="240"/>
      <c r="AU240" s="274"/>
      <c r="AV240" s="275"/>
      <c r="AW240" s="273"/>
    </row>
    <row r="241" spans="1:49" ht="15.6" customHeight="1" x14ac:dyDescent="0.2">
      <c r="A241" s="678"/>
      <c r="B241" s="679"/>
      <c r="C241" s="733"/>
      <c r="D241" s="734"/>
      <c r="E241" s="735"/>
      <c r="F241" s="501"/>
      <c r="G241" s="466"/>
      <c r="H241" s="454">
        <f>F241*G241</f>
        <v>0</v>
      </c>
      <c r="I241" s="571"/>
      <c r="J241" s="200"/>
      <c r="K241" s="683"/>
      <c r="L241" s="683"/>
      <c r="M241" s="683"/>
      <c r="N241" s="684"/>
      <c r="O241" s="501"/>
      <c r="P241" s="466"/>
      <c r="Q241" s="447">
        <f>O241*P241</f>
        <v>0</v>
      </c>
      <c r="R241" s="356"/>
      <c r="S241" s="200"/>
      <c r="T241" s="682"/>
      <c r="U241" s="683"/>
      <c r="V241" s="683"/>
      <c r="W241" s="684"/>
      <c r="X241" s="394"/>
      <c r="Y241" s="466"/>
      <c r="Z241" s="447">
        <f>X241*Y241</f>
        <v>0</v>
      </c>
      <c r="AA241" s="356"/>
      <c r="AB241" s="200"/>
      <c r="AC241" s="682"/>
      <c r="AD241" s="683"/>
      <c r="AE241" s="683"/>
      <c r="AF241" s="684"/>
      <c r="AG241" s="394"/>
      <c r="AH241" s="466"/>
      <c r="AI241" s="447">
        <f>AG241*AH241</f>
        <v>0</v>
      </c>
      <c r="AJ241" s="356"/>
      <c r="AK241" s="200"/>
      <c r="AL241" s="682"/>
      <c r="AM241" s="683"/>
      <c r="AN241" s="683"/>
      <c r="AO241" s="684"/>
      <c r="AP241" s="394"/>
      <c r="AQ241" s="466"/>
      <c r="AR241" s="447">
        <f>AP241*AQ241</f>
        <v>0</v>
      </c>
      <c r="AS241" s="356"/>
      <c r="AT241" s="200"/>
      <c r="AU241" s="457">
        <f>ROUND(H241+Q241+Z241+AI241+AR241,0)</f>
        <v>0</v>
      </c>
      <c r="AV241" s="356"/>
      <c r="AW241" s="457">
        <f>ROUND(AU241,0)</f>
        <v>0</v>
      </c>
    </row>
    <row r="242" spans="1:49" ht="15.6" customHeight="1" x14ac:dyDescent="0.2">
      <c r="A242" s="678"/>
      <c r="B242" s="679"/>
      <c r="C242" s="675"/>
      <c r="D242" s="676"/>
      <c r="E242" s="677"/>
      <c r="F242" s="394"/>
      <c r="G242" s="466"/>
      <c r="H242" s="454">
        <f>F242*G242</f>
        <v>0</v>
      </c>
      <c r="I242" s="571"/>
      <c r="J242" s="200"/>
      <c r="K242" s="683"/>
      <c r="L242" s="683"/>
      <c r="M242" s="683"/>
      <c r="N242" s="684"/>
      <c r="O242" s="394"/>
      <c r="P242" s="466"/>
      <c r="Q242" s="447">
        <f t="shared" ref="Q242:Q244" si="177">O242*P242</f>
        <v>0</v>
      </c>
      <c r="R242" s="618"/>
      <c r="S242" s="200"/>
      <c r="T242" s="682"/>
      <c r="U242" s="683"/>
      <c r="V242" s="683"/>
      <c r="W242" s="684"/>
      <c r="X242" s="394"/>
      <c r="Y242" s="466"/>
      <c r="Z242" s="447">
        <f t="shared" ref="Z242:Z244" si="178">X242*Y242</f>
        <v>0</v>
      </c>
      <c r="AA242" s="618"/>
      <c r="AB242" s="200"/>
      <c r="AC242" s="682"/>
      <c r="AD242" s="683"/>
      <c r="AE242" s="683"/>
      <c r="AF242" s="684"/>
      <c r="AG242" s="394"/>
      <c r="AH242" s="466"/>
      <c r="AI242" s="447">
        <f t="shared" ref="AI242:AI244" si="179">AG242*AH242</f>
        <v>0</v>
      </c>
      <c r="AJ242" s="618"/>
      <c r="AK242" s="200"/>
      <c r="AL242" s="682"/>
      <c r="AM242" s="683"/>
      <c r="AN242" s="683"/>
      <c r="AO242" s="684"/>
      <c r="AP242" s="394"/>
      <c r="AQ242" s="466"/>
      <c r="AR242" s="447">
        <f t="shared" ref="AR242:AR244" si="180">AP242*AQ242</f>
        <v>0</v>
      </c>
      <c r="AS242" s="618"/>
      <c r="AT242" s="200"/>
      <c r="AU242" s="457">
        <f t="shared" ref="AU242:AU249" si="181">SUM(H242+Q242+Z242+AI242+AR242)</f>
        <v>0</v>
      </c>
      <c r="AV242" s="618"/>
      <c r="AW242" s="457">
        <f t="shared" ref="AW242:AW244" si="182">ROUND(AU242,0)</f>
        <v>0</v>
      </c>
    </row>
    <row r="243" spans="1:49" ht="15.6" customHeight="1" x14ac:dyDescent="0.2">
      <c r="A243" s="678"/>
      <c r="B243" s="679"/>
      <c r="C243" s="675"/>
      <c r="D243" s="676"/>
      <c r="E243" s="677"/>
      <c r="F243" s="394"/>
      <c r="G243" s="466"/>
      <c r="H243" s="454">
        <f>F243*G243</f>
        <v>0</v>
      </c>
      <c r="I243" s="571"/>
      <c r="J243" s="200"/>
      <c r="K243" s="683"/>
      <c r="L243" s="683"/>
      <c r="M243" s="683"/>
      <c r="N243" s="684"/>
      <c r="O243" s="394"/>
      <c r="P243" s="466"/>
      <c r="Q243" s="447">
        <f t="shared" si="177"/>
        <v>0</v>
      </c>
      <c r="R243" s="618"/>
      <c r="S243" s="200"/>
      <c r="T243" s="682"/>
      <c r="U243" s="683"/>
      <c r="V243" s="683"/>
      <c r="W243" s="684"/>
      <c r="X243" s="394"/>
      <c r="Y243" s="466"/>
      <c r="Z243" s="447">
        <f t="shared" si="178"/>
        <v>0</v>
      </c>
      <c r="AA243" s="618"/>
      <c r="AB243" s="200"/>
      <c r="AC243" s="682"/>
      <c r="AD243" s="683"/>
      <c r="AE243" s="683"/>
      <c r="AF243" s="684"/>
      <c r="AG243" s="394"/>
      <c r="AH243" s="466"/>
      <c r="AI243" s="447">
        <f t="shared" si="179"/>
        <v>0</v>
      </c>
      <c r="AJ243" s="618"/>
      <c r="AK243" s="200"/>
      <c r="AL243" s="682"/>
      <c r="AM243" s="683"/>
      <c r="AN243" s="683"/>
      <c r="AO243" s="684"/>
      <c r="AP243" s="394"/>
      <c r="AQ243" s="466"/>
      <c r="AR243" s="447">
        <f t="shared" si="180"/>
        <v>0</v>
      </c>
      <c r="AS243" s="618"/>
      <c r="AT243" s="200"/>
      <c r="AU243" s="457">
        <f t="shared" si="181"/>
        <v>0</v>
      </c>
      <c r="AV243" s="618"/>
      <c r="AW243" s="457">
        <f t="shared" si="182"/>
        <v>0</v>
      </c>
    </row>
    <row r="244" spans="1:49" ht="15.6" customHeight="1" x14ac:dyDescent="0.2">
      <c r="A244" s="678"/>
      <c r="B244" s="679"/>
      <c r="C244" s="596"/>
      <c r="D244" s="598"/>
      <c r="E244" s="597"/>
      <c r="F244" s="394"/>
      <c r="G244" s="466"/>
      <c r="H244" s="454">
        <f t="shared" ref="H244" si="183">F244*G244</f>
        <v>0</v>
      </c>
      <c r="I244" s="571"/>
      <c r="J244" s="200"/>
      <c r="K244" s="683"/>
      <c r="L244" s="683"/>
      <c r="M244" s="683"/>
      <c r="N244" s="684"/>
      <c r="O244" s="394"/>
      <c r="P244" s="466"/>
      <c r="Q244" s="447">
        <f t="shared" si="177"/>
        <v>0</v>
      </c>
      <c r="R244" s="361"/>
      <c r="S244" s="200"/>
      <c r="T244" s="682"/>
      <c r="U244" s="683"/>
      <c r="V244" s="683"/>
      <c r="W244" s="684"/>
      <c r="X244" s="394"/>
      <c r="Y244" s="466"/>
      <c r="Z244" s="447">
        <f t="shared" si="178"/>
        <v>0</v>
      </c>
      <c r="AA244" s="361"/>
      <c r="AB244" s="200"/>
      <c r="AC244" s="682"/>
      <c r="AD244" s="683"/>
      <c r="AE244" s="683"/>
      <c r="AF244" s="684"/>
      <c r="AG244" s="394"/>
      <c r="AH244" s="466"/>
      <c r="AI244" s="447">
        <f t="shared" si="179"/>
        <v>0</v>
      </c>
      <c r="AJ244" s="361"/>
      <c r="AK244" s="200"/>
      <c r="AL244" s="682"/>
      <c r="AM244" s="683"/>
      <c r="AN244" s="683"/>
      <c r="AO244" s="684"/>
      <c r="AP244" s="394"/>
      <c r="AQ244" s="466"/>
      <c r="AR244" s="447">
        <f t="shared" si="180"/>
        <v>0</v>
      </c>
      <c r="AS244" s="361"/>
      <c r="AT244" s="200"/>
      <c r="AU244" s="457">
        <f>SUM(H244+Q244+Z244+AI244+AR244)</f>
        <v>0</v>
      </c>
      <c r="AV244" s="361"/>
      <c r="AW244" s="457">
        <f t="shared" si="182"/>
        <v>0</v>
      </c>
    </row>
    <row r="245" spans="1:49" ht="15.6" customHeight="1" x14ac:dyDescent="0.2">
      <c r="A245" s="678"/>
      <c r="B245" s="679"/>
      <c r="C245" s="815" t="s">
        <v>350</v>
      </c>
      <c r="D245" s="816"/>
      <c r="E245" s="843"/>
      <c r="F245" s="501"/>
      <c r="G245" s="466"/>
      <c r="H245" s="356"/>
      <c r="I245" s="454">
        <f>F245*G245</f>
        <v>0</v>
      </c>
      <c r="J245" s="200"/>
      <c r="K245" s="683"/>
      <c r="L245" s="683"/>
      <c r="M245" s="683"/>
      <c r="N245" s="684"/>
      <c r="O245" s="501"/>
      <c r="P245" s="466"/>
      <c r="Q245" s="356"/>
      <c r="R245" s="447">
        <f>O245*P245</f>
        <v>0</v>
      </c>
      <c r="S245" s="200"/>
      <c r="T245" s="682"/>
      <c r="U245" s="683"/>
      <c r="V245" s="683"/>
      <c r="W245" s="684"/>
      <c r="X245" s="394"/>
      <c r="Y245" s="466"/>
      <c r="Z245" s="356"/>
      <c r="AA245" s="447">
        <f>X245*Y245</f>
        <v>0</v>
      </c>
      <c r="AB245" s="200"/>
      <c r="AC245" s="682"/>
      <c r="AD245" s="683"/>
      <c r="AE245" s="683"/>
      <c r="AF245" s="684"/>
      <c r="AG245" s="394"/>
      <c r="AH245" s="466"/>
      <c r="AI245" s="356"/>
      <c r="AJ245" s="447">
        <f>AG245*AH245</f>
        <v>0</v>
      </c>
      <c r="AK245" s="200"/>
      <c r="AL245" s="682"/>
      <c r="AM245" s="683"/>
      <c r="AN245" s="683"/>
      <c r="AO245" s="684"/>
      <c r="AP245" s="394"/>
      <c r="AQ245" s="466"/>
      <c r="AR245" s="356"/>
      <c r="AS245" s="447">
        <f>AP245*AQ245</f>
        <v>0</v>
      </c>
      <c r="AT245" s="200"/>
      <c r="AU245" s="356"/>
      <c r="AV245" s="457">
        <f>SUM(I245+R245+AA245+AJ245+AS245)</f>
        <v>0</v>
      </c>
      <c r="AW245" s="457">
        <f>SUM(AV245)</f>
        <v>0</v>
      </c>
    </row>
    <row r="246" spans="1:49" ht="15.6" customHeight="1" x14ac:dyDescent="0.2">
      <c r="A246" s="678"/>
      <c r="B246" s="679"/>
      <c r="C246" s="815" t="s">
        <v>350</v>
      </c>
      <c r="D246" s="816"/>
      <c r="E246" s="843"/>
      <c r="F246" s="394"/>
      <c r="G246" s="466"/>
      <c r="H246" s="618"/>
      <c r="I246" s="454">
        <f>F246*G246</f>
        <v>0</v>
      </c>
      <c r="J246" s="200"/>
      <c r="K246" s="683"/>
      <c r="L246" s="683"/>
      <c r="M246" s="683"/>
      <c r="N246" s="684"/>
      <c r="O246" s="394"/>
      <c r="P246" s="466"/>
      <c r="Q246" s="618"/>
      <c r="R246" s="447">
        <f>O246*P246</f>
        <v>0</v>
      </c>
      <c r="S246" s="200"/>
      <c r="T246" s="682"/>
      <c r="U246" s="683"/>
      <c r="V246" s="683"/>
      <c r="W246" s="684"/>
      <c r="X246" s="394"/>
      <c r="Y246" s="466"/>
      <c r="Z246" s="618"/>
      <c r="AA246" s="447">
        <f>X246*Y246</f>
        <v>0</v>
      </c>
      <c r="AB246" s="200"/>
      <c r="AC246" s="682"/>
      <c r="AD246" s="683"/>
      <c r="AE246" s="683"/>
      <c r="AF246" s="684"/>
      <c r="AG246" s="394"/>
      <c r="AH246" s="466"/>
      <c r="AI246" s="618"/>
      <c r="AJ246" s="447">
        <f>AG246*AH246</f>
        <v>0</v>
      </c>
      <c r="AK246" s="200"/>
      <c r="AL246" s="682"/>
      <c r="AM246" s="683"/>
      <c r="AN246" s="683"/>
      <c r="AO246" s="684"/>
      <c r="AP246" s="394"/>
      <c r="AQ246" s="466"/>
      <c r="AR246" s="618"/>
      <c r="AS246" s="447">
        <f>AP246*AQ246</f>
        <v>0</v>
      </c>
      <c r="AT246" s="200"/>
      <c r="AU246" s="618"/>
      <c r="AV246" s="457">
        <f>SUM(I246+R246+AA246+AJ246+AS246)</f>
        <v>0</v>
      </c>
      <c r="AW246" s="457">
        <f t="shared" ref="AW246:AW248" si="184">SUM(AV246)</f>
        <v>0</v>
      </c>
    </row>
    <row r="247" spans="1:49" ht="15.6" customHeight="1" x14ac:dyDescent="0.2">
      <c r="A247" s="678"/>
      <c r="B247" s="679"/>
      <c r="C247" s="815" t="s">
        <v>350</v>
      </c>
      <c r="D247" s="816"/>
      <c r="E247" s="843"/>
      <c r="F247" s="394"/>
      <c r="G247" s="466"/>
      <c r="H247" s="618"/>
      <c r="I247" s="454">
        <f>F247*G247</f>
        <v>0</v>
      </c>
      <c r="J247" s="200"/>
      <c r="K247" s="683"/>
      <c r="L247" s="683"/>
      <c r="M247" s="683"/>
      <c r="N247" s="684"/>
      <c r="O247" s="394"/>
      <c r="P247" s="466"/>
      <c r="Q247" s="618"/>
      <c r="R247" s="447">
        <f>O247*P247</f>
        <v>0</v>
      </c>
      <c r="S247" s="200"/>
      <c r="T247" s="682"/>
      <c r="U247" s="683"/>
      <c r="V247" s="683"/>
      <c r="W247" s="684"/>
      <c r="X247" s="394"/>
      <c r="Y247" s="466"/>
      <c r="Z247" s="618"/>
      <c r="AA247" s="447">
        <f>X247*Y247</f>
        <v>0</v>
      </c>
      <c r="AB247" s="200"/>
      <c r="AC247" s="682"/>
      <c r="AD247" s="683"/>
      <c r="AE247" s="683"/>
      <c r="AF247" s="684"/>
      <c r="AG247" s="394"/>
      <c r="AH247" s="466"/>
      <c r="AI247" s="618"/>
      <c r="AJ247" s="447">
        <f>AG247*AH247</f>
        <v>0</v>
      </c>
      <c r="AK247" s="200"/>
      <c r="AL247" s="682"/>
      <c r="AM247" s="683"/>
      <c r="AN247" s="683"/>
      <c r="AO247" s="684"/>
      <c r="AP247" s="394"/>
      <c r="AQ247" s="466"/>
      <c r="AR247" s="618"/>
      <c r="AS247" s="447">
        <f>AP247*AQ247</f>
        <v>0</v>
      </c>
      <c r="AT247" s="200"/>
      <c r="AU247" s="618"/>
      <c r="AV247" s="457">
        <f t="shared" ref="AV247" si="185">SUM(I247+R247+AA247+AJ247+AS247)</f>
        <v>0</v>
      </c>
      <c r="AW247" s="457">
        <f t="shared" si="184"/>
        <v>0</v>
      </c>
    </row>
    <row r="248" spans="1:49" ht="15.6" customHeight="1" x14ac:dyDescent="0.2">
      <c r="A248" s="678"/>
      <c r="B248" s="679"/>
      <c r="C248" s="815" t="s">
        <v>350</v>
      </c>
      <c r="D248" s="816"/>
      <c r="E248" s="843"/>
      <c r="F248" s="394"/>
      <c r="G248" s="466"/>
      <c r="H248" s="361"/>
      <c r="I248" s="454">
        <f>F248*G248</f>
        <v>0</v>
      </c>
      <c r="J248" s="200"/>
      <c r="K248" s="683"/>
      <c r="L248" s="683"/>
      <c r="M248" s="683"/>
      <c r="N248" s="684"/>
      <c r="O248" s="394"/>
      <c r="P248" s="466"/>
      <c r="Q248" s="361"/>
      <c r="R248" s="447">
        <f>O248*P248</f>
        <v>0</v>
      </c>
      <c r="S248" s="200"/>
      <c r="T248" s="682"/>
      <c r="U248" s="683"/>
      <c r="V248" s="683"/>
      <c r="W248" s="684"/>
      <c r="X248" s="394"/>
      <c r="Y248" s="466"/>
      <c r="Z248" s="361"/>
      <c r="AA248" s="447">
        <f>X248*Y248</f>
        <v>0</v>
      </c>
      <c r="AB248" s="200"/>
      <c r="AC248" s="682"/>
      <c r="AD248" s="683"/>
      <c r="AE248" s="683"/>
      <c r="AF248" s="684"/>
      <c r="AG248" s="394"/>
      <c r="AH248" s="466"/>
      <c r="AI248" s="361"/>
      <c r="AJ248" s="447">
        <f>AG248*AH248</f>
        <v>0</v>
      </c>
      <c r="AK248" s="200"/>
      <c r="AL248" s="682"/>
      <c r="AM248" s="683"/>
      <c r="AN248" s="683"/>
      <c r="AO248" s="684"/>
      <c r="AP248" s="394"/>
      <c r="AQ248" s="466"/>
      <c r="AR248" s="361"/>
      <c r="AS248" s="447">
        <f>AP248*AQ248</f>
        <v>0</v>
      </c>
      <c r="AT248" s="200"/>
      <c r="AU248" s="630">
        <f>SUM(I248+R248+AA248+AJ248+AS248)</f>
        <v>0</v>
      </c>
      <c r="AV248" s="457">
        <f>SUM(I248+R248+AA248+AJ248+AS248)</f>
        <v>0</v>
      </c>
      <c r="AW248" s="457">
        <f t="shared" si="184"/>
        <v>0</v>
      </c>
    </row>
    <row r="249" spans="1:49" ht="15" x14ac:dyDescent="0.25">
      <c r="A249" s="667" t="s">
        <v>16</v>
      </c>
      <c r="B249" s="668"/>
      <c r="C249" s="668"/>
      <c r="D249" s="668"/>
      <c r="E249" s="668"/>
      <c r="F249" s="668"/>
      <c r="G249" s="305"/>
      <c r="H249" s="471">
        <f>SUM(H241:H248)</f>
        <v>0</v>
      </c>
      <c r="I249" s="471">
        <f>SUM(I241:I248)</f>
        <v>0</v>
      </c>
      <c r="J249" s="200"/>
      <c r="K249" s="224"/>
      <c r="L249" s="224"/>
      <c r="M249" s="224"/>
      <c r="N249" s="224"/>
      <c r="O249" s="224"/>
      <c r="P249" s="224"/>
      <c r="Q249" s="471">
        <f>SUM(Q241:Q248)</f>
        <v>0</v>
      </c>
      <c r="R249" s="471">
        <f>SUM(R241:R248)</f>
        <v>0</v>
      </c>
      <c r="S249" s="200"/>
      <c r="T249" s="224"/>
      <c r="U249" s="224"/>
      <c r="V249" s="224"/>
      <c r="W249" s="224"/>
      <c r="X249" s="224"/>
      <c r="Y249" s="224"/>
      <c r="Z249" s="471">
        <f>SUM(Z241:Z248)</f>
        <v>0</v>
      </c>
      <c r="AA249" s="471">
        <f>SUM(AA241:AA248)</f>
        <v>0</v>
      </c>
      <c r="AB249" s="200"/>
      <c r="AC249" s="224"/>
      <c r="AD249" s="224"/>
      <c r="AE249" s="224"/>
      <c r="AF249" s="224"/>
      <c r="AG249" s="224"/>
      <c r="AH249" s="224"/>
      <c r="AI249" s="471">
        <f>SUM(AI241:AI248)</f>
        <v>0</v>
      </c>
      <c r="AJ249" s="471">
        <f>SUM(AJ241:AJ248)</f>
        <v>0</v>
      </c>
      <c r="AK249" s="200"/>
      <c r="AL249" s="224"/>
      <c r="AM249" s="224"/>
      <c r="AN249" s="224"/>
      <c r="AO249" s="224"/>
      <c r="AP249" s="224"/>
      <c r="AQ249" s="224"/>
      <c r="AR249" s="471">
        <f t="shared" ref="AR249" si="186">SUM(AR241:AR248)</f>
        <v>0</v>
      </c>
      <c r="AS249" s="471">
        <f>SUM(AS241:AS248)</f>
        <v>0</v>
      </c>
      <c r="AT249" s="200"/>
      <c r="AU249" s="458">
        <f t="shared" si="181"/>
        <v>0</v>
      </c>
      <c r="AV249" s="458">
        <f>SUM(I249+R249+AA249+AJ249+AS249)</f>
        <v>0</v>
      </c>
      <c r="AW249" s="458">
        <f>SUM(AU249+AV2501)</f>
        <v>0</v>
      </c>
    </row>
    <row r="250" spans="1:49" x14ac:dyDescent="0.2">
      <c r="H250" s="232"/>
      <c r="I250" s="265"/>
      <c r="J250" s="200"/>
      <c r="K250" s="265"/>
      <c r="L250" s="265"/>
      <c r="Q250" s="266"/>
      <c r="R250" s="569"/>
      <c r="S250" s="200"/>
      <c r="T250" s="265"/>
      <c r="U250" s="265"/>
      <c r="Z250" s="266"/>
      <c r="AA250" s="569"/>
      <c r="AB250" s="200"/>
      <c r="AC250" s="265"/>
      <c r="AD250" s="265"/>
      <c r="AI250" s="266"/>
      <c r="AJ250" s="569"/>
      <c r="AK250" s="200"/>
      <c r="AL250" s="265"/>
      <c r="AM250" s="265"/>
      <c r="AR250" s="234"/>
      <c r="AS250" s="570"/>
      <c r="AT250" s="200"/>
    </row>
    <row r="251" spans="1:49" ht="29.45" customHeight="1" x14ac:dyDescent="0.25">
      <c r="A251" s="272" t="s">
        <v>306</v>
      </c>
      <c r="B251" s="345"/>
      <c r="C251" s="345"/>
      <c r="D251" s="346"/>
      <c r="E251" s="347" t="s">
        <v>302</v>
      </c>
      <c r="F251" s="445" t="s">
        <v>282</v>
      </c>
      <c r="G251" s="840"/>
      <c r="H251" s="841"/>
      <c r="I251" s="842"/>
      <c r="J251" s="240"/>
      <c r="K251" s="345"/>
      <c r="L251" s="345"/>
      <c r="M251" s="345"/>
      <c r="N251" s="347" t="s">
        <v>302</v>
      </c>
      <c r="O251" s="347" t="s">
        <v>282</v>
      </c>
      <c r="P251" s="840"/>
      <c r="Q251" s="841"/>
      <c r="R251" s="842"/>
      <c r="S251" s="240"/>
      <c r="T251" s="275"/>
      <c r="U251" s="275"/>
      <c r="V251" s="345"/>
      <c r="W251" s="347" t="s">
        <v>302</v>
      </c>
      <c r="X251" s="347" t="s">
        <v>282</v>
      </c>
      <c r="Y251" s="840"/>
      <c r="Z251" s="841"/>
      <c r="AA251" s="842"/>
      <c r="AB251" s="240"/>
      <c r="AC251" s="275"/>
      <c r="AD251" s="275"/>
      <c r="AE251" s="345"/>
      <c r="AF251" s="347" t="s">
        <v>302</v>
      </c>
      <c r="AG251" s="347" t="s">
        <v>282</v>
      </c>
      <c r="AH251" s="840"/>
      <c r="AI251" s="841"/>
      <c r="AJ251" s="842"/>
      <c r="AK251" s="240"/>
      <c r="AL251" s="275"/>
      <c r="AM251" s="275"/>
      <c r="AN251" s="345"/>
      <c r="AO251" s="347" t="s">
        <v>302</v>
      </c>
      <c r="AP251" s="347" t="s">
        <v>282</v>
      </c>
      <c r="AQ251" s="840"/>
      <c r="AR251" s="841"/>
      <c r="AS251" s="842"/>
      <c r="AT251" s="240"/>
      <c r="AU251" s="273"/>
      <c r="AV251" s="273"/>
      <c r="AW251" s="273"/>
    </row>
    <row r="252" spans="1:49" ht="15.6" customHeight="1" x14ac:dyDescent="0.2">
      <c r="A252" s="806"/>
      <c r="B252" s="808"/>
      <c r="C252" s="733"/>
      <c r="D252" s="735"/>
      <c r="E252" s="651"/>
      <c r="F252" s="652">
        <f>IF(E252&gt;25000,25000,E252)</f>
        <v>0</v>
      </c>
      <c r="G252" s="555"/>
      <c r="H252" s="453">
        <f>E252</f>
        <v>0</v>
      </c>
      <c r="I252" s="227"/>
      <c r="J252" s="200"/>
      <c r="K252" s="806"/>
      <c r="L252" s="807"/>
      <c r="M252" s="808"/>
      <c r="N252" s="651"/>
      <c r="O252" s="652">
        <f>IF(N252=0,0,IF(F252=25000,0,IF(25000-F252&gt;N252,N252,25000-F252)))</f>
        <v>0</v>
      </c>
      <c r="P252" s="555"/>
      <c r="Q252" s="453">
        <f>N252</f>
        <v>0</v>
      </c>
      <c r="R252" s="227"/>
      <c r="S252" s="200"/>
      <c r="T252" s="806"/>
      <c r="U252" s="807"/>
      <c r="V252" s="808"/>
      <c r="W252" s="651"/>
      <c r="X252" s="652">
        <f>IF(W252=0,0,IF(W252+O252=25000,0,IF(25000-O252-F252&gt;W252,W252,25000-O252-F252)))</f>
        <v>0</v>
      </c>
      <c r="Y252" s="555"/>
      <c r="Z252" s="453">
        <f>W252</f>
        <v>0</v>
      </c>
      <c r="AA252" s="227"/>
      <c r="AB252" s="200"/>
      <c r="AC252" s="806"/>
      <c r="AD252" s="807"/>
      <c r="AE252" s="808"/>
      <c r="AF252" s="651"/>
      <c r="AG252" s="652">
        <f>IF(AF252=0,0,IF(F252+N252+W252=25000,0,IF(25000-X252-O252-F252&gt;AF252,AF252,25000-X252-O252-F252)))</f>
        <v>0</v>
      </c>
      <c r="AH252" s="555"/>
      <c r="AI252" s="453">
        <f>AF252</f>
        <v>0</v>
      </c>
      <c r="AJ252" s="227"/>
      <c r="AK252" s="200"/>
      <c r="AL252" s="806"/>
      <c r="AM252" s="807"/>
      <c r="AN252" s="808"/>
      <c r="AO252" s="651"/>
      <c r="AP252" s="652">
        <f>IF(AO252=0,0,IF(F252+O252+W252+AF252=25000,0,IF(25000-AG252-X252-O252-F252&gt;AO252,AO252,25000-AG252-X252-O252-F252)))</f>
        <v>0</v>
      </c>
      <c r="AQ252" s="555"/>
      <c r="AR252" s="453">
        <f>AO252</f>
        <v>0</v>
      </c>
      <c r="AS252" s="227"/>
      <c r="AT252" s="200"/>
      <c r="AU252" s="457">
        <f>SUM(H252+Q252+Z252+AI252+AR252)</f>
        <v>0</v>
      </c>
      <c r="AV252" s="361"/>
      <c r="AW252" s="457">
        <f>SUM(AU252)</f>
        <v>0</v>
      </c>
    </row>
    <row r="253" spans="1:49" ht="15.6" customHeight="1" x14ac:dyDescent="0.2">
      <c r="A253" s="809"/>
      <c r="B253" s="811"/>
      <c r="C253" s="815" t="s">
        <v>350</v>
      </c>
      <c r="D253" s="816"/>
      <c r="E253" s="651"/>
      <c r="F253" s="652">
        <f>IF(E253&gt;25000,25000,E253)</f>
        <v>0</v>
      </c>
      <c r="G253" s="555"/>
      <c r="H253" s="631"/>
      <c r="I253" s="455">
        <f>E253</f>
        <v>0</v>
      </c>
      <c r="J253" s="200"/>
      <c r="K253" s="809"/>
      <c r="L253" s="810"/>
      <c r="M253" s="811"/>
      <c r="N253" s="651"/>
      <c r="O253" s="652">
        <f>IF(N253=0,0,IF(F253=25000,0,IF(25000-F253&gt;N253,N253,25000-F253)))</f>
        <v>0</v>
      </c>
      <c r="P253" s="555"/>
      <c r="Q253" s="631"/>
      <c r="R253" s="455">
        <f>N253</f>
        <v>0</v>
      </c>
      <c r="S253" s="200"/>
      <c r="T253" s="809"/>
      <c r="U253" s="810"/>
      <c r="V253" s="811"/>
      <c r="W253" s="651"/>
      <c r="X253" s="652">
        <f>IF(W253=0,0,IF(W253+O253=25000,0,IF(25000-O253-F253&gt;W253,W253,25000-O253-F253)))</f>
        <v>0</v>
      </c>
      <c r="Y253" s="555"/>
      <c r="Z253" s="631"/>
      <c r="AA253" s="455">
        <f>W253</f>
        <v>0</v>
      </c>
      <c r="AB253" s="200"/>
      <c r="AC253" s="809"/>
      <c r="AD253" s="810"/>
      <c r="AE253" s="811"/>
      <c r="AF253" s="651"/>
      <c r="AG253" s="652">
        <f>IF(AF253=0,0,IF(F253+N253+W253=25000,0,IF(25000-X253-O253-F253&gt;AF253,AF253,25000-X253-O253-F253)))</f>
        <v>0</v>
      </c>
      <c r="AH253" s="555"/>
      <c r="AI253" s="631"/>
      <c r="AJ253" s="455">
        <f>AF253</f>
        <v>0</v>
      </c>
      <c r="AK253" s="200"/>
      <c r="AL253" s="809"/>
      <c r="AM253" s="810"/>
      <c r="AN253" s="811"/>
      <c r="AO253" s="651"/>
      <c r="AP253" s="652">
        <f>IF(AO253=0,0,IF(F253+O253+W253+AF253=25000,0,IF(25000-AG253-X253-O253-F253&gt;AO253,AO253,25000-AG253-X253-O253-F253)))</f>
        <v>0</v>
      </c>
      <c r="AQ253" s="555"/>
      <c r="AR253" s="631"/>
      <c r="AS253" s="455">
        <f>AO253</f>
        <v>0</v>
      </c>
      <c r="AT253" s="200"/>
      <c r="AU253" s="618"/>
      <c r="AV253" s="457">
        <f>SUM(I253+R253+AA253+AJ253+AS253)</f>
        <v>0</v>
      </c>
      <c r="AW253" s="457">
        <f>SUM(AV253)</f>
        <v>0</v>
      </c>
    </row>
    <row r="254" spans="1:49" ht="15.6" customHeight="1" x14ac:dyDescent="0.2">
      <c r="A254" s="806"/>
      <c r="B254" s="808"/>
      <c r="C254" s="675"/>
      <c r="D254" s="677"/>
      <c r="E254" s="651"/>
      <c r="F254" s="652">
        <f>IF(E254&gt;25000,25000,E254)</f>
        <v>0</v>
      </c>
      <c r="G254" s="555"/>
      <c r="H254" s="454">
        <f>E254</f>
        <v>0</v>
      </c>
      <c r="I254" s="227"/>
      <c r="J254" s="200"/>
      <c r="K254" s="806"/>
      <c r="L254" s="807"/>
      <c r="M254" s="808"/>
      <c r="N254" s="651"/>
      <c r="O254" s="652">
        <f>IF(N254=0,0,IF(F254=25000,0,IF(25000-F254&gt;N254,N254,25000-F254)))</f>
        <v>0</v>
      </c>
      <c r="P254" s="555"/>
      <c r="Q254" s="454">
        <f>N254</f>
        <v>0</v>
      </c>
      <c r="R254" s="227"/>
      <c r="S254" s="200"/>
      <c r="T254" s="806"/>
      <c r="U254" s="807"/>
      <c r="V254" s="808"/>
      <c r="W254" s="651"/>
      <c r="X254" s="652">
        <f>IF(W254=0,0,IF(W254+O254=25000,0,IF(25000-O254-F254&gt;W254,W254,25000-O254-F254)))</f>
        <v>0</v>
      </c>
      <c r="Y254" s="555"/>
      <c r="Z254" s="454">
        <f>W254</f>
        <v>0</v>
      </c>
      <c r="AA254" s="227"/>
      <c r="AB254" s="200"/>
      <c r="AC254" s="806"/>
      <c r="AD254" s="807"/>
      <c r="AE254" s="808"/>
      <c r="AF254" s="651"/>
      <c r="AG254" s="652">
        <f>IF(AF254=0,0,IF(F254+N254+W254=25000,0,IF(25000-X254-O254-F254&gt;AF254,AF254,25000-X254-O254-F254)))</f>
        <v>0</v>
      </c>
      <c r="AH254" s="555"/>
      <c r="AI254" s="454">
        <f>AF254</f>
        <v>0</v>
      </c>
      <c r="AJ254" s="227"/>
      <c r="AK254" s="200"/>
      <c r="AL254" s="806"/>
      <c r="AM254" s="807"/>
      <c r="AN254" s="808"/>
      <c r="AO254" s="651"/>
      <c r="AP254" s="652">
        <f>IF(AO254=0,0,IF(F254+O254+W254+AF254=25000,0,IF(25000-AG254-X254-O254-F254&gt;AO254,AO254,25000-AG254-X254-O254-F254)))</f>
        <v>0</v>
      </c>
      <c r="AQ254" s="555"/>
      <c r="AR254" s="454">
        <f>AO254</f>
        <v>0</v>
      </c>
      <c r="AS254" s="227"/>
      <c r="AT254" s="200"/>
      <c r="AU254" s="457">
        <f>SUM(H254+Q254+Z254+AI254+AR254)</f>
        <v>0</v>
      </c>
      <c r="AV254" s="618"/>
      <c r="AW254" s="457">
        <f>SUM(AU254)</f>
        <v>0</v>
      </c>
    </row>
    <row r="255" spans="1:49" ht="15.6" customHeight="1" x14ac:dyDescent="0.2">
      <c r="A255" s="809"/>
      <c r="B255" s="811"/>
      <c r="C255" s="815" t="s">
        <v>350</v>
      </c>
      <c r="D255" s="816"/>
      <c r="E255" s="651"/>
      <c r="F255" s="652">
        <f t="shared" ref="F255:F259" si="187">IF(E255&gt;25000,25000,E255)</f>
        <v>0</v>
      </c>
      <c r="G255" s="555"/>
      <c r="H255" s="631"/>
      <c r="I255" s="455">
        <f>E255</f>
        <v>0</v>
      </c>
      <c r="J255" s="200"/>
      <c r="K255" s="809"/>
      <c r="L255" s="810"/>
      <c r="M255" s="811"/>
      <c r="N255" s="651"/>
      <c r="O255" s="652">
        <f t="shared" ref="O255:O259" si="188">IF(N255=0,0,IF(F255=25000,0,IF(25000-F255&gt;N255,N255,25000-F255)))</f>
        <v>0</v>
      </c>
      <c r="P255" s="555"/>
      <c r="Q255" s="631"/>
      <c r="R255" s="455">
        <f>N255</f>
        <v>0</v>
      </c>
      <c r="S255" s="200"/>
      <c r="T255" s="809"/>
      <c r="U255" s="810"/>
      <c r="V255" s="811"/>
      <c r="W255" s="651"/>
      <c r="X255" s="652">
        <f t="shared" ref="X255:X259" si="189">IF(W255=0,0,IF(W255+O255=25000,0,IF(25000-O255-F255&gt;W255,W255,25000-O255-F255)))</f>
        <v>0</v>
      </c>
      <c r="Y255" s="555"/>
      <c r="Z255" s="631"/>
      <c r="AA255" s="455">
        <f>W255</f>
        <v>0</v>
      </c>
      <c r="AB255" s="200"/>
      <c r="AC255" s="809"/>
      <c r="AD255" s="810"/>
      <c r="AE255" s="811"/>
      <c r="AF255" s="651"/>
      <c r="AG255" s="652">
        <f t="shared" ref="AG255:AG259" si="190">IF(AF255=0,0,IF(F255+N255+W255=25000,0,IF(25000-X255-O255-F255&gt;AF255,AF255,25000-X255-O255-F255)))</f>
        <v>0</v>
      </c>
      <c r="AH255" s="555"/>
      <c r="AI255" s="631"/>
      <c r="AJ255" s="455">
        <f>AF255</f>
        <v>0</v>
      </c>
      <c r="AK255" s="200"/>
      <c r="AL255" s="809"/>
      <c r="AM255" s="810"/>
      <c r="AN255" s="811"/>
      <c r="AO255" s="651"/>
      <c r="AP255" s="652">
        <f t="shared" ref="AP255:AP259" si="191">IF(AO255=0,0,IF(F255+O255+W255+AF255=25000,0,IF(25000-AG255-X255-O255-F255&gt;AO255,AO255,25000-AG255-X255-O255-F255)))</f>
        <v>0</v>
      </c>
      <c r="AQ255" s="555"/>
      <c r="AR255" s="631"/>
      <c r="AS255" s="455">
        <f>AO255</f>
        <v>0</v>
      </c>
      <c r="AT255" s="200"/>
      <c r="AU255" s="618"/>
      <c r="AV255" s="457">
        <f>SUM(I255+R255+AA255+AJ255+AS255)</f>
        <v>0</v>
      </c>
      <c r="AW255" s="457">
        <f>SUM(AV255)</f>
        <v>0</v>
      </c>
    </row>
    <row r="256" spans="1:49" ht="15.6" customHeight="1" x14ac:dyDescent="0.2">
      <c r="A256" s="806"/>
      <c r="B256" s="808"/>
      <c r="C256" s="596"/>
      <c r="D256" s="597"/>
      <c r="E256" s="651"/>
      <c r="F256" s="652">
        <f t="shared" si="187"/>
        <v>0</v>
      </c>
      <c r="G256" s="555"/>
      <c r="H256" s="454">
        <f t="shared" ref="H256:H258" si="192">E256</f>
        <v>0</v>
      </c>
      <c r="I256" s="227"/>
      <c r="J256" s="200"/>
      <c r="K256" s="806"/>
      <c r="L256" s="807"/>
      <c r="M256" s="808"/>
      <c r="N256" s="651"/>
      <c r="O256" s="652">
        <f t="shared" si="188"/>
        <v>0</v>
      </c>
      <c r="P256" s="555"/>
      <c r="Q256" s="454">
        <f t="shared" ref="Q256" si="193">N256</f>
        <v>0</v>
      </c>
      <c r="R256" s="227"/>
      <c r="S256" s="200"/>
      <c r="T256" s="806"/>
      <c r="U256" s="807"/>
      <c r="V256" s="808"/>
      <c r="W256" s="651"/>
      <c r="X256" s="652">
        <f t="shared" si="189"/>
        <v>0</v>
      </c>
      <c r="Y256" s="555"/>
      <c r="Z256" s="454">
        <f t="shared" ref="Z256" si="194">W256</f>
        <v>0</v>
      </c>
      <c r="AA256" s="227"/>
      <c r="AB256" s="200"/>
      <c r="AC256" s="806"/>
      <c r="AD256" s="807"/>
      <c r="AE256" s="808"/>
      <c r="AF256" s="651"/>
      <c r="AG256" s="652">
        <f t="shared" si="190"/>
        <v>0</v>
      </c>
      <c r="AH256" s="555"/>
      <c r="AI256" s="454">
        <f t="shared" ref="AI256" si="195">AF256</f>
        <v>0</v>
      </c>
      <c r="AJ256" s="227"/>
      <c r="AK256" s="200"/>
      <c r="AL256" s="806"/>
      <c r="AM256" s="807"/>
      <c r="AN256" s="808"/>
      <c r="AO256" s="651"/>
      <c r="AP256" s="652">
        <f t="shared" si="191"/>
        <v>0</v>
      </c>
      <c r="AQ256" s="555"/>
      <c r="AR256" s="454">
        <f t="shared" ref="AR256" si="196">AO256</f>
        <v>0</v>
      </c>
      <c r="AS256" s="227"/>
      <c r="AT256" s="200"/>
      <c r="AU256" s="457">
        <f>SUM(H256+Q256+Z256+AI256+AR256)</f>
        <v>0</v>
      </c>
      <c r="AV256" s="618"/>
      <c r="AW256" s="457">
        <f>SUM(AU256)</f>
        <v>0</v>
      </c>
    </row>
    <row r="257" spans="1:49" ht="15.6" customHeight="1" x14ac:dyDescent="0.2">
      <c r="A257" s="809"/>
      <c r="B257" s="811"/>
      <c r="C257" s="815" t="s">
        <v>350</v>
      </c>
      <c r="D257" s="816"/>
      <c r="E257" s="651"/>
      <c r="F257" s="652">
        <f t="shared" si="187"/>
        <v>0</v>
      </c>
      <c r="G257" s="555"/>
      <c r="H257" s="631"/>
      <c r="I257" s="455">
        <f>E257</f>
        <v>0</v>
      </c>
      <c r="J257" s="200"/>
      <c r="K257" s="809"/>
      <c r="L257" s="810"/>
      <c r="M257" s="811"/>
      <c r="N257" s="651"/>
      <c r="O257" s="652">
        <f t="shared" si="188"/>
        <v>0</v>
      </c>
      <c r="P257" s="555"/>
      <c r="Q257" s="631"/>
      <c r="R257" s="455">
        <f>N257</f>
        <v>0</v>
      </c>
      <c r="S257" s="200"/>
      <c r="T257" s="809"/>
      <c r="U257" s="810"/>
      <c r="V257" s="811"/>
      <c r="W257" s="651"/>
      <c r="X257" s="652">
        <f t="shared" si="189"/>
        <v>0</v>
      </c>
      <c r="Y257" s="555"/>
      <c r="Z257" s="631"/>
      <c r="AA257" s="455">
        <f>W257</f>
        <v>0</v>
      </c>
      <c r="AB257" s="200"/>
      <c r="AC257" s="809"/>
      <c r="AD257" s="810"/>
      <c r="AE257" s="811"/>
      <c r="AF257" s="651"/>
      <c r="AG257" s="652">
        <f t="shared" si="190"/>
        <v>0</v>
      </c>
      <c r="AH257" s="555"/>
      <c r="AI257" s="631"/>
      <c r="AJ257" s="455">
        <f>AF257</f>
        <v>0</v>
      </c>
      <c r="AK257" s="200"/>
      <c r="AL257" s="809"/>
      <c r="AM257" s="810"/>
      <c r="AN257" s="811"/>
      <c r="AO257" s="651"/>
      <c r="AP257" s="652">
        <f t="shared" si="191"/>
        <v>0</v>
      </c>
      <c r="AQ257" s="555"/>
      <c r="AR257" s="631"/>
      <c r="AS257" s="455">
        <f>AO257</f>
        <v>0</v>
      </c>
      <c r="AT257" s="200"/>
      <c r="AU257" s="618"/>
      <c r="AV257" s="457">
        <f>SUM(I257+R257+AA257+AJ257+AS257)</f>
        <v>0</v>
      </c>
      <c r="AW257" s="457">
        <f>SUM(AU257)</f>
        <v>0</v>
      </c>
    </row>
    <row r="258" spans="1:49" ht="15.6" customHeight="1" x14ac:dyDescent="0.2">
      <c r="A258" s="806"/>
      <c r="B258" s="808"/>
      <c r="C258" s="596"/>
      <c r="D258" s="597"/>
      <c r="E258" s="651"/>
      <c r="F258" s="652">
        <f t="shared" si="187"/>
        <v>0</v>
      </c>
      <c r="G258" s="555"/>
      <c r="H258" s="454">
        <f t="shared" si="192"/>
        <v>0</v>
      </c>
      <c r="I258" s="227"/>
      <c r="J258" s="200"/>
      <c r="K258" s="806"/>
      <c r="L258" s="807"/>
      <c r="M258" s="808"/>
      <c r="N258" s="651"/>
      <c r="O258" s="652">
        <f t="shared" si="188"/>
        <v>0</v>
      </c>
      <c r="P258" s="555"/>
      <c r="Q258" s="454">
        <f t="shared" ref="Q258" si="197">N258</f>
        <v>0</v>
      </c>
      <c r="R258" s="227"/>
      <c r="S258" s="200"/>
      <c r="T258" s="806"/>
      <c r="U258" s="807"/>
      <c r="V258" s="808"/>
      <c r="W258" s="651"/>
      <c r="X258" s="652">
        <f t="shared" si="189"/>
        <v>0</v>
      </c>
      <c r="Y258" s="555"/>
      <c r="Z258" s="454">
        <f t="shared" ref="Z258" si="198">W258</f>
        <v>0</v>
      </c>
      <c r="AA258" s="227"/>
      <c r="AB258" s="200"/>
      <c r="AC258" s="806"/>
      <c r="AD258" s="807"/>
      <c r="AE258" s="808"/>
      <c r="AF258" s="651"/>
      <c r="AG258" s="652">
        <f t="shared" si="190"/>
        <v>0</v>
      </c>
      <c r="AH258" s="555"/>
      <c r="AI258" s="454">
        <f t="shared" ref="AI258" si="199">AF258</f>
        <v>0</v>
      </c>
      <c r="AJ258" s="227"/>
      <c r="AK258" s="200"/>
      <c r="AL258" s="806"/>
      <c r="AM258" s="807"/>
      <c r="AN258" s="808"/>
      <c r="AO258" s="651"/>
      <c r="AP258" s="652">
        <f t="shared" si="191"/>
        <v>0</v>
      </c>
      <c r="AQ258" s="555"/>
      <c r="AR258" s="454">
        <f t="shared" ref="AR258" si="200">AO258</f>
        <v>0</v>
      </c>
      <c r="AS258" s="227"/>
      <c r="AT258" s="200"/>
      <c r="AU258" s="457">
        <f>SUM(H258+Q258+Z258+AI258+AR258)</f>
        <v>0</v>
      </c>
      <c r="AV258" s="618"/>
      <c r="AW258" s="457">
        <f>SUM(AU258)</f>
        <v>0</v>
      </c>
    </row>
    <row r="259" spans="1:49" ht="15.6" customHeight="1" x14ac:dyDescent="0.2">
      <c r="A259" s="809"/>
      <c r="B259" s="811"/>
      <c r="C259" s="815" t="s">
        <v>350</v>
      </c>
      <c r="D259" s="816"/>
      <c r="E259" s="651"/>
      <c r="F259" s="652">
        <f t="shared" si="187"/>
        <v>0</v>
      </c>
      <c r="G259" s="555"/>
      <c r="H259" s="631"/>
      <c r="I259" s="455">
        <f>E259</f>
        <v>0</v>
      </c>
      <c r="J259" s="200"/>
      <c r="K259" s="809"/>
      <c r="L259" s="810"/>
      <c r="M259" s="811"/>
      <c r="N259" s="651"/>
      <c r="O259" s="652">
        <f t="shared" si="188"/>
        <v>0</v>
      </c>
      <c r="P259" s="555"/>
      <c r="Q259" s="631"/>
      <c r="R259" s="455">
        <f>N259</f>
        <v>0</v>
      </c>
      <c r="S259" s="200"/>
      <c r="T259" s="809"/>
      <c r="U259" s="810"/>
      <c r="V259" s="811"/>
      <c r="W259" s="651"/>
      <c r="X259" s="652">
        <f t="shared" si="189"/>
        <v>0</v>
      </c>
      <c r="Y259" s="555"/>
      <c r="Z259" s="631"/>
      <c r="AA259" s="455">
        <f>W259</f>
        <v>0</v>
      </c>
      <c r="AB259" s="200"/>
      <c r="AC259" s="809"/>
      <c r="AD259" s="810"/>
      <c r="AE259" s="811"/>
      <c r="AF259" s="651"/>
      <c r="AG259" s="652">
        <f t="shared" si="190"/>
        <v>0</v>
      </c>
      <c r="AH259" s="555"/>
      <c r="AI259" s="631"/>
      <c r="AJ259" s="455">
        <f>AF259</f>
        <v>0</v>
      </c>
      <c r="AK259" s="200"/>
      <c r="AL259" s="809"/>
      <c r="AM259" s="810"/>
      <c r="AN259" s="811"/>
      <c r="AO259" s="651"/>
      <c r="AP259" s="652">
        <f t="shared" si="191"/>
        <v>0</v>
      </c>
      <c r="AQ259" s="555"/>
      <c r="AR259" s="631"/>
      <c r="AS259" s="455">
        <f>AO259</f>
        <v>0</v>
      </c>
      <c r="AT259" s="200"/>
      <c r="AU259" s="618"/>
      <c r="AV259" s="457">
        <f>SUM(I259+R259+AA259+AJ259+AS259)</f>
        <v>0</v>
      </c>
      <c r="AW259" s="457">
        <f>SUM(AV259)</f>
        <v>0</v>
      </c>
    </row>
    <row r="260" spans="1:49" ht="15.6" customHeight="1" x14ac:dyDescent="0.2">
      <c r="A260" s="806"/>
      <c r="B260" s="808"/>
      <c r="C260" s="675"/>
      <c r="D260" s="677"/>
      <c r="E260" s="651"/>
      <c r="F260" s="652">
        <f>IF(E260&gt;25000,25000,E260)</f>
        <v>0</v>
      </c>
      <c r="G260" s="555"/>
      <c r="H260" s="454">
        <f>E260</f>
        <v>0</v>
      </c>
      <c r="I260" s="227"/>
      <c r="J260" s="200"/>
      <c r="K260" s="806"/>
      <c r="L260" s="807"/>
      <c r="M260" s="808"/>
      <c r="N260" s="651"/>
      <c r="O260" s="652">
        <f>IF(N260=0,0,IF(F260=25000,0,IF(25000-F260&gt;N260,N260,25000-F260)))</f>
        <v>0</v>
      </c>
      <c r="P260" s="555"/>
      <c r="Q260" s="454">
        <f>N260</f>
        <v>0</v>
      </c>
      <c r="R260" s="227"/>
      <c r="S260" s="200"/>
      <c r="T260" s="806"/>
      <c r="U260" s="807"/>
      <c r="V260" s="808"/>
      <c r="W260" s="651"/>
      <c r="X260" s="652">
        <f>IF(W260=0,0,IF(W260+O260=25000,0,IF(25000-O260-F260&gt;W260,W260,25000-O260-F260)))</f>
        <v>0</v>
      </c>
      <c r="Y260" s="555"/>
      <c r="Z260" s="454">
        <f>W260</f>
        <v>0</v>
      </c>
      <c r="AA260" s="227"/>
      <c r="AB260" s="200"/>
      <c r="AC260" s="806"/>
      <c r="AD260" s="807"/>
      <c r="AE260" s="808"/>
      <c r="AF260" s="651"/>
      <c r="AG260" s="652">
        <f>IF(AF260=0,0,IF(F260+N260+W260=25000,0,IF(25000-X260-O260-F260&gt;AF260,AF260,25000-X260-O260-F260)))</f>
        <v>0</v>
      </c>
      <c r="AH260" s="555"/>
      <c r="AI260" s="454">
        <f>AF260</f>
        <v>0</v>
      </c>
      <c r="AJ260" s="227"/>
      <c r="AK260" s="200"/>
      <c r="AL260" s="806"/>
      <c r="AM260" s="807"/>
      <c r="AN260" s="808"/>
      <c r="AO260" s="651"/>
      <c r="AP260" s="652">
        <f>IF(AO260=0,0,IF(F260+O260+W260+AF260=25000,0,IF(25000-AG260-X260-O260-F260&gt;AO260,AO260,25000-AG260-X260-O260-F260)))</f>
        <v>0</v>
      </c>
      <c r="AQ260" s="555"/>
      <c r="AR260" s="454">
        <f>AO260</f>
        <v>0</v>
      </c>
      <c r="AS260" s="227"/>
      <c r="AT260" s="200"/>
      <c r="AU260" s="457">
        <f>SUM(H260+Q260+Z260+AI260+AR260)</f>
        <v>0</v>
      </c>
      <c r="AV260" s="618"/>
      <c r="AW260" s="457">
        <f>SUM(AU260)</f>
        <v>0</v>
      </c>
    </row>
    <row r="261" spans="1:49" ht="15.6" customHeight="1" x14ac:dyDescent="0.2">
      <c r="A261" s="809"/>
      <c r="B261" s="811"/>
      <c r="C261" s="815" t="s">
        <v>350</v>
      </c>
      <c r="D261" s="816"/>
      <c r="E261" s="651"/>
      <c r="F261" s="652">
        <f>IF(E261&gt;25000,25000,E261)</f>
        <v>0</v>
      </c>
      <c r="G261" s="608"/>
      <c r="H261" s="631"/>
      <c r="I261" s="455">
        <f>E261</f>
        <v>0</v>
      </c>
      <c r="J261" s="200"/>
      <c r="K261" s="809"/>
      <c r="L261" s="810"/>
      <c r="M261" s="811"/>
      <c r="N261" s="651"/>
      <c r="O261" s="652">
        <f>IF(N261=0,0,IF(F261=25000,0,IF(25000-F261&gt;N261,N261,25000-F261)))</f>
        <v>0</v>
      </c>
      <c r="P261" s="608"/>
      <c r="Q261" s="631"/>
      <c r="R261" s="455">
        <f>N261</f>
        <v>0</v>
      </c>
      <c r="S261" s="200"/>
      <c r="T261" s="809"/>
      <c r="U261" s="810"/>
      <c r="V261" s="811"/>
      <c r="W261" s="651"/>
      <c r="X261" s="652">
        <f>IF(W261=0,0,IF(W261+O261=25000,0,IF(25000-O261-F261&gt;W261,W261,25000-O261-F261)))</f>
        <v>0</v>
      </c>
      <c r="Y261" s="608"/>
      <c r="Z261" s="631"/>
      <c r="AA261" s="455">
        <f>W261</f>
        <v>0</v>
      </c>
      <c r="AB261" s="200"/>
      <c r="AC261" s="809"/>
      <c r="AD261" s="810"/>
      <c r="AE261" s="811"/>
      <c r="AF261" s="651"/>
      <c r="AG261" s="652">
        <f>IF(AF261=0,0,IF(F261+N261+W261=25000,0,IF(25000-X261-O261-F261&gt;AF261,AF261,25000-X261-O261-F261)))</f>
        <v>0</v>
      </c>
      <c r="AH261" s="608"/>
      <c r="AI261" s="631"/>
      <c r="AJ261" s="455">
        <f>AF261</f>
        <v>0</v>
      </c>
      <c r="AK261" s="200"/>
      <c r="AL261" s="809"/>
      <c r="AM261" s="810"/>
      <c r="AN261" s="811"/>
      <c r="AO261" s="651"/>
      <c r="AP261" s="652">
        <f>IF(AO261=0,0,IF(F261+O261+W261+AF261=25000,0,IF(25000-AG261-X261-O261-F261&gt;AO261,AO261,25000-AG261-X261-O261-F261)))</f>
        <v>0</v>
      </c>
      <c r="AQ261" s="608"/>
      <c r="AR261" s="631"/>
      <c r="AS261" s="455">
        <f>AO261</f>
        <v>0</v>
      </c>
      <c r="AT261" s="200"/>
      <c r="AU261" s="618"/>
      <c r="AV261" s="457">
        <f>SUM(I261+R261+AA261+AJ261+AS261)</f>
        <v>0</v>
      </c>
      <c r="AW261" s="457">
        <f>SUM(AV261)</f>
        <v>0</v>
      </c>
    </row>
    <row r="262" spans="1:49" ht="15" x14ac:dyDescent="0.25">
      <c r="A262" s="224" t="s">
        <v>16</v>
      </c>
      <c r="B262" s="224"/>
      <c r="C262" s="224"/>
      <c r="D262" s="224"/>
      <c r="E262" s="224"/>
      <c r="F262" s="224"/>
      <c r="G262" s="305"/>
      <c r="H262" s="471">
        <f>SUM(H252:H261)</f>
        <v>0</v>
      </c>
      <c r="I262" s="471">
        <f>SUM(I252:I261)</f>
        <v>0</v>
      </c>
      <c r="J262" s="200"/>
      <c r="K262" s="224"/>
      <c r="L262" s="224"/>
      <c r="M262" s="224"/>
      <c r="N262" s="305"/>
      <c r="O262" s="224"/>
      <c r="P262" s="224"/>
      <c r="Q262" s="471">
        <f>SUM(Q252:Q261)</f>
        <v>0</v>
      </c>
      <c r="R262" s="471">
        <f>SUM(R252:R261)</f>
        <v>0</v>
      </c>
      <c r="S262" s="200"/>
      <c r="T262" s="264"/>
      <c r="U262" s="264"/>
      <c r="V262" s="224"/>
      <c r="W262" s="224"/>
      <c r="X262" s="224"/>
      <c r="Y262" s="224"/>
      <c r="Z262" s="471">
        <f>SUM(Z252:Z261)</f>
        <v>0</v>
      </c>
      <c r="AA262" s="471">
        <f>SUM(AA252:AA261)</f>
        <v>0</v>
      </c>
      <c r="AB262" s="200"/>
      <c r="AC262" s="264"/>
      <c r="AD262" s="264"/>
      <c r="AE262" s="224"/>
      <c r="AF262" s="224"/>
      <c r="AG262" s="224"/>
      <c r="AH262" s="224"/>
      <c r="AI262" s="471">
        <f>SUM(AI252:AI261)</f>
        <v>0</v>
      </c>
      <c r="AJ262" s="471">
        <f>SUM(AJ252:AJ261)</f>
        <v>0</v>
      </c>
      <c r="AK262" s="200"/>
      <c r="AL262" s="264"/>
      <c r="AM262" s="264"/>
      <c r="AN262" s="224"/>
      <c r="AO262" s="224"/>
      <c r="AP262" s="224"/>
      <c r="AQ262" s="224"/>
      <c r="AR262" s="471">
        <f t="shared" ref="AR262:AS262" si="201">SUM(AR252:AR261)</f>
        <v>0</v>
      </c>
      <c r="AS262" s="471">
        <f t="shared" si="201"/>
        <v>0</v>
      </c>
      <c r="AT262" s="200"/>
      <c r="AU262" s="458">
        <f t="shared" ref="AU262" si="202">SUM(H262+Q262+Z262+AI262+AR262)</f>
        <v>0</v>
      </c>
      <c r="AV262" s="458">
        <f>SUM(I262+R262+AA262+AJ262+AS262)</f>
        <v>0</v>
      </c>
      <c r="AW262" s="458">
        <f>SUM(AU262+AV262)</f>
        <v>0</v>
      </c>
    </row>
    <row r="263" spans="1:49" ht="15" x14ac:dyDescent="0.25">
      <c r="A263" s="231"/>
      <c r="B263" s="231"/>
      <c r="C263" s="231"/>
      <c r="D263" s="231"/>
      <c r="E263" s="231"/>
      <c r="F263" s="231"/>
      <c r="G263" s="231"/>
      <c r="H263" s="232"/>
      <c r="I263" s="265"/>
      <c r="J263" s="200"/>
      <c r="K263" s="265"/>
      <c r="L263" s="265"/>
      <c r="Q263" s="266"/>
      <c r="R263" s="569"/>
      <c r="S263" s="200"/>
      <c r="T263" s="265"/>
      <c r="U263" s="265"/>
      <c r="Z263" s="266"/>
      <c r="AA263" s="569"/>
      <c r="AB263" s="200"/>
      <c r="AC263" s="265"/>
      <c r="AD263" s="265"/>
      <c r="AI263" s="266"/>
      <c r="AJ263" s="569"/>
      <c r="AK263" s="200"/>
      <c r="AL263" s="265"/>
      <c r="AM263" s="265"/>
      <c r="AR263" s="234"/>
      <c r="AS263" s="570"/>
      <c r="AT263" s="200"/>
      <c r="AU263" s="267"/>
      <c r="AV263" s="267"/>
      <c r="AW263" s="267"/>
    </row>
    <row r="264" spans="1:49" ht="15" x14ac:dyDescent="0.2">
      <c r="A264" s="812" t="s">
        <v>288</v>
      </c>
      <c r="B264" s="813"/>
      <c r="C264" s="813"/>
      <c r="D264" s="813"/>
      <c r="E264" s="813"/>
      <c r="F264" s="813"/>
      <c r="G264" s="813"/>
      <c r="H264" s="813"/>
      <c r="I264" s="814"/>
      <c r="J264" s="200"/>
      <c r="K264" s="817"/>
      <c r="L264" s="818"/>
      <c r="M264" s="818"/>
      <c r="N264" s="818"/>
      <c r="O264" s="818"/>
      <c r="P264" s="818"/>
      <c r="Q264" s="818"/>
      <c r="R264" s="819"/>
      <c r="S264" s="200"/>
      <c r="T264" s="817"/>
      <c r="U264" s="818"/>
      <c r="V264" s="818"/>
      <c r="W264" s="818"/>
      <c r="X264" s="818"/>
      <c r="Y264" s="818"/>
      <c r="Z264" s="818"/>
      <c r="AA264" s="819"/>
      <c r="AB264" s="200"/>
      <c r="AC264" s="817"/>
      <c r="AD264" s="818"/>
      <c r="AE264" s="818"/>
      <c r="AF264" s="818"/>
      <c r="AG264" s="818"/>
      <c r="AH264" s="818"/>
      <c r="AI264" s="818"/>
      <c r="AJ264" s="819"/>
      <c r="AK264" s="200"/>
      <c r="AL264" s="817"/>
      <c r="AM264" s="818"/>
      <c r="AN264" s="818"/>
      <c r="AO264" s="818"/>
      <c r="AP264" s="818"/>
      <c r="AQ264" s="818"/>
      <c r="AR264" s="818"/>
      <c r="AS264" s="819"/>
      <c r="AT264" s="200"/>
      <c r="AU264" s="274"/>
      <c r="AV264" s="275"/>
      <c r="AW264" s="273"/>
    </row>
    <row r="265" spans="1:49" ht="15" x14ac:dyDescent="0.25">
      <c r="A265" s="580"/>
      <c r="B265" s="588"/>
      <c r="C265" s="582"/>
      <c r="D265" s="582"/>
      <c r="E265" s="554"/>
      <c r="F265" s="581" t="s">
        <v>275</v>
      </c>
      <c r="G265" s="553" t="s">
        <v>317</v>
      </c>
      <c r="H265" s="554"/>
      <c r="I265" s="625"/>
      <c r="J265" s="240"/>
      <c r="K265" s="264"/>
      <c r="L265" s="264"/>
      <c r="M265" s="224"/>
      <c r="N265" s="224"/>
      <c r="O265" s="375" t="s">
        <v>275</v>
      </c>
      <c r="P265" s="553" t="s">
        <v>317</v>
      </c>
      <c r="Q265" s="554"/>
      <c r="R265" s="589"/>
      <c r="S265" s="240"/>
      <c r="T265" s="264"/>
      <c r="U265" s="264"/>
      <c r="V265" s="224"/>
      <c r="W265" s="224"/>
      <c r="X265" s="375" t="s">
        <v>275</v>
      </c>
      <c r="Y265" s="553" t="s">
        <v>317</v>
      </c>
      <c r="Z265" s="554"/>
      <c r="AA265" s="589"/>
      <c r="AB265" s="240"/>
      <c r="AC265" s="264"/>
      <c r="AD265" s="264"/>
      <c r="AE265" s="224"/>
      <c r="AF265" s="224"/>
      <c r="AG265" s="375" t="s">
        <v>275</v>
      </c>
      <c r="AH265" s="553" t="s">
        <v>317</v>
      </c>
      <c r="AI265" s="554"/>
      <c r="AJ265" s="589"/>
      <c r="AK265" s="240"/>
      <c r="AL265" s="264"/>
      <c r="AM265" s="264"/>
      <c r="AN265" s="224"/>
      <c r="AO265" s="224"/>
      <c r="AP265" s="375" t="s">
        <v>275</v>
      </c>
      <c r="AQ265" s="553" t="s">
        <v>317</v>
      </c>
      <c r="AR265" s="554"/>
      <c r="AS265" s="589"/>
      <c r="AT265" s="240"/>
      <c r="AU265" s="274" t="s">
        <v>309</v>
      </c>
      <c r="AV265" s="275"/>
      <c r="AW265" s="273"/>
    </row>
    <row r="266" spans="1:49" ht="15.6" customHeight="1" x14ac:dyDescent="0.2">
      <c r="A266" s="688"/>
      <c r="B266" s="688"/>
      <c r="C266" s="733"/>
      <c r="D266" s="734"/>
      <c r="E266" s="735"/>
      <c r="F266" s="501"/>
      <c r="G266" s="466"/>
      <c r="H266" s="447">
        <f t="shared" ref="H266:H273" si="203">F266*G266</f>
        <v>0</v>
      </c>
      <c r="I266" s="626"/>
      <c r="J266" s="240"/>
      <c r="K266" s="736"/>
      <c r="L266" s="688"/>
      <c r="M266" s="688"/>
      <c r="N266" s="688"/>
      <c r="O266" s="501"/>
      <c r="P266" s="466"/>
      <c r="Q266" s="447">
        <f t="shared" ref="Q266:Q277" si="204">O266*P266</f>
        <v>0</v>
      </c>
      <c r="R266" s="626"/>
      <c r="S266" s="200"/>
      <c r="T266" s="736"/>
      <c r="U266" s="688"/>
      <c r="V266" s="688"/>
      <c r="W266" s="688"/>
      <c r="X266" s="501"/>
      <c r="Y266" s="466"/>
      <c r="Z266" s="447">
        <f t="shared" ref="Z266:Z277" si="205">X266*Y266</f>
        <v>0</v>
      </c>
      <c r="AA266" s="626"/>
      <c r="AB266" s="200"/>
      <c r="AC266" s="688"/>
      <c r="AD266" s="688"/>
      <c r="AE266" s="688"/>
      <c r="AF266" s="688"/>
      <c r="AG266" s="501"/>
      <c r="AH266" s="466"/>
      <c r="AI266" s="447">
        <f t="shared" ref="AI266:AI277" si="206">AG266*AH266</f>
        <v>0</v>
      </c>
      <c r="AJ266" s="626"/>
      <c r="AK266" s="200"/>
      <c r="AL266" s="688"/>
      <c r="AM266" s="688"/>
      <c r="AN266" s="688"/>
      <c r="AO266" s="688"/>
      <c r="AP266" s="501"/>
      <c r="AQ266" s="466"/>
      <c r="AR266" s="447">
        <f t="shared" ref="AR266:AR277" si="207">AP266*AQ266</f>
        <v>0</v>
      </c>
      <c r="AS266" s="626"/>
      <c r="AT266" s="200"/>
      <c r="AU266" s="632">
        <f t="shared" ref="AU266:AU273" si="208">SUM(H266+Q266+Z266+AI266+AR266)</f>
        <v>0</v>
      </c>
      <c r="AV266" s="626"/>
      <c r="AW266" s="633">
        <f>SUM(AU266)</f>
        <v>0</v>
      </c>
    </row>
    <row r="267" spans="1:49" ht="15.6" customHeight="1" x14ac:dyDescent="0.2">
      <c r="A267" s="688"/>
      <c r="B267" s="688"/>
      <c r="C267" s="675"/>
      <c r="D267" s="676"/>
      <c r="E267" s="677"/>
      <c r="F267" s="501"/>
      <c r="G267" s="466"/>
      <c r="H267" s="447">
        <f t="shared" si="203"/>
        <v>0</v>
      </c>
      <c r="I267" s="627"/>
      <c r="J267" s="240"/>
      <c r="K267" s="736"/>
      <c r="L267" s="688"/>
      <c r="M267" s="688"/>
      <c r="N267" s="688"/>
      <c r="O267" s="501"/>
      <c r="P267" s="466"/>
      <c r="Q267" s="447">
        <f t="shared" si="204"/>
        <v>0</v>
      </c>
      <c r="R267" s="627"/>
      <c r="S267" s="200"/>
      <c r="T267" s="736"/>
      <c r="U267" s="688"/>
      <c r="V267" s="688"/>
      <c r="W267" s="688"/>
      <c r="X267" s="501"/>
      <c r="Y267" s="466"/>
      <c r="Z267" s="447">
        <f t="shared" si="205"/>
        <v>0</v>
      </c>
      <c r="AA267" s="627"/>
      <c r="AB267" s="200"/>
      <c r="AC267" s="688"/>
      <c r="AD267" s="688"/>
      <c r="AE267" s="688"/>
      <c r="AF267" s="688"/>
      <c r="AG267" s="501"/>
      <c r="AH267" s="466"/>
      <c r="AI267" s="447">
        <f t="shared" si="206"/>
        <v>0</v>
      </c>
      <c r="AJ267" s="627"/>
      <c r="AK267" s="200"/>
      <c r="AL267" s="688"/>
      <c r="AM267" s="688"/>
      <c r="AN267" s="688"/>
      <c r="AO267" s="688"/>
      <c r="AP267" s="501"/>
      <c r="AQ267" s="466"/>
      <c r="AR267" s="447">
        <f t="shared" si="207"/>
        <v>0</v>
      </c>
      <c r="AS267" s="627"/>
      <c r="AT267" s="200"/>
      <c r="AU267" s="632">
        <f t="shared" si="208"/>
        <v>0</v>
      </c>
      <c r="AV267" s="623"/>
      <c r="AW267" s="633">
        <f t="shared" ref="AW267:AW277" si="209">SUM(AU267)</f>
        <v>0</v>
      </c>
    </row>
    <row r="268" spans="1:49" ht="15.6" customHeight="1" x14ac:dyDescent="0.2">
      <c r="A268" s="688"/>
      <c r="B268" s="688"/>
      <c r="C268" s="675"/>
      <c r="D268" s="676"/>
      <c r="E268" s="677"/>
      <c r="F268" s="501"/>
      <c r="G268" s="466"/>
      <c r="H268" s="447">
        <f t="shared" si="203"/>
        <v>0</v>
      </c>
      <c r="I268" s="627"/>
      <c r="J268" s="240"/>
      <c r="K268" s="736"/>
      <c r="L268" s="688"/>
      <c r="M268" s="688"/>
      <c r="N268" s="688"/>
      <c r="O268" s="501"/>
      <c r="P268" s="466"/>
      <c r="Q268" s="447">
        <f t="shared" si="204"/>
        <v>0</v>
      </c>
      <c r="R268" s="627"/>
      <c r="S268" s="200"/>
      <c r="T268" s="736"/>
      <c r="U268" s="688"/>
      <c r="V268" s="688"/>
      <c r="W268" s="688"/>
      <c r="X268" s="501"/>
      <c r="Y268" s="466"/>
      <c r="Z268" s="447">
        <f t="shared" si="205"/>
        <v>0</v>
      </c>
      <c r="AA268" s="627"/>
      <c r="AB268" s="200"/>
      <c r="AC268" s="688"/>
      <c r="AD268" s="688"/>
      <c r="AE268" s="688"/>
      <c r="AF268" s="688"/>
      <c r="AG268" s="501"/>
      <c r="AH268" s="466"/>
      <c r="AI268" s="447">
        <f t="shared" si="206"/>
        <v>0</v>
      </c>
      <c r="AJ268" s="627"/>
      <c r="AK268" s="200"/>
      <c r="AL268" s="688"/>
      <c r="AM268" s="688"/>
      <c r="AN268" s="688"/>
      <c r="AO268" s="688"/>
      <c r="AP268" s="501"/>
      <c r="AQ268" s="466"/>
      <c r="AR268" s="447">
        <f t="shared" si="207"/>
        <v>0</v>
      </c>
      <c r="AS268" s="627"/>
      <c r="AT268" s="200"/>
      <c r="AU268" s="632">
        <f t="shared" si="208"/>
        <v>0</v>
      </c>
      <c r="AV268" s="623"/>
      <c r="AW268" s="633">
        <f t="shared" si="209"/>
        <v>0</v>
      </c>
    </row>
    <row r="269" spans="1:49" ht="15.6" customHeight="1" x14ac:dyDescent="0.2">
      <c r="A269" s="688"/>
      <c r="B269" s="688"/>
      <c r="C269" s="675"/>
      <c r="D269" s="676"/>
      <c r="E269" s="677"/>
      <c r="F269" s="501"/>
      <c r="G269" s="466"/>
      <c r="H269" s="447">
        <f t="shared" si="203"/>
        <v>0</v>
      </c>
      <c r="I269" s="627"/>
      <c r="J269" s="240"/>
      <c r="K269" s="736"/>
      <c r="L269" s="688"/>
      <c r="M269" s="688"/>
      <c r="N269" s="688"/>
      <c r="O269" s="501"/>
      <c r="P269" s="466"/>
      <c r="Q269" s="447">
        <f t="shared" si="204"/>
        <v>0</v>
      </c>
      <c r="R269" s="627"/>
      <c r="S269" s="200"/>
      <c r="T269" s="736"/>
      <c r="U269" s="688"/>
      <c r="V269" s="688"/>
      <c r="W269" s="688"/>
      <c r="X269" s="501"/>
      <c r="Y269" s="466"/>
      <c r="Z269" s="447">
        <f t="shared" si="205"/>
        <v>0</v>
      </c>
      <c r="AA269" s="627"/>
      <c r="AB269" s="200"/>
      <c r="AC269" s="688"/>
      <c r="AD269" s="688"/>
      <c r="AE269" s="688"/>
      <c r="AF269" s="688"/>
      <c r="AG269" s="501"/>
      <c r="AH269" s="466"/>
      <c r="AI269" s="447">
        <f t="shared" si="206"/>
        <v>0</v>
      </c>
      <c r="AJ269" s="627"/>
      <c r="AK269" s="200"/>
      <c r="AL269" s="688"/>
      <c r="AM269" s="688"/>
      <c r="AN269" s="688"/>
      <c r="AO269" s="688"/>
      <c r="AP269" s="501"/>
      <c r="AQ269" s="466"/>
      <c r="AR269" s="447">
        <f t="shared" si="207"/>
        <v>0</v>
      </c>
      <c r="AS269" s="627"/>
      <c r="AT269" s="200"/>
      <c r="AU269" s="632">
        <f t="shared" si="208"/>
        <v>0</v>
      </c>
      <c r="AV269" s="623"/>
      <c r="AW269" s="633">
        <f t="shared" si="209"/>
        <v>0</v>
      </c>
    </row>
    <row r="270" spans="1:49" ht="15.6" customHeight="1" x14ac:dyDescent="0.2">
      <c r="A270" s="688"/>
      <c r="B270" s="688"/>
      <c r="C270" s="675"/>
      <c r="D270" s="676"/>
      <c r="E270" s="677"/>
      <c r="F270" s="501"/>
      <c r="G270" s="466"/>
      <c r="H270" s="447">
        <f t="shared" si="203"/>
        <v>0</v>
      </c>
      <c r="I270" s="627"/>
      <c r="J270" s="240"/>
      <c r="K270" s="736"/>
      <c r="L270" s="688"/>
      <c r="M270" s="688"/>
      <c r="N270" s="688"/>
      <c r="O270" s="501"/>
      <c r="P270" s="466"/>
      <c r="Q270" s="447">
        <f t="shared" si="204"/>
        <v>0</v>
      </c>
      <c r="R270" s="627"/>
      <c r="S270" s="200"/>
      <c r="T270" s="736"/>
      <c r="U270" s="688"/>
      <c r="V270" s="688"/>
      <c r="W270" s="688"/>
      <c r="X270" s="501"/>
      <c r="Y270" s="466"/>
      <c r="Z270" s="447">
        <f t="shared" si="205"/>
        <v>0</v>
      </c>
      <c r="AA270" s="627"/>
      <c r="AB270" s="200"/>
      <c r="AC270" s="688"/>
      <c r="AD270" s="688"/>
      <c r="AE270" s="688"/>
      <c r="AF270" s="688"/>
      <c r="AG270" s="501"/>
      <c r="AH270" s="466"/>
      <c r="AI270" s="447">
        <f t="shared" si="206"/>
        <v>0</v>
      </c>
      <c r="AJ270" s="627"/>
      <c r="AK270" s="200"/>
      <c r="AL270" s="688"/>
      <c r="AM270" s="688"/>
      <c r="AN270" s="688"/>
      <c r="AO270" s="688"/>
      <c r="AP270" s="501"/>
      <c r="AQ270" s="466"/>
      <c r="AR270" s="447">
        <f t="shared" si="207"/>
        <v>0</v>
      </c>
      <c r="AS270" s="627"/>
      <c r="AT270" s="200"/>
      <c r="AU270" s="632">
        <f t="shared" si="208"/>
        <v>0</v>
      </c>
      <c r="AV270" s="623"/>
      <c r="AW270" s="633">
        <f t="shared" si="209"/>
        <v>0</v>
      </c>
    </row>
    <row r="271" spans="1:49" ht="15.6" customHeight="1" x14ac:dyDescent="0.2">
      <c r="A271" s="688"/>
      <c r="B271" s="688"/>
      <c r="C271" s="675"/>
      <c r="D271" s="676"/>
      <c r="E271" s="677"/>
      <c r="F271" s="501"/>
      <c r="G271" s="466"/>
      <c r="H271" s="447">
        <f t="shared" si="203"/>
        <v>0</v>
      </c>
      <c r="I271" s="627"/>
      <c r="J271" s="240"/>
      <c r="K271" s="736"/>
      <c r="L271" s="688"/>
      <c r="M271" s="688"/>
      <c r="N271" s="688"/>
      <c r="O271" s="501"/>
      <c r="P271" s="466"/>
      <c r="Q271" s="447">
        <f t="shared" si="204"/>
        <v>0</v>
      </c>
      <c r="R271" s="627"/>
      <c r="S271" s="200"/>
      <c r="T271" s="736"/>
      <c r="U271" s="688"/>
      <c r="V271" s="688"/>
      <c r="W271" s="688"/>
      <c r="X271" s="501"/>
      <c r="Y271" s="466"/>
      <c r="Z271" s="447">
        <f t="shared" si="205"/>
        <v>0</v>
      </c>
      <c r="AA271" s="627"/>
      <c r="AB271" s="200"/>
      <c r="AC271" s="688"/>
      <c r="AD271" s="688"/>
      <c r="AE271" s="688"/>
      <c r="AF271" s="688"/>
      <c r="AG271" s="501"/>
      <c r="AH271" s="466"/>
      <c r="AI271" s="447">
        <f t="shared" si="206"/>
        <v>0</v>
      </c>
      <c r="AJ271" s="627"/>
      <c r="AK271" s="200"/>
      <c r="AL271" s="688"/>
      <c r="AM271" s="688"/>
      <c r="AN271" s="688"/>
      <c r="AO271" s="688"/>
      <c r="AP271" s="501"/>
      <c r="AQ271" s="466"/>
      <c r="AR271" s="447">
        <f t="shared" si="207"/>
        <v>0</v>
      </c>
      <c r="AS271" s="627"/>
      <c r="AT271" s="200"/>
      <c r="AU271" s="632">
        <f t="shared" si="208"/>
        <v>0</v>
      </c>
      <c r="AV271" s="623"/>
      <c r="AW271" s="633">
        <f t="shared" si="209"/>
        <v>0</v>
      </c>
    </row>
    <row r="272" spans="1:49" ht="15.6" customHeight="1" x14ac:dyDescent="0.2">
      <c r="A272" s="688"/>
      <c r="B272" s="688"/>
      <c r="C272" s="675"/>
      <c r="D272" s="676"/>
      <c r="E272" s="677"/>
      <c r="F272" s="501"/>
      <c r="G272" s="466"/>
      <c r="H272" s="447">
        <f t="shared" si="203"/>
        <v>0</v>
      </c>
      <c r="I272" s="627"/>
      <c r="J272" s="240"/>
      <c r="K272" s="736"/>
      <c r="L272" s="688"/>
      <c r="M272" s="688"/>
      <c r="N272" s="688"/>
      <c r="O272" s="501"/>
      <c r="P272" s="466"/>
      <c r="Q272" s="447">
        <f t="shared" si="204"/>
        <v>0</v>
      </c>
      <c r="R272" s="627"/>
      <c r="S272" s="200"/>
      <c r="T272" s="736"/>
      <c r="U272" s="688"/>
      <c r="V272" s="688"/>
      <c r="W272" s="688"/>
      <c r="X272" s="501"/>
      <c r="Y272" s="466"/>
      <c r="Z272" s="447">
        <f t="shared" si="205"/>
        <v>0</v>
      </c>
      <c r="AA272" s="627"/>
      <c r="AB272" s="200"/>
      <c r="AC272" s="688"/>
      <c r="AD272" s="688"/>
      <c r="AE272" s="688"/>
      <c r="AF272" s="688"/>
      <c r="AG272" s="501"/>
      <c r="AH272" s="466"/>
      <c r="AI272" s="447">
        <f t="shared" si="206"/>
        <v>0</v>
      </c>
      <c r="AJ272" s="627"/>
      <c r="AK272" s="200"/>
      <c r="AL272" s="688"/>
      <c r="AM272" s="688"/>
      <c r="AN272" s="688"/>
      <c r="AO272" s="688"/>
      <c r="AP272" s="501"/>
      <c r="AQ272" s="466"/>
      <c r="AR272" s="447">
        <f t="shared" si="207"/>
        <v>0</v>
      </c>
      <c r="AS272" s="627"/>
      <c r="AT272" s="200"/>
      <c r="AU272" s="632">
        <f t="shared" si="208"/>
        <v>0</v>
      </c>
      <c r="AV272" s="623"/>
      <c r="AW272" s="633">
        <f t="shared" si="209"/>
        <v>0</v>
      </c>
    </row>
    <row r="273" spans="1:49" ht="15.6" customHeight="1" x14ac:dyDescent="0.2">
      <c r="A273" s="688"/>
      <c r="B273" s="688"/>
      <c r="C273" s="675"/>
      <c r="D273" s="676"/>
      <c r="E273" s="677"/>
      <c r="F273" s="501"/>
      <c r="G273" s="466"/>
      <c r="H273" s="447">
        <f t="shared" si="203"/>
        <v>0</v>
      </c>
      <c r="I273" s="627"/>
      <c r="J273" s="240"/>
      <c r="K273" s="736"/>
      <c r="L273" s="688"/>
      <c r="M273" s="688"/>
      <c r="N273" s="688"/>
      <c r="O273" s="501"/>
      <c r="P273" s="466"/>
      <c r="Q273" s="447">
        <f t="shared" si="204"/>
        <v>0</v>
      </c>
      <c r="R273" s="627"/>
      <c r="S273" s="200"/>
      <c r="T273" s="736"/>
      <c r="U273" s="688"/>
      <c r="V273" s="688"/>
      <c r="W273" s="688"/>
      <c r="X273" s="501"/>
      <c r="Y273" s="466"/>
      <c r="Z273" s="447">
        <f t="shared" si="205"/>
        <v>0</v>
      </c>
      <c r="AA273" s="627"/>
      <c r="AB273" s="200"/>
      <c r="AC273" s="688"/>
      <c r="AD273" s="688"/>
      <c r="AE273" s="688"/>
      <c r="AF273" s="688"/>
      <c r="AG273" s="501"/>
      <c r="AH273" s="466"/>
      <c r="AI273" s="447">
        <f t="shared" si="206"/>
        <v>0</v>
      </c>
      <c r="AJ273" s="627"/>
      <c r="AK273" s="200"/>
      <c r="AL273" s="688"/>
      <c r="AM273" s="688"/>
      <c r="AN273" s="688"/>
      <c r="AO273" s="688"/>
      <c r="AP273" s="501"/>
      <c r="AQ273" s="466"/>
      <c r="AR273" s="447">
        <f t="shared" si="207"/>
        <v>0</v>
      </c>
      <c r="AS273" s="627"/>
      <c r="AT273" s="200"/>
      <c r="AU273" s="632">
        <f t="shared" si="208"/>
        <v>0</v>
      </c>
      <c r="AV273" s="623"/>
      <c r="AW273" s="633">
        <f t="shared" si="209"/>
        <v>0</v>
      </c>
    </row>
    <row r="274" spans="1:49" ht="15.6" customHeight="1" x14ac:dyDescent="0.2">
      <c r="A274" s="688"/>
      <c r="B274" s="688"/>
      <c r="C274" s="675"/>
      <c r="D274" s="676"/>
      <c r="E274" s="677"/>
      <c r="F274" s="501"/>
      <c r="G274" s="466"/>
      <c r="H274" s="447">
        <f t="shared" ref="H274:H277" si="210">F274*G274</f>
        <v>0</v>
      </c>
      <c r="I274" s="627"/>
      <c r="J274" s="240"/>
      <c r="K274" s="736"/>
      <c r="L274" s="688"/>
      <c r="M274" s="688"/>
      <c r="N274" s="688"/>
      <c r="O274" s="501"/>
      <c r="P274" s="466"/>
      <c r="Q274" s="447">
        <f t="shared" si="204"/>
        <v>0</v>
      </c>
      <c r="R274" s="627"/>
      <c r="S274" s="200"/>
      <c r="T274" s="736"/>
      <c r="U274" s="688"/>
      <c r="V274" s="688"/>
      <c r="W274" s="688"/>
      <c r="X274" s="501"/>
      <c r="Y274" s="466"/>
      <c r="Z274" s="447">
        <f t="shared" si="205"/>
        <v>0</v>
      </c>
      <c r="AA274" s="627"/>
      <c r="AB274" s="200"/>
      <c r="AC274" s="688"/>
      <c r="AD274" s="688"/>
      <c r="AE274" s="688"/>
      <c r="AF274" s="688"/>
      <c r="AG274" s="501"/>
      <c r="AH274" s="466"/>
      <c r="AI274" s="447">
        <f t="shared" si="206"/>
        <v>0</v>
      </c>
      <c r="AJ274" s="627"/>
      <c r="AK274" s="200"/>
      <c r="AL274" s="688"/>
      <c r="AM274" s="688"/>
      <c r="AN274" s="688"/>
      <c r="AO274" s="688"/>
      <c r="AP274" s="501"/>
      <c r="AQ274" s="466"/>
      <c r="AR274" s="447">
        <f t="shared" si="207"/>
        <v>0</v>
      </c>
      <c r="AS274" s="627"/>
      <c r="AT274" s="200"/>
      <c r="AU274" s="632">
        <f t="shared" ref="AU274:AU277" si="211">SUM(H274+Q274+Z274+AI274+AR274)</f>
        <v>0</v>
      </c>
      <c r="AV274" s="623"/>
      <c r="AW274" s="633">
        <f t="shared" si="209"/>
        <v>0</v>
      </c>
    </row>
    <row r="275" spans="1:49" ht="15.6" customHeight="1" x14ac:dyDescent="0.2">
      <c r="A275" s="688"/>
      <c r="B275" s="688"/>
      <c r="C275" s="675"/>
      <c r="D275" s="676"/>
      <c r="E275" s="677"/>
      <c r="F275" s="501"/>
      <c r="G275" s="466"/>
      <c r="H275" s="447">
        <f t="shared" si="210"/>
        <v>0</v>
      </c>
      <c r="I275" s="627"/>
      <c r="J275" s="240"/>
      <c r="K275" s="736"/>
      <c r="L275" s="688"/>
      <c r="M275" s="688"/>
      <c r="N275" s="688"/>
      <c r="O275" s="501"/>
      <c r="P275" s="466"/>
      <c r="Q275" s="447">
        <f t="shared" si="204"/>
        <v>0</v>
      </c>
      <c r="R275" s="627"/>
      <c r="S275" s="200"/>
      <c r="T275" s="736"/>
      <c r="U275" s="688"/>
      <c r="V275" s="688"/>
      <c r="W275" s="688"/>
      <c r="X275" s="501"/>
      <c r="Y275" s="466"/>
      <c r="Z275" s="447">
        <f t="shared" si="205"/>
        <v>0</v>
      </c>
      <c r="AA275" s="627"/>
      <c r="AB275" s="200"/>
      <c r="AC275" s="688"/>
      <c r="AD275" s="688"/>
      <c r="AE275" s="688"/>
      <c r="AF275" s="688"/>
      <c r="AG275" s="501"/>
      <c r="AH275" s="466"/>
      <c r="AI275" s="447">
        <f t="shared" si="206"/>
        <v>0</v>
      </c>
      <c r="AJ275" s="627"/>
      <c r="AK275" s="200"/>
      <c r="AL275" s="688"/>
      <c r="AM275" s="688"/>
      <c r="AN275" s="688"/>
      <c r="AO275" s="688"/>
      <c r="AP275" s="501"/>
      <c r="AQ275" s="466"/>
      <c r="AR275" s="447">
        <f t="shared" si="207"/>
        <v>0</v>
      </c>
      <c r="AS275" s="627"/>
      <c r="AT275" s="200"/>
      <c r="AU275" s="632">
        <f t="shared" si="211"/>
        <v>0</v>
      </c>
      <c r="AV275" s="623"/>
      <c r="AW275" s="633">
        <f t="shared" si="209"/>
        <v>0</v>
      </c>
    </row>
    <row r="276" spans="1:49" ht="15.6" customHeight="1" x14ac:dyDescent="0.2">
      <c r="A276" s="688"/>
      <c r="B276" s="688"/>
      <c r="C276" s="675"/>
      <c r="D276" s="676"/>
      <c r="E276" s="677"/>
      <c r="F276" s="501"/>
      <c r="G276" s="466"/>
      <c r="H276" s="447">
        <f t="shared" si="210"/>
        <v>0</v>
      </c>
      <c r="I276" s="627"/>
      <c r="J276" s="240"/>
      <c r="K276" s="736"/>
      <c r="L276" s="688"/>
      <c r="M276" s="688"/>
      <c r="N276" s="688"/>
      <c r="O276" s="501"/>
      <c r="P276" s="466"/>
      <c r="Q276" s="447">
        <f t="shared" si="204"/>
        <v>0</v>
      </c>
      <c r="R276" s="627"/>
      <c r="S276" s="200"/>
      <c r="T276" s="736"/>
      <c r="U276" s="688"/>
      <c r="V276" s="688"/>
      <c r="W276" s="688"/>
      <c r="X276" s="501"/>
      <c r="Y276" s="466"/>
      <c r="Z276" s="447">
        <f t="shared" si="205"/>
        <v>0</v>
      </c>
      <c r="AA276" s="627"/>
      <c r="AB276" s="200"/>
      <c r="AC276" s="688"/>
      <c r="AD276" s="688"/>
      <c r="AE276" s="688"/>
      <c r="AF276" s="688"/>
      <c r="AG276" s="501"/>
      <c r="AH276" s="466"/>
      <c r="AI276" s="447">
        <f t="shared" si="206"/>
        <v>0</v>
      </c>
      <c r="AJ276" s="627"/>
      <c r="AK276" s="200"/>
      <c r="AL276" s="688"/>
      <c r="AM276" s="688"/>
      <c r="AN276" s="688"/>
      <c r="AO276" s="688"/>
      <c r="AP276" s="501"/>
      <c r="AQ276" s="466"/>
      <c r="AR276" s="447">
        <f t="shared" si="207"/>
        <v>0</v>
      </c>
      <c r="AS276" s="627"/>
      <c r="AT276" s="200"/>
      <c r="AU276" s="632">
        <f t="shared" si="211"/>
        <v>0</v>
      </c>
      <c r="AV276" s="623"/>
      <c r="AW276" s="633">
        <f t="shared" si="209"/>
        <v>0</v>
      </c>
    </row>
    <row r="277" spans="1:49" ht="15.6" customHeight="1" x14ac:dyDescent="0.2">
      <c r="A277" s="688"/>
      <c r="B277" s="688"/>
      <c r="C277" s="675"/>
      <c r="D277" s="676"/>
      <c r="E277" s="677"/>
      <c r="F277" s="501"/>
      <c r="G277" s="466"/>
      <c r="H277" s="447">
        <f t="shared" si="210"/>
        <v>0</v>
      </c>
      <c r="I277" s="628"/>
      <c r="J277" s="240"/>
      <c r="K277" s="736"/>
      <c r="L277" s="688"/>
      <c r="M277" s="688"/>
      <c r="N277" s="688"/>
      <c r="O277" s="501"/>
      <c r="P277" s="466"/>
      <c r="Q277" s="447">
        <f t="shared" si="204"/>
        <v>0</v>
      </c>
      <c r="R277" s="628"/>
      <c r="S277" s="200"/>
      <c r="T277" s="736"/>
      <c r="U277" s="688"/>
      <c r="V277" s="688"/>
      <c r="W277" s="688"/>
      <c r="X277" s="501"/>
      <c r="Y277" s="466"/>
      <c r="Z277" s="447">
        <f t="shared" si="205"/>
        <v>0</v>
      </c>
      <c r="AA277" s="628"/>
      <c r="AB277" s="200"/>
      <c r="AC277" s="688"/>
      <c r="AD277" s="688"/>
      <c r="AE277" s="688"/>
      <c r="AF277" s="688"/>
      <c r="AG277" s="501"/>
      <c r="AH277" s="466"/>
      <c r="AI277" s="447">
        <f t="shared" si="206"/>
        <v>0</v>
      </c>
      <c r="AJ277" s="628"/>
      <c r="AK277" s="200"/>
      <c r="AL277" s="688"/>
      <c r="AM277" s="688"/>
      <c r="AN277" s="688"/>
      <c r="AO277" s="688"/>
      <c r="AP277" s="501"/>
      <c r="AQ277" s="466"/>
      <c r="AR277" s="447">
        <f t="shared" si="207"/>
        <v>0</v>
      </c>
      <c r="AS277" s="628"/>
      <c r="AT277" s="200"/>
      <c r="AU277" s="632">
        <f t="shared" si="211"/>
        <v>0</v>
      </c>
      <c r="AV277" s="624"/>
      <c r="AW277" s="633">
        <f t="shared" si="209"/>
        <v>0</v>
      </c>
    </row>
    <row r="278" spans="1:49" ht="15.6" customHeight="1" x14ac:dyDescent="0.2">
      <c r="A278" s="688"/>
      <c r="B278" s="688"/>
      <c r="C278" s="815" t="s">
        <v>350</v>
      </c>
      <c r="D278" s="816"/>
      <c r="E278" s="843"/>
      <c r="F278" s="501"/>
      <c r="G278" s="466"/>
      <c r="H278" s="635"/>
      <c r="I278" s="447">
        <f>F278*G278</f>
        <v>0</v>
      </c>
      <c r="J278" s="200"/>
      <c r="K278" s="736"/>
      <c r="L278" s="688"/>
      <c r="M278" s="688"/>
      <c r="N278" s="688"/>
      <c r="O278" s="501"/>
      <c r="P278" s="466"/>
      <c r="Q278" s="635"/>
      <c r="R278" s="447">
        <f>O278*P278</f>
        <v>0</v>
      </c>
      <c r="S278" s="200"/>
      <c r="T278" s="736"/>
      <c r="U278" s="688"/>
      <c r="V278" s="688"/>
      <c r="W278" s="688"/>
      <c r="X278" s="501"/>
      <c r="Y278" s="466"/>
      <c r="Z278" s="635"/>
      <c r="AA278" s="447">
        <f>X278*Y278</f>
        <v>0</v>
      </c>
      <c r="AB278" s="200"/>
      <c r="AC278" s="688"/>
      <c r="AD278" s="688"/>
      <c r="AE278" s="688"/>
      <c r="AF278" s="688"/>
      <c r="AG278" s="501"/>
      <c r="AH278" s="466"/>
      <c r="AI278" s="635"/>
      <c r="AJ278" s="447">
        <f>AG278*AH278</f>
        <v>0</v>
      </c>
      <c r="AK278" s="200"/>
      <c r="AL278" s="688"/>
      <c r="AM278" s="688"/>
      <c r="AN278" s="688"/>
      <c r="AO278" s="688"/>
      <c r="AP278" s="501"/>
      <c r="AQ278" s="466"/>
      <c r="AR278" s="635"/>
      <c r="AS278" s="447">
        <f>AP278*AQ278</f>
        <v>0</v>
      </c>
      <c r="AT278" s="200"/>
      <c r="AU278" s="623"/>
      <c r="AV278" s="634">
        <f>SUM(I278+R278+AA278+AJ278+AS278)</f>
        <v>0</v>
      </c>
      <c r="AW278" s="457">
        <f>SUM(AV278)</f>
        <v>0</v>
      </c>
    </row>
    <row r="279" spans="1:49" ht="15.6" customHeight="1" x14ac:dyDescent="0.2">
      <c r="A279" s="688"/>
      <c r="B279" s="688"/>
      <c r="C279" s="815" t="s">
        <v>350</v>
      </c>
      <c r="D279" s="816"/>
      <c r="E279" s="843"/>
      <c r="F279" s="501"/>
      <c r="G279" s="466"/>
      <c r="H279" s="636"/>
      <c r="I279" s="447">
        <f>F279*G279</f>
        <v>0</v>
      </c>
      <c r="J279" s="200"/>
      <c r="K279" s="736"/>
      <c r="L279" s="688"/>
      <c r="M279" s="688"/>
      <c r="N279" s="688"/>
      <c r="O279" s="501"/>
      <c r="P279" s="466"/>
      <c r="Q279" s="636"/>
      <c r="R279" s="447">
        <f>O279*P279</f>
        <v>0</v>
      </c>
      <c r="S279" s="200"/>
      <c r="T279" s="736"/>
      <c r="U279" s="688"/>
      <c r="V279" s="688"/>
      <c r="W279" s="688"/>
      <c r="X279" s="501"/>
      <c r="Y279" s="466"/>
      <c r="Z279" s="636"/>
      <c r="AA279" s="447">
        <f>X279*Y279</f>
        <v>0</v>
      </c>
      <c r="AB279" s="200"/>
      <c r="AC279" s="688"/>
      <c r="AD279" s="688"/>
      <c r="AE279" s="688"/>
      <c r="AF279" s="688"/>
      <c r="AG279" s="501"/>
      <c r="AH279" s="466"/>
      <c r="AI279" s="636"/>
      <c r="AJ279" s="447">
        <f>AG279*AH279</f>
        <v>0</v>
      </c>
      <c r="AK279" s="200"/>
      <c r="AL279" s="688"/>
      <c r="AM279" s="688"/>
      <c r="AN279" s="688"/>
      <c r="AO279" s="688"/>
      <c r="AP279" s="501"/>
      <c r="AQ279" s="466"/>
      <c r="AR279" s="636"/>
      <c r="AS279" s="447">
        <f>AP279*AQ279</f>
        <v>0</v>
      </c>
      <c r="AT279" s="200"/>
      <c r="AU279" s="623"/>
      <c r="AV279" s="634">
        <f>SUM(I279+R279+AA279+AJ279+AS279)</f>
        <v>0</v>
      </c>
      <c r="AW279" s="457">
        <f t="shared" ref="AW279:AW282" si="212">SUM(AV279)</f>
        <v>0</v>
      </c>
    </row>
    <row r="280" spans="1:49" ht="15.6" customHeight="1" x14ac:dyDescent="0.2">
      <c r="A280" s="688"/>
      <c r="B280" s="688"/>
      <c r="C280" s="815" t="s">
        <v>350</v>
      </c>
      <c r="D280" s="816"/>
      <c r="E280" s="843"/>
      <c r="F280" s="501"/>
      <c r="G280" s="466"/>
      <c r="H280" s="636"/>
      <c r="I280" s="447">
        <f>F280*G280</f>
        <v>0</v>
      </c>
      <c r="J280" s="200"/>
      <c r="K280" s="736"/>
      <c r="L280" s="688"/>
      <c r="M280" s="688"/>
      <c r="N280" s="688"/>
      <c r="O280" s="501"/>
      <c r="P280" s="466"/>
      <c r="Q280" s="636"/>
      <c r="R280" s="447">
        <f>O280*P280</f>
        <v>0</v>
      </c>
      <c r="S280" s="200"/>
      <c r="T280" s="736"/>
      <c r="U280" s="688"/>
      <c r="V280" s="688"/>
      <c r="W280" s="688"/>
      <c r="X280" s="501"/>
      <c r="Y280" s="466"/>
      <c r="Z280" s="636"/>
      <c r="AA280" s="447">
        <f>X280*Y280</f>
        <v>0</v>
      </c>
      <c r="AB280" s="200"/>
      <c r="AC280" s="688"/>
      <c r="AD280" s="688"/>
      <c r="AE280" s="688"/>
      <c r="AF280" s="688"/>
      <c r="AG280" s="501"/>
      <c r="AH280" s="466"/>
      <c r="AI280" s="636"/>
      <c r="AJ280" s="447">
        <f>AG280*AH280</f>
        <v>0</v>
      </c>
      <c r="AK280" s="200"/>
      <c r="AL280" s="688"/>
      <c r="AM280" s="688"/>
      <c r="AN280" s="688"/>
      <c r="AO280" s="688"/>
      <c r="AP280" s="501"/>
      <c r="AQ280" s="466"/>
      <c r="AR280" s="636"/>
      <c r="AS280" s="447">
        <f>AP280*AQ280</f>
        <v>0</v>
      </c>
      <c r="AT280" s="200"/>
      <c r="AU280" s="623"/>
      <c r="AV280" s="634">
        <f t="shared" ref="AV280:AV282" si="213">SUM(I280+R280+AA280+AJ280+AS280)</f>
        <v>0</v>
      </c>
      <c r="AW280" s="457">
        <f t="shared" si="212"/>
        <v>0</v>
      </c>
    </row>
    <row r="281" spans="1:49" ht="15.6" customHeight="1" x14ac:dyDescent="0.2">
      <c r="A281" s="688"/>
      <c r="B281" s="688"/>
      <c r="C281" s="815" t="s">
        <v>350</v>
      </c>
      <c r="D281" s="816"/>
      <c r="E281" s="843"/>
      <c r="F281" s="501"/>
      <c r="G281" s="466"/>
      <c r="H281" s="636"/>
      <c r="I281" s="447">
        <f>F281*G281</f>
        <v>0</v>
      </c>
      <c r="J281" s="200"/>
      <c r="K281" s="736"/>
      <c r="L281" s="688"/>
      <c r="M281" s="688"/>
      <c r="N281" s="688"/>
      <c r="O281" s="501"/>
      <c r="P281" s="466"/>
      <c r="Q281" s="636"/>
      <c r="R281" s="447">
        <f>O281*P281</f>
        <v>0</v>
      </c>
      <c r="S281" s="200"/>
      <c r="T281" s="736"/>
      <c r="U281" s="688"/>
      <c r="V281" s="688"/>
      <c r="W281" s="688"/>
      <c r="X281" s="501"/>
      <c r="Y281" s="466"/>
      <c r="Z281" s="636"/>
      <c r="AA281" s="447">
        <f>X281*Y281</f>
        <v>0</v>
      </c>
      <c r="AB281" s="200"/>
      <c r="AC281" s="688"/>
      <c r="AD281" s="688"/>
      <c r="AE281" s="688"/>
      <c r="AF281" s="688"/>
      <c r="AG281" s="501"/>
      <c r="AH281" s="466"/>
      <c r="AI281" s="636"/>
      <c r="AJ281" s="447">
        <f>AG281*AH281</f>
        <v>0</v>
      </c>
      <c r="AK281" s="200"/>
      <c r="AL281" s="688"/>
      <c r="AM281" s="688"/>
      <c r="AN281" s="688"/>
      <c r="AO281" s="688"/>
      <c r="AP281" s="501"/>
      <c r="AQ281" s="466"/>
      <c r="AR281" s="636"/>
      <c r="AS281" s="447">
        <f>AP281*AQ281</f>
        <v>0</v>
      </c>
      <c r="AT281" s="200" t="s">
        <v>309</v>
      </c>
      <c r="AU281" s="623"/>
      <c r="AV281" s="634">
        <f t="shared" si="213"/>
        <v>0</v>
      </c>
      <c r="AW281" s="457">
        <f t="shared" si="212"/>
        <v>0</v>
      </c>
    </row>
    <row r="282" spans="1:49" ht="15.6" customHeight="1" x14ac:dyDescent="0.2">
      <c r="A282" s="688"/>
      <c r="B282" s="688"/>
      <c r="C282" s="815" t="s">
        <v>350</v>
      </c>
      <c r="D282" s="816"/>
      <c r="E282" s="843"/>
      <c r="F282" s="501"/>
      <c r="G282" s="466"/>
      <c r="H282" s="637"/>
      <c r="I282" s="447">
        <f>F282*G282</f>
        <v>0</v>
      </c>
      <c r="J282" s="200"/>
      <c r="K282" s="736"/>
      <c r="L282" s="688"/>
      <c r="M282" s="688"/>
      <c r="N282" s="688"/>
      <c r="O282" s="501"/>
      <c r="P282" s="466"/>
      <c r="Q282" s="637"/>
      <c r="R282" s="447">
        <f>O282*P282</f>
        <v>0</v>
      </c>
      <c r="S282" s="200"/>
      <c r="T282" s="736"/>
      <c r="U282" s="688"/>
      <c r="V282" s="688"/>
      <c r="W282" s="688"/>
      <c r="X282" s="501"/>
      <c r="Y282" s="466"/>
      <c r="Z282" s="637"/>
      <c r="AA282" s="447">
        <f>X282*Y282</f>
        <v>0</v>
      </c>
      <c r="AB282" s="200"/>
      <c r="AC282" s="688"/>
      <c r="AD282" s="688"/>
      <c r="AE282" s="688"/>
      <c r="AF282" s="688"/>
      <c r="AG282" s="501"/>
      <c r="AH282" s="466"/>
      <c r="AI282" s="637"/>
      <c r="AJ282" s="447">
        <f>AG282*AH282</f>
        <v>0</v>
      </c>
      <c r="AK282" s="200"/>
      <c r="AL282" s="688"/>
      <c r="AM282" s="688"/>
      <c r="AN282" s="688"/>
      <c r="AO282" s="688"/>
      <c r="AP282" s="501"/>
      <c r="AQ282" s="466"/>
      <c r="AR282" s="637"/>
      <c r="AS282" s="447">
        <f>AP282*AQ282</f>
        <v>0</v>
      </c>
      <c r="AT282" s="200"/>
      <c r="AU282" s="624"/>
      <c r="AV282" s="634">
        <f t="shared" si="213"/>
        <v>0</v>
      </c>
      <c r="AW282" s="457">
        <f t="shared" si="212"/>
        <v>0</v>
      </c>
    </row>
    <row r="283" spans="1:49" ht="15" x14ac:dyDescent="0.25">
      <c r="A283" s="667" t="s">
        <v>17</v>
      </c>
      <c r="B283" s="668"/>
      <c r="C283" s="668"/>
      <c r="D283" s="668"/>
      <c r="E283" s="668"/>
      <c r="F283" s="668"/>
      <c r="G283" s="224"/>
      <c r="H283" s="471">
        <f>SUM(H266:H282)</f>
        <v>0</v>
      </c>
      <c r="I283" s="471">
        <f>SUM(I266:I282)</f>
        <v>0</v>
      </c>
      <c r="J283" s="200"/>
      <c r="K283" s="224"/>
      <c r="L283" s="224"/>
      <c r="M283" s="224"/>
      <c r="N283" s="224"/>
      <c r="O283" s="224"/>
      <c r="P283" s="224"/>
      <c r="Q283" s="471">
        <f>SUM(Q266:Q282)</f>
        <v>0</v>
      </c>
      <c r="R283" s="471">
        <f>SUM(R266:R282)</f>
        <v>0</v>
      </c>
      <c r="S283" s="200"/>
      <c r="T283" s="264"/>
      <c r="U283" s="264"/>
      <c r="V283" s="224"/>
      <c r="W283" s="224"/>
      <c r="X283" s="224"/>
      <c r="Y283" s="224"/>
      <c r="Z283" s="471">
        <f>SUM(Z266:Z282)</f>
        <v>0</v>
      </c>
      <c r="AA283" s="471">
        <f>SUM(AA266:AA282)</f>
        <v>0</v>
      </c>
      <c r="AB283" s="200"/>
      <c r="AC283" s="264"/>
      <c r="AD283" s="264"/>
      <c r="AE283" s="224"/>
      <c r="AF283" s="224"/>
      <c r="AG283" s="224"/>
      <c r="AH283" s="224"/>
      <c r="AI283" s="471">
        <f>SUM(AI266:AI282)</f>
        <v>0</v>
      </c>
      <c r="AJ283" s="471">
        <f>SUM(AJ266:AJ282)</f>
        <v>0</v>
      </c>
      <c r="AK283" s="200"/>
      <c r="AL283" s="264"/>
      <c r="AM283" s="264"/>
      <c r="AN283" s="224"/>
      <c r="AO283" s="224"/>
      <c r="AP283" s="224"/>
      <c r="AQ283" s="224"/>
      <c r="AR283" s="471">
        <f t="shared" ref="AR283:AS283" si="214">SUM(AR266:AR282)</f>
        <v>0</v>
      </c>
      <c r="AS283" s="471">
        <f t="shared" si="214"/>
        <v>0</v>
      </c>
      <c r="AT283" s="200"/>
      <c r="AU283" s="458">
        <f>SUM(H283+Q283+Z283+AI283+AR283)</f>
        <v>0</v>
      </c>
      <c r="AV283" s="458">
        <f>SUM(I283+R283+AA283+AJ283+AS283)</f>
        <v>0</v>
      </c>
      <c r="AW283" s="458">
        <f>SUM(AU283+AV283)</f>
        <v>0</v>
      </c>
    </row>
    <row r="284" spans="1:49" ht="15" x14ac:dyDescent="0.25">
      <c r="A284" s="230"/>
      <c r="B284" s="230"/>
      <c r="C284" s="230"/>
      <c r="D284" s="230"/>
      <c r="E284" s="230"/>
      <c r="F284" s="231"/>
      <c r="G284" s="231"/>
      <c r="H284" s="232"/>
      <c r="I284" s="265"/>
      <c r="J284" s="200"/>
      <c r="K284" s="265"/>
      <c r="L284" s="265"/>
      <c r="Q284" s="269"/>
      <c r="R284" s="569"/>
      <c r="S284" s="200"/>
      <c r="T284" s="265"/>
      <c r="U284" s="265"/>
      <c r="Z284" s="266"/>
      <c r="AA284" s="569"/>
      <c r="AB284" s="200"/>
      <c r="AC284" s="265"/>
      <c r="AD284" s="265"/>
      <c r="AI284" s="266"/>
      <c r="AJ284" s="569"/>
      <c r="AK284" s="200"/>
      <c r="AL284" s="265"/>
      <c r="AM284" s="265"/>
      <c r="AR284" s="234"/>
      <c r="AS284" s="570"/>
      <c r="AT284" s="200"/>
      <c r="AU284" s="267"/>
      <c r="AV284" s="267"/>
      <c r="AW284" s="267"/>
    </row>
    <row r="285" spans="1:49" ht="30" x14ac:dyDescent="0.25">
      <c r="A285" s="351" t="s">
        <v>289</v>
      </c>
      <c r="B285" s="409" t="s">
        <v>28</v>
      </c>
      <c r="C285" s="197" t="s">
        <v>69</v>
      </c>
      <c r="D285" s="737" t="s">
        <v>281</v>
      </c>
      <c r="E285" s="738"/>
      <c r="F285" s="883"/>
      <c r="G285" s="884"/>
      <c r="H285" s="884"/>
      <c r="I285" s="885"/>
      <c r="J285" s="240"/>
      <c r="K285" s="353" t="s">
        <v>69</v>
      </c>
      <c r="L285" s="737" t="s">
        <v>277</v>
      </c>
      <c r="M285" s="738"/>
      <c r="N285" s="886"/>
      <c r="O285" s="887"/>
      <c r="P285" s="887"/>
      <c r="Q285" s="887"/>
      <c r="R285" s="888"/>
      <c r="S285" s="240"/>
      <c r="T285" s="197" t="s">
        <v>69</v>
      </c>
      <c r="U285" s="737" t="s">
        <v>280</v>
      </c>
      <c r="V285" s="738"/>
      <c r="W285" s="886"/>
      <c r="X285" s="887"/>
      <c r="Y285" s="887"/>
      <c r="Z285" s="887"/>
      <c r="AA285" s="888"/>
      <c r="AB285" s="240"/>
      <c r="AC285" s="197" t="s">
        <v>69</v>
      </c>
      <c r="AD285" s="737" t="s">
        <v>279</v>
      </c>
      <c r="AE285" s="738"/>
      <c r="AF285" s="886"/>
      <c r="AG285" s="887"/>
      <c r="AH285" s="887"/>
      <c r="AI285" s="887"/>
      <c r="AJ285" s="888"/>
      <c r="AK285" s="240"/>
      <c r="AL285" s="197" t="s">
        <v>69</v>
      </c>
      <c r="AM285" s="737" t="s">
        <v>278</v>
      </c>
      <c r="AN285" s="738"/>
      <c r="AO285" s="886"/>
      <c r="AP285" s="887"/>
      <c r="AQ285" s="887"/>
      <c r="AR285" s="887"/>
      <c r="AS285" s="888"/>
      <c r="AT285" s="240"/>
      <c r="AU285" s="273"/>
      <c r="AV285" s="273"/>
      <c r="AW285" s="273"/>
    </row>
    <row r="286" spans="1:49" ht="15.6" customHeight="1" x14ac:dyDescent="0.2">
      <c r="A286" s="290"/>
      <c r="B286" s="356"/>
      <c r="C286" s="357"/>
      <c r="D286" s="764"/>
      <c r="E286" s="765"/>
      <c r="F286" s="675"/>
      <c r="G286" s="677"/>
      <c r="H286" s="453">
        <f>C286*D286</f>
        <v>0</v>
      </c>
      <c r="I286" s="626"/>
      <c r="J286" s="200"/>
      <c r="K286" s="358"/>
      <c r="L286" s="739">
        <f>D286*1.04</f>
        <v>0</v>
      </c>
      <c r="M286" s="740"/>
      <c r="N286" s="675"/>
      <c r="O286" s="676"/>
      <c r="P286" s="677"/>
      <c r="Q286" s="453">
        <f>K286*L286</f>
        <v>0</v>
      </c>
      <c r="R286" s="626"/>
      <c r="S286" s="200"/>
      <c r="T286" s="358"/>
      <c r="U286" s="739">
        <f>L286*1.04</f>
        <v>0</v>
      </c>
      <c r="V286" s="740"/>
      <c r="W286" s="733"/>
      <c r="X286" s="734"/>
      <c r="Y286" s="735"/>
      <c r="Z286" s="453">
        <f>U286*V286</f>
        <v>0</v>
      </c>
      <c r="AA286" s="626"/>
      <c r="AB286" s="200"/>
      <c r="AC286" s="358"/>
      <c r="AD286" s="739">
        <f>U286*1.04</f>
        <v>0</v>
      </c>
      <c r="AE286" s="740"/>
      <c r="AF286" s="733"/>
      <c r="AG286" s="734"/>
      <c r="AH286" s="735"/>
      <c r="AI286" s="453">
        <f>AD286*AE286</f>
        <v>0</v>
      </c>
      <c r="AJ286" s="626"/>
      <c r="AK286" s="200"/>
      <c r="AL286" s="358"/>
      <c r="AM286" s="739">
        <f>AD286*1.04</f>
        <v>0</v>
      </c>
      <c r="AN286" s="740"/>
      <c r="AO286" s="733"/>
      <c r="AP286" s="734"/>
      <c r="AQ286" s="735"/>
      <c r="AR286" s="453">
        <f>AM286*AN286</f>
        <v>0</v>
      </c>
      <c r="AS286" s="626"/>
      <c r="AT286" s="200"/>
      <c r="AU286" s="457">
        <f>SUM(H286+Q286+Z286+AI286+AR286)</f>
        <v>0</v>
      </c>
      <c r="AV286" s="622"/>
      <c r="AW286" s="457">
        <f>SUM(AU286)</f>
        <v>0</v>
      </c>
    </row>
    <row r="287" spans="1:49" ht="15.6" customHeight="1" x14ac:dyDescent="0.2">
      <c r="A287" s="290"/>
      <c r="B287" s="618"/>
      <c r="C287" s="357"/>
      <c r="D287" s="764"/>
      <c r="E287" s="765"/>
      <c r="F287" s="596"/>
      <c r="G287" s="597"/>
      <c r="H287" s="453">
        <f>C287*D287</f>
        <v>0</v>
      </c>
      <c r="I287" s="627"/>
      <c r="J287" s="200"/>
      <c r="K287" s="358"/>
      <c r="L287" s="739">
        <f t="shared" ref="L287:L288" si="215">D287*1.04</f>
        <v>0</v>
      </c>
      <c r="M287" s="740"/>
      <c r="N287" s="596"/>
      <c r="O287" s="598"/>
      <c r="P287" s="597"/>
      <c r="Q287" s="453" cm="1">
        <f t="array" ref="Q287:R287">K287*L287:M287</f>
        <v>0</v>
      </c>
      <c r="R287" s="627">
        <v>0</v>
      </c>
      <c r="S287" s="200"/>
      <c r="T287" s="358"/>
      <c r="U287" s="739">
        <f t="shared" ref="U287:U288" si="216">L287*1.04</f>
        <v>0</v>
      </c>
      <c r="V287" s="740"/>
      <c r="W287" s="596"/>
      <c r="X287" s="598"/>
      <c r="Y287" s="597"/>
      <c r="Z287" s="453">
        <f>U287*V287</f>
        <v>0</v>
      </c>
      <c r="AA287" s="627"/>
      <c r="AB287" s="200"/>
      <c r="AC287" s="358"/>
      <c r="AD287" s="739">
        <f t="shared" ref="AD287:AD288" si="217">U287*1.04</f>
        <v>0</v>
      </c>
      <c r="AE287" s="740"/>
      <c r="AF287" s="596"/>
      <c r="AG287" s="598"/>
      <c r="AH287" s="597"/>
      <c r="AI287" s="453">
        <f t="shared" ref="AI287" si="218">AD287*AE287</f>
        <v>0</v>
      </c>
      <c r="AJ287" s="627"/>
      <c r="AK287" s="200"/>
      <c r="AL287" s="358"/>
      <c r="AM287" s="739">
        <f t="shared" ref="AM287" si="219">AD287*1.04</f>
        <v>0</v>
      </c>
      <c r="AN287" s="740"/>
      <c r="AO287" s="596"/>
      <c r="AP287" s="598"/>
      <c r="AQ287" s="597"/>
      <c r="AR287" s="453">
        <f t="shared" ref="AR287" si="220">AM287*AN287</f>
        <v>0</v>
      </c>
      <c r="AS287" s="627"/>
      <c r="AT287" s="200"/>
      <c r="AU287" s="457">
        <f>SUM(H287+Q287+Z287+AI287+AR287)</f>
        <v>0</v>
      </c>
      <c r="AV287" s="623"/>
      <c r="AW287" s="457">
        <f>SUM(AU287)</f>
        <v>0</v>
      </c>
    </row>
    <row r="288" spans="1:49" ht="15.6" customHeight="1" x14ac:dyDescent="0.2">
      <c r="A288" s="290"/>
      <c r="B288" s="618"/>
      <c r="C288" s="357"/>
      <c r="D288" s="764"/>
      <c r="E288" s="765"/>
      <c r="F288" s="815" t="s">
        <v>350</v>
      </c>
      <c r="G288" s="816"/>
      <c r="H288" s="626"/>
      <c r="I288" s="455">
        <f>C288*D288</f>
        <v>0</v>
      </c>
      <c r="J288" s="200"/>
      <c r="K288" s="358"/>
      <c r="L288" s="739">
        <f t="shared" si="215"/>
        <v>0</v>
      </c>
      <c r="M288" s="740"/>
      <c r="N288" s="815" t="s">
        <v>350</v>
      </c>
      <c r="O288" s="816"/>
      <c r="P288" s="843"/>
      <c r="Q288" s="626"/>
      <c r="R288" s="455">
        <f>K288*L288</f>
        <v>0</v>
      </c>
      <c r="S288" s="200"/>
      <c r="T288" s="358"/>
      <c r="U288" s="739">
        <f t="shared" si="216"/>
        <v>0</v>
      </c>
      <c r="V288" s="740"/>
      <c r="W288" s="815" t="s">
        <v>350</v>
      </c>
      <c r="X288" s="816"/>
      <c r="Y288" s="843"/>
      <c r="Z288" s="626"/>
      <c r="AA288" s="455">
        <f>U288*V288</f>
        <v>0</v>
      </c>
      <c r="AB288" s="200"/>
      <c r="AC288" s="358"/>
      <c r="AD288" s="739">
        <f t="shared" si="217"/>
        <v>0</v>
      </c>
      <c r="AE288" s="740"/>
      <c r="AF288" s="815" t="s">
        <v>350</v>
      </c>
      <c r="AG288" s="816"/>
      <c r="AH288" s="843"/>
      <c r="AI288" s="626"/>
      <c r="AJ288" s="455">
        <f>AD288*AE288</f>
        <v>0</v>
      </c>
      <c r="AK288" s="200"/>
      <c r="AL288" s="358"/>
      <c r="AM288" s="739">
        <f>AD288*1.04</f>
        <v>0</v>
      </c>
      <c r="AN288" s="740"/>
      <c r="AO288" s="815" t="s">
        <v>350</v>
      </c>
      <c r="AP288" s="816"/>
      <c r="AQ288" s="843"/>
      <c r="AR288" s="626"/>
      <c r="AS288" s="455">
        <f>AL288*AM288</f>
        <v>0</v>
      </c>
      <c r="AT288" s="200"/>
      <c r="AU288" s="623"/>
      <c r="AV288" s="457">
        <f>SUM(I288+R288+AA288+AJ288+AS288)</f>
        <v>0</v>
      </c>
      <c r="AW288" s="457">
        <f>SUM(AV288)</f>
        <v>0</v>
      </c>
    </row>
    <row r="289" spans="1:49" ht="15.6" customHeight="1" x14ac:dyDescent="0.2">
      <c r="A289" s="290"/>
      <c r="B289" s="361"/>
      <c r="C289" s="357"/>
      <c r="D289" s="764"/>
      <c r="E289" s="765"/>
      <c r="F289" s="889" t="s">
        <v>350</v>
      </c>
      <c r="G289" s="890"/>
      <c r="H289" s="627"/>
      <c r="I289" s="455">
        <f>C289*D289</f>
        <v>0</v>
      </c>
      <c r="J289" s="200"/>
      <c r="K289" s="358"/>
      <c r="L289" s="739">
        <f>D289*1.04</f>
        <v>0</v>
      </c>
      <c r="M289" s="740"/>
      <c r="N289" s="815" t="s">
        <v>350</v>
      </c>
      <c r="O289" s="816"/>
      <c r="P289" s="843"/>
      <c r="Q289" s="627"/>
      <c r="R289" s="455">
        <f>K289*L289</f>
        <v>0</v>
      </c>
      <c r="S289" s="200"/>
      <c r="T289" s="358"/>
      <c r="U289" s="739">
        <f>L289*1.04</f>
        <v>0</v>
      </c>
      <c r="V289" s="740"/>
      <c r="W289" s="815" t="s">
        <v>350</v>
      </c>
      <c r="X289" s="816"/>
      <c r="Y289" s="843"/>
      <c r="Z289" s="627"/>
      <c r="AA289" s="455">
        <f>U289*V289</f>
        <v>0</v>
      </c>
      <c r="AB289" s="200"/>
      <c r="AC289" s="358"/>
      <c r="AD289" s="739">
        <f>U289*1.04</f>
        <v>0</v>
      </c>
      <c r="AE289" s="740"/>
      <c r="AF289" s="815" t="s">
        <v>350</v>
      </c>
      <c r="AG289" s="816"/>
      <c r="AH289" s="843"/>
      <c r="AI289" s="627"/>
      <c r="AJ289" s="455">
        <f>AD289*AE289</f>
        <v>0</v>
      </c>
      <c r="AK289" s="200"/>
      <c r="AL289" s="358"/>
      <c r="AM289" s="739">
        <f>AD289*1.04</f>
        <v>0</v>
      </c>
      <c r="AN289" s="740"/>
      <c r="AO289" s="815" t="s">
        <v>350</v>
      </c>
      <c r="AP289" s="816"/>
      <c r="AQ289" s="843"/>
      <c r="AR289" s="627"/>
      <c r="AS289" s="455">
        <f>AL289*AM289</f>
        <v>0</v>
      </c>
      <c r="AT289" s="200"/>
      <c r="AU289" s="624"/>
      <c r="AV289" s="457">
        <f>SUM(I289+R289+AA289+AJ289+AS289)</f>
        <v>0</v>
      </c>
      <c r="AW289" s="457">
        <f>SUM(AV289)</f>
        <v>0</v>
      </c>
    </row>
    <row r="290" spans="1:49" ht="15" x14ac:dyDescent="0.25">
      <c r="A290" s="667" t="s">
        <v>17</v>
      </c>
      <c r="B290" s="668"/>
      <c r="C290" s="668"/>
      <c r="D290" s="668"/>
      <c r="E290" s="668"/>
      <c r="F290" s="711"/>
      <c r="G290" s="363"/>
      <c r="H290" s="471">
        <f>SUM(H286:H287)</f>
        <v>0</v>
      </c>
      <c r="I290" s="471">
        <f>SUM(I288:I289)</f>
        <v>0</v>
      </c>
      <c r="J290" s="200"/>
      <c r="K290" s="224"/>
      <c r="L290" s="229"/>
      <c r="M290" s="229"/>
      <c r="N290" s="338"/>
      <c r="O290" s="338"/>
      <c r="P290" s="363"/>
      <c r="Q290" s="471">
        <f>SUM(Q286:Q289)</f>
        <v>0</v>
      </c>
      <c r="R290" s="471">
        <f>SUM(R286:R289)</f>
        <v>0</v>
      </c>
      <c r="S290" s="200"/>
      <c r="T290" s="223"/>
      <c r="U290" s="229"/>
      <c r="V290" s="229"/>
      <c r="W290" s="229"/>
      <c r="X290" s="229"/>
      <c r="Y290" s="364"/>
      <c r="Z290" s="471">
        <f>SUM(Z286:Z289)</f>
        <v>0</v>
      </c>
      <c r="AA290" s="471">
        <f>SUM(AA286:AA289)</f>
        <v>0</v>
      </c>
      <c r="AB290" s="200"/>
      <c r="AC290" s="223"/>
      <c r="AD290" s="229"/>
      <c r="AE290" s="229"/>
      <c r="AF290" s="338"/>
      <c r="AG290" s="338"/>
      <c r="AH290" s="363"/>
      <c r="AI290" s="471">
        <f>SUM(AI286:AI289)</f>
        <v>0</v>
      </c>
      <c r="AJ290" s="471">
        <f>SUM(AJ286:AJ289)</f>
        <v>0</v>
      </c>
      <c r="AK290" s="200"/>
      <c r="AL290" s="223"/>
      <c r="AM290" s="229"/>
      <c r="AN290" s="229"/>
      <c r="AO290" s="338"/>
      <c r="AP290" s="338"/>
      <c r="AQ290" s="363"/>
      <c r="AR290" s="471">
        <f t="shared" ref="AR290:AS290" si="221">SUM(AR286:AR289)</f>
        <v>0</v>
      </c>
      <c r="AS290" s="471">
        <f t="shared" si="221"/>
        <v>0</v>
      </c>
      <c r="AT290" s="200"/>
      <c r="AU290" s="458">
        <f>SUM(H290+Q290+Z290+AI290+AR290)</f>
        <v>0</v>
      </c>
      <c r="AV290" s="458">
        <f>SUM(I290+R290+AA290+AJ290+AS290)</f>
        <v>0</v>
      </c>
      <c r="AW290" s="458">
        <f>SUM(AU290+AV290)</f>
        <v>0</v>
      </c>
    </row>
    <row r="291" spans="1:49" x14ac:dyDescent="0.2">
      <c r="J291" s="399"/>
      <c r="S291" s="399"/>
      <c r="AB291" s="399"/>
      <c r="AK291" s="399"/>
      <c r="AT291" s="399"/>
    </row>
    <row r="292" spans="1:49" ht="15" x14ac:dyDescent="0.25">
      <c r="A292" s="226" t="s">
        <v>290</v>
      </c>
      <c r="B292" s="223"/>
      <c r="C292" s="224"/>
      <c r="D292" s="224"/>
      <c r="E292" s="224"/>
      <c r="F292" s="224"/>
      <c r="G292" s="226"/>
      <c r="H292" s="470">
        <f>SUM(H290+H283+H262+H249+H237+H227+H206+H193+H158+H144+H85)</f>
        <v>0</v>
      </c>
      <c r="I292" s="470">
        <f>SUM(I290+I283+I262+I249+I237+I227+I206+I193+I158+I144+I85)</f>
        <v>0</v>
      </c>
      <c r="J292" s="200"/>
      <c r="K292" s="224"/>
      <c r="L292" s="224"/>
      <c r="M292" s="224"/>
      <c r="N292" s="224"/>
      <c r="O292" s="224"/>
      <c r="P292" s="224"/>
      <c r="Q292" s="470">
        <f>SUM(Q290+Q283+Q262+Q249+Q237+Q227+Q206+Q193+Q158+Q144+Q85)</f>
        <v>0</v>
      </c>
      <c r="R292" s="470">
        <f>SUM(R290+R283+R262+R249+R237+R227+R206+R193+R158+R144+R85)</f>
        <v>0</v>
      </c>
      <c r="S292" s="200"/>
      <c r="T292" s="264"/>
      <c r="U292" s="264"/>
      <c r="V292" s="224"/>
      <c r="W292" s="224"/>
      <c r="X292" s="224"/>
      <c r="Y292" s="224"/>
      <c r="Z292" s="470">
        <f>SUM(Z290+Z283+Z262+Z249+Z237+Z227+Z206+Z193+Z158+Z144+Z85)</f>
        <v>0</v>
      </c>
      <c r="AA292" s="470">
        <f>SUM(AA290+AA283+AA262+AA249+AA237+AA227+AA206+AA193+AA158+AA144+AA85)</f>
        <v>0</v>
      </c>
      <c r="AB292" s="200"/>
      <c r="AC292" s="264"/>
      <c r="AD292" s="264"/>
      <c r="AE292" s="224"/>
      <c r="AF292" s="224"/>
      <c r="AG292" s="224"/>
      <c r="AH292" s="224"/>
      <c r="AI292" s="470">
        <f>SUM(AI290+AI283+AI262+AI249+AI237+AI227+AI206+AI193+AI158+AI144+AI85)</f>
        <v>0</v>
      </c>
      <c r="AJ292" s="470">
        <f>SUM(AJ290+AJ283+AJ262+AJ249+AJ237+AJ227+AJ206+AJ193+AJ158+AJ144+AJ85)</f>
        <v>0</v>
      </c>
      <c r="AK292" s="200"/>
      <c r="AL292" s="264"/>
      <c r="AM292" s="264"/>
      <c r="AN292" s="224"/>
      <c r="AO292" s="224"/>
      <c r="AP292" s="224"/>
      <c r="AQ292" s="224"/>
      <c r="AR292" s="470">
        <f>SUM(AR290+AR283+AR262+AR249+AR237+AR227+AR206+AR193+AR158+AR144+AR85)</f>
        <v>0</v>
      </c>
      <c r="AS292" s="470">
        <f>SUM(AS290+AS283+AS262+AS249+AS237+AS227+AS206+AS193+AS158+AS144+AS85)</f>
        <v>0</v>
      </c>
      <c r="AT292" s="200"/>
      <c r="AU292" s="458">
        <f>SUM(H292+Q292+Z292+AI292+AR292)</f>
        <v>0</v>
      </c>
      <c r="AV292" s="458">
        <f>SUM(I292+R292+AA292+AJ292+AS292)</f>
        <v>0</v>
      </c>
      <c r="AW292" s="458">
        <f>SUM(AU292+AV292)</f>
        <v>0</v>
      </c>
    </row>
    <row r="293" spans="1:49" x14ac:dyDescent="0.2">
      <c r="A293" s="231"/>
      <c r="B293" s="231"/>
      <c r="C293" s="230"/>
      <c r="D293" s="230"/>
      <c r="E293" s="230"/>
      <c r="F293" s="230"/>
      <c r="G293" s="230"/>
      <c r="H293" s="233"/>
      <c r="I293" s="233"/>
      <c r="J293" s="200"/>
      <c r="K293" s="265"/>
      <c r="L293" s="265"/>
      <c r="Q293" s="266"/>
      <c r="R293" s="266"/>
      <c r="S293" s="200"/>
      <c r="T293" s="265"/>
      <c r="U293" s="265"/>
      <c r="Z293" s="266"/>
      <c r="AA293" s="266"/>
      <c r="AB293" s="200"/>
      <c r="AC293" s="265"/>
      <c r="AD293" s="265"/>
      <c r="AI293" s="266"/>
      <c r="AJ293" s="266"/>
      <c r="AK293" s="200"/>
      <c r="AL293" s="265"/>
      <c r="AM293" s="265"/>
      <c r="AR293" s="234"/>
      <c r="AS293" s="234"/>
      <c r="AT293" s="200"/>
      <c r="AU293" s="234"/>
      <c r="AV293" s="234"/>
      <c r="AW293" s="234"/>
    </row>
    <row r="294" spans="1:49" ht="15" x14ac:dyDescent="0.25">
      <c r="A294" s="410" t="s">
        <v>291</v>
      </c>
      <c r="B294" s="223"/>
      <c r="C294" s="224"/>
      <c r="D294" s="224"/>
      <c r="E294" s="224"/>
      <c r="F294" s="224"/>
      <c r="G294" s="224"/>
      <c r="H294" s="470">
        <f>H292-SUM(H295:H298)</f>
        <v>0</v>
      </c>
      <c r="I294" s="470">
        <f>I292-SUM(I295:I298)</f>
        <v>0</v>
      </c>
      <c r="J294" s="200"/>
      <c r="K294" s="224"/>
      <c r="L294" s="224"/>
      <c r="M294" s="224"/>
      <c r="N294" s="224"/>
      <c r="O294" s="224"/>
      <c r="P294" s="224"/>
      <c r="Q294" s="470">
        <f>Q292-SUM(Q295:Q298)</f>
        <v>0</v>
      </c>
      <c r="R294" s="470">
        <f>R292-SUM(R295:R298)</f>
        <v>0</v>
      </c>
      <c r="S294" s="200"/>
      <c r="T294" s="264"/>
      <c r="U294" s="264"/>
      <c r="V294" s="224"/>
      <c r="W294" s="224"/>
      <c r="X294" s="224"/>
      <c r="Y294" s="224"/>
      <c r="Z294" s="470">
        <f>Z292-SUM(Z295:Z298)</f>
        <v>0</v>
      </c>
      <c r="AA294" s="470">
        <f>AA292-SUM(AA295:AA298)</f>
        <v>0</v>
      </c>
      <c r="AB294" s="200"/>
      <c r="AC294" s="264"/>
      <c r="AD294" s="264"/>
      <c r="AE294" s="224"/>
      <c r="AF294" s="224"/>
      <c r="AG294" s="224"/>
      <c r="AH294" s="224"/>
      <c r="AI294" s="470">
        <f>AI292-SUM(AI295:AI298)</f>
        <v>0</v>
      </c>
      <c r="AJ294" s="470">
        <f>AJ292-SUM(AJ295:AJ298)</f>
        <v>0</v>
      </c>
      <c r="AK294" s="200"/>
      <c r="AL294" s="264"/>
      <c r="AM294" s="264"/>
      <c r="AN294" s="224"/>
      <c r="AO294" s="224"/>
      <c r="AP294" s="224"/>
      <c r="AQ294" s="224"/>
      <c r="AR294" s="470">
        <f>AR292-SUM(AR295:AR298)</f>
        <v>0</v>
      </c>
      <c r="AS294" s="470">
        <f>AS292-SUM(AS295:AS298)</f>
        <v>0</v>
      </c>
      <c r="AT294" s="200"/>
      <c r="AU294" s="458">
        <f>SUM(H294+Q294+Z294+AI294+AR294)</f>
        <v>0</v>
      </c>
      <c r="AV294" s="458">
        <f t="shared" ref="AU294:AV298" si="222">SUM(I294+R294+AA294+AJ294+AS294)</f>
        <v>0</v>
      </c>
      <c r="AW294" s="458">
        <f>SUM(AU294+AV294)</f>
        <v>0</v>
      </c>
    </row>
    <row r="295" spans="1:49" ht="13.9" customHeight="1" x14ac:dyDescent="0.25">
      <c r="A295" s="366" t="s">
        <v>261</v>
      </c>
      <c r="B295" s="754"/>
      <c r="C295" s="755"/>
      <c r="D295" s="755"/>
      <c r="E295" s="755"/>
      <c r="F295" s="755"/>
      <c r="G295" s="756"/>
      <c r="H295" s="493">
        <f>H158</f>
        <v>0</v>
      </c>
      <c r="I295" s="493">
        <f>I158</f>
        <v>0</v>
      </c>
      <c r="J295" s="200"/>
      <c r="K295" s="754"/>
      <c r="L295" s="755"/>
      <c r="M295" s="755"/>
      <c r="N295" s="755"/>
      <c r="O295" s="755"/>
      <c r="P295" s="756"/>
      <c r="Q295" s="493">
        <f>Q158</f>
        <v>0</v>
      </c>
      <c r="R295" s="493">
        <f>R158</f>
        <v>0</v>
      </c>
      <c r="S295" s="200"/>
      <c r="T295" s="754"/>
      <c r="U295" s="755"/>
      <c r="V295" s="755"/>
      <c r="W295" s="755"/>
      <c r="X295" s="755"/>
      <c r="Y295" s="756"/>
      <c r="Z295" s="493">
        <f>Z158</f>
        <v>0</v>
      </c>
      <c r="AA295" s="493">
        <f>AA158</f>
        <v>0</v>
      </c>
      <c r="AB295" s="200"/>
      <c r="AC295" s="754"/>
      <c r="AD295" s="755"/>
      <c r="AE295" s="755"/>
      <c r="AF295" s="755"/>
      <c r="AG295" s="755"/>
      <c r="AH295" s="756"/>
      <c r="AI295" s="493">
        <f>AI158</f>
        <v>0</v>
      </c>
      <c r="AJ295" s="493">
        <f>AJ158</f>
        <v>0</v>
      </c>
      <c r="AK295" s="200"/>
      <c r="AL295" s="754"/>
      <c r="AM295" s="755"/>
      <c r="AN295" s="755"/>
      <c r="AO295" s="755"/>
      <c r="AP295" s="755"/>
      <c r="AQ295" s="756"/>
      <c r="AR295" s="493">
        <f>AR158</f>
        <v>0</v>
      </c>
      <c r="AS295" s="493">
        <f>AS158</f>
        <v>0</v>
      </c>
      <c r="AT295" s="200"/>
      <c r="AU295" s="469">
        <f>SUM(H295+Q295+Z295+AI295+AR295)</f>
        <v>0</v>
      </c>
      <c r="AV295" s="469">
        <f>SUM(I295+R295+AA295+AJ295+AS295)</f>
        <v>0</v>
      </c>
      <c r="AW295" s="469">
        <f>SUM(AU295+AV295)</f>
        <v>0</v>
      </c>
    </row>
    <row r="296" spans="1:49" ht="16.899999999999999" customHeight="1" x14ac:dyDescent="0.25">
      <c r="A296" s="366" t="s">
        <v>264</v>
      </c>
      <c r="B296" s="757"/>
      <c r="C296" s="758"/>
      <c r="D296" s="758"/>
      <c r="E296" s="758"/>
      <c r="F296" s="758"/>
      <c r="G296" s="759"/>
      <c r="H296" s="493">
        <f>H206</f>
        <v>0</v>
      </c>
      <c r="I296" s="493">
        <f>I206</f>
        <v>0</v>
      </c>
      <c r="J296" s="200"/>
      <c r="K296" s="757"/>
      <c r="L296" s="758"/>
      <c r="M296" s="758"/>
      <c r="N296" s="758"/>
      <c r="O296" s="758"/>
      <c r="P296" s="759"/>
      <c r="Q296" s="493">
        <f>Q206</f>
        <v>0</v>
      </c>
      <c r="R296" s="493">
        <f>R206</f>
        <v>0</v>
      </c>
      <c r="S296" s="200"/>
      <c r="T296" s="757"/>
      <c r="U296" s="758"/>
      <c r="V296" s="758"/>
      <c r="W296" s="758"/>
      <c r="X296" s="758"/>
      <c r="Y296" s="759"/>
      <c r="Z296" s="493">
        <f>Z206</f>
        <v>0</v>
      </c>
      <c r="AA296" s="493">
        <f>AA206</f>
        <v>0</v>
      </c>
      <c r="AB296" s="200"/>
      <c r="AC296" s="757"/>
      <c r="AD296" s="758"/>
      <c r="AE296" s="758"/>
      <c r="AF296" s="758"/>
      <c r="AG296" s="758"/>
      <c r="AH296" s="759"/>
      <c r="AI296" s="493">
        <f>AI206</f>
        <v>0</v>
      </c>
      <c r="AJ296" s="493">
        <f>AJ206</f>
        <v>0</v>
      </c>
      <c r="AK296" s="200"/>
      <c r="AL296" s="757"/>
      <c r="AM296" s="758"/>
      <c r="AN296" s="758"/>
      <c r="AO296" s="758"/>
      <c r="AP296" s="758"/>
      <c r="AQ296" s="759"/>
      <c r="AR296" s="493">
        <f>AR206</f>
        <v>0</v>
      </c>
      <c r="AS296" s="493">
        <f>AS206</f>
        <v>0</v>
      </c>
      <c r="AT296" s="200"/>
      <c r="AU296" s="469">
        <f t="shared" si="222"/>
        <v>0</v>
      </c>
      <c r="AV296" s="469">
        <f t="shared" si="222"/>
        <v>0</v>
      </c>
      <c r="AW296" s="469">
        <f t="shared" ref="AW296:AW298" si="223">SUM(AU296+AV296)</f>
        <v>0</v>
      </c>
    </row>
    <row r="297" spans="1:49" ht="16.899999999999999" customHeight="1" x14ac:dyDescent="0.25">
      <c r="A297" s="366" t="s">
        <v>262</v>
      </c>
      <c r="B297" s="757"/>
      <c r="C297" s="758"/>
      <c r="D297" s="758"/>
      <c r="E297" s="758"/>
      <c r="F297" s="758"/>
      <c r="G297" s="759"/>
      <c r="H297" s="493">
        <f>SUM(E252+E254+E256+E258+E260)-SUM(F252+F254+F256+F258+F260)</f>
        <v>0</v>
      </c>
      <c r="I297" s="493">
        <f>SUM(E253+E255+E257+E259+E261)-SUM(F253+F255+F257+F259+F261)</f>
        <v>0</v>
      </c>
      <c r="J297" s="200"/>
      <c r="K297" s="757"/>
      <c r="L297" s="758"/>
      <c r="M297" s="758"/>
      <c r="N297" s="758"/>
      <c r="O297" s="758"/>
      <c r="P297" s="759"/>
      <c r="Q297" s="493">
        <f>SUM(N252+N254+N256+N258+N260)-SUM(O252+O254+O256+O258+O260)</f>
        <v>0</v>
      </c>
      <c r="R297" s="493">
        <f>SUM(N253+N255+N257+N259+N261)-SUM(O253+O255+O257+O259+O261)</f>
        <v>0</v>
      </c>
      <c r="S297" s="200"/>
      <c r="T297" s="757"/>
      <c r="U297" s="758"/>
      <c r="V297" s="758"/>
      <c r="W297" s="758"/>
      <c r="X297" s="758"/>
      <c r="Y297" s="759"/>
      <c r="Z297" s="493">
        <f>SUM(W252+W254+W256+W258+W260)-SUM(X252+X254+X256+X258+X260)</f>
        <v>0</v>
      </c>
      <c r="AA297" s="493">
        <f>SUM(W253+W255+W257+W259+W261)-SUM(X253+X255+X257+X259+X261)</f>
        <v>0</v>
      </c>
      <c r="AB297" s="200"/>
      <c r="AC297" s="757"/>
      <c r="AD297" s="758"/>
      <c r="AE297" s="758"/>
      <c r="AF297" s="758"/>
      <c r="AG297" s="758"/>
      <c r="AH297" s="759"/>
      <c r="AI297" s="493">
        <f>SUM(AF252+AF254+AF256+AF258+AF260)-SUM(AG252+AG254+AG256+AG258+AG260)</f>
        <v>0</v>
      </c>
      <c r="AJ297" s="493">
        <f>SUM(AF253+AF255+AF257+AF259+AF261)-SUM(AG253+AG255+AG257+AG259+AG261)</f>
        <v>0</v>
      </c>
      <c r="AK297" s="200"/>
      <c r="AL297" s="757"/>
      <c r="AM297" s="758"/>
      <c r="AN297" s="758"/>
      <c r="AO297" s="758"/>
      <c r="AP297" s="758"/>
      <c r="AQ297" s="759"/>
      <c r="AR297" s="493">
        <f>SUM(AO252+AO254+AO256+AO258+AO260)-SUM(AP252+AP254+AP256+AP258+AP260)</f>
        <v>0</v>
      </c>
      <c r="AS297" s="493">
        <f>SUM(AO253+AO255+AO257+AO259+AO261)-SUM(AP253+AP255+AP257+AP259+AP261)</f>
        <v>0</v>
      </c>
      <c r="AT297" s="200"/>
      <c r="AU297" s="469">
        <f t="shared" si="222"/>
        <v>0</v>
      </c>
      <c r="AV297" s="469">
        <f t="shared" si="222"/>
        <v>0</v>
      </c>
      <c r="AW297" s="469">
        <f t="shared" si="223"/>
        <v>0</v>
      </c>
    </row>
    <row r="298" spans="1:49" ht="16.149999999999999" customHeight="1" x14ac:dyDescent="0.25">
      <c r="A298" s="366" t="s">
        <v>263</v>
      </c>
      <c r="B298" s="761"/>
      <c r="C298" s="762"/>
      <c r="D298" s="762"/>
      <c r="E298" s="762"/>
      <c r="F298" s="762"/>
      <c r="G298" s="763"/>
      <c r="H298" s="493">
        <f>H290</f>
        <v>0</v>
      </c>
      <c r="I298" s="493">
        <f>I290</f>
        <v>0</v>
      </c>
      <c r="J298" s="200"/>
      <c r="K298" s="761"/>
      <c r="L298" s="762"/>
      <c r="M298" s="762"/>
      <c r="N298" s="762"/>
      <c r="O298" s="762"/>
      <c r="P298" s="763"/>
      <c r="Q298" s="493">
        <f>Q290</f>
        <v>0</v>
      </c>
      <c r="R298" s="493">
        <f>R290</f>
        <v>0</v>
      </c>
      <c r="S298" s="200"/>
      <c r="T298" s="761"/>
      <c r="U298" s="762"/>
      <c r="V298" s="762"/>
      <c r="W298" s="762"/>
      <c r="X298" s="762"/>
      <c r="Y298" s="763"/>
      <c r="Z298" s="493">
        <f>Z290</f>
        <v>0</v>
      </c>
      <c r="AA298" s="493">
        <f>AA290</f>
        <v>0</v>
      </c>
      <c r="AB298" s="200"/>
      <c r="AC298" s="761"/>
      <c r="AD298" s="762"/>
      <c r="AE298" s="762"/>
      <c r="AF298" s="762"/>
      <c r="AG298" s="762"/>
      <c r="AH298" s="763"/>
      <c r="AI298" s="493">
        <f>AI290</f>
        <v>0</v>
      </c>
      <c r="AJ298" s="493">
        <f>AJ290</f>
        <v>0</v>
      </c>
      <c r="AK298" s="200"/>
      <c r="AL298" s="761"/>
      <c r="AM298" s="762"/>
      <c r="AN298" s="762"/>
      <c r="AO298" s="762"/>
      <c r="AP298" s="762"/>
      <c r="AQ298" s="763"/>
      <c r="AR298" s="493">
        <f>AR290</f>
        <v>0</v>
      </c>
      <c r="AS298" s="493">
        <f>AS290</f>
        <v>0</v>
      </c>
      <c r="AT298" s="200"/>
      <c r="AU298" s="469">
        <f t="shared" si="222"/>
        <v>0</v>
      </c>
      <c r="AV298" s="469">
        <f t="shared" si="222"/>
        <v>0</v>
      </c>
      <c r="AW298" s="469">
        <f t="shared" si="223"/>
        <v>0</v>
      </c>
    </row>
    <row r="299" spans="1:49" ht="15" x14ac:dyDescent="0.25">
      <c r="A299" s="231"/>
      <c r="B299" s="231"/>
      <c r="C299" s="230"/>
      <c r="D299" s="230"/>
      <c r="E299" s="230"/>
      <c r="F299" s="291"/>
      <c r="G299" s="291"/>
      <c r="H299" s="291"/>
      <c r="I299" s="558"/>
      <c r="J299" s="200"/>
      <c r="K299" s="265"/>
      <c r="L299" s="265"/>
      <c r="Q299" s="291"/>
      <c r="R299" s="291"/>
      <c r="S299" s="200"/>
      <c r="T299" s="265"/>
      <c r="U299" s="265"/>
      <c r="Z299" s="291"/>
      <c r="AA299" s="558"/>
      <c r="AB299" s="200"/>
      <c r="AC299" s="265"/>
      <c r="AD299" s="265"/>
      <c r="AI299" s="291"/>
      <c r="AJ299" s="558"/>
      <c r="AK299" s="200"/>
      <c r="AL299" s="265"/>
      <c r="AM299" s="265"/>
      <c r="AR299" s="291"/>
      <c r="AS299" s="558"/>
      <c r="AT299" s="200"/>
      <c r="AU299" s="267"/>
      <c r="AV299" s="267"/>
      <c r="AW299" s="267"/>
    </row>
    <row r="300" spans="1:49" ht="17.45" customHeight="1" x14ac:dyDescent="0.25">
      <c r="A300" s="223" t="s">
        <v>292</v>
      </c>
      <c r="B300" s="760"/>
      <c r="C300" s="709"/>
      <c r="D300" s="709"/>
      <c r="E300" s="709"/>
      <c r="F300" s="709"/>
      <c r="G300" s="710"/>
      <c r="H300" s="470">
        <f>B16*H294</f>
        <v>0</v>
      </c>
      <c r="I300" s="470">
        <f>B16*I294</f>
        <v>0</v>
      </c>
      <c r="J300" s="200"/>
      <c r="K300" s="760"/>
      <c r="L300" s="709"/>
      <c r="M300" s="709"/>
      <c r="N300" s="709"/>
      <c r="O300" s="709"/>
      <c r="P300" s="710"/>
      <c r="Q300" s="470">
        <f>B16*Q294</f>
        <v>0</v>
      </c>
      <c r="R300" s="470">
        <f>B16*R294</f>
        <v>0</v>
      </c>
      <c r="S300" s="200"/>
      <c r="T300" s="760"/>
      <c r="U300" s="709"/>
      <c r="V300" s="709"/>
      <c r="W300" s="709"/>
      <c r="X300" s="709"/>
      <c r="Y300" s="710"/>
      <c r="Z300" s="470">
        <f>B16*Z294</f>
        <v>0</v>
      </c>
      <c r="AA300" s="470">
        <f>B16*AA294</f>
        <v>0</v>
      </c>
      <c r="AB300" s="200"/>
      <c r="AC300" s="760"/>
      <c r="AD300" s="709"/>
      <c r="AE300" s="709"/>
      <c r="AF300" s="709"/>
      <c r="AG300" s="709"/>
      <c r="AH300" s="710"/>
      <c r="AI300" s="470">
        <f>B16*AI294</f>
        <v>0</v>
      </c>
      <c r="AJ300" s="470">
        <f>B16*AJ294</f>
        <v>0</v>
      </c>
      <c r="AK300" s="200"/>
      <c r="AL300" s="760"/>
      <c r="AM300" s="709"/>
      <c r="AN300" s="709"/>
      <c r="AO300" s="709"/>
      <c r="AP300" s="709"/>
      <c r="AQ300" s="710"/>
      <c r="AR300" s="470">
        <f>B16*AR294</f>
        <v>0</v>
      </c>
      <c r="AS300" s="470">
        <f>B16*AS294</f>
        <v>0</v>
      </c>
      <c r="AT300" s="200"/>
      <c r="AU300" s="458">
        <f>SUM(H300+Q300+Z300+AI300+AR300)</f>
        <v>0</v>
      </c>
      <c r="AV300" s="458">
        <f>SUM(I300+R300+AA300+AJ300+AS300)</f>
        <v>0</v>
      </c>
      <c r="AW300" s="458">
        <f>SUM(AU300+AV300)</f>
        <v>0</v>
      </c>
    </row>
    <row r="301" spans="1:49" ht="15" x14ac:dyDescent="0.25">
      <c r="H301" s="291"/>
      <c r="I301" s="291"/>
      <c r="J301" s="200"/>
      <c r="K301" s="265"/>
      <c r="L301" s="265"/>
      <c r="Q301" s="291"/>
      <c r="R301" s="291"/>
      <c r="S301" s="200"/>
      <c r="T301" s="265"/>
      <c r="U301" s="265"/>
      <c r="Z301" s="291"/>
      <c r="AA301" s="291"/>
      <c r="AB301" s="200"/>
      <c r="AC301" s="265"/>
      <c r="AD301" s="265"/>
      <c r="AI301" s="291"/>
      <c r="AJ301" s="291"/>
      <c r="AK301" s="200"/>
      <c r="AL301" s="265"/>
      <c r="AM301" s="265"/>
      <c r="AR301" s="291"/>
      <c r="AS301" s="291"/>
      <c r="AT301" s="200"/>
      <c r="AU301" s="267"/>
      <c r="AV301" s="267"/>
      <c r="AW301" s="267"/>
    </row>
    <row r="302" spans="1:49" ht="15" x14ac:dyDescent="0.25">
      <c r="A302" s="223" t="s">
        <v>293</v>
      </c>
      <c r="B302" s="760"/>
      <c r="C302" s="709"/>
      <c r="D302" s="709"/>
      <c r="E302" s="709"/>
      <c r="F302" s="709"/>
      <c r="G302" s="710"/>
      <c r="H302" s="470">
        <f>SUM(H300+H292)</f>
        <v>0</v>
      </c>
      <c r="I302" s="470">
        <f>SUM(I300+I292)</f>
        <v>0</v>
      </c>
      <c r="J302" s="340"/>
      <c r="K302" s="760"/>
      <c r="L302" s="709"/>
      <c r="M302" s="709"/>
      <c r="N302" s="709"/>
      <c r="O302" s="709"/>
      <c r="P302" s="710"/>
      <c r="Q302" s="470">
        <f>SUM(Q300+Q292)</f>
        <v>0</v>
      </c>
      <c r="R302" s="470">
        <f>SUM(R300+R292)</f>
        <v>0</v>
      </c>
      <c r="S302" s="340"/>
      <c r="T302" s="760"/>
      <c r="U302" s="709"/>
      <c r="V302" s="709"/>
      <c r="W302" s="709"/>
      <c r="X302" s="709"/>
      <c r="Y302" s="710"/>
      <c r="Z302" s="470">
        <f>SUM(Z300+Z292)</f>
        <v>0</v>
      </c>
      <c r="AA302" s="470">
        <f>SUM(AA300+AA292)</f>
        <v>0</v>
      </c>
      <c r="AB302" s="340"/>
      <c r="AC302" s="760"/>
      <c r="AD302" s="709"/>
      <c r="AE302" s="709"/>
      <c r="AF302" s="709"/>
      <c r="AG302" s="709"/>
      <c r="AH302" s="710"/>
      <c r="AI302" s="470">
        <f>SUM(AI300+AI292)</f>
        <v>0</v>
      </c>
      <c r="AJ302" s="470">
        <f>SUM(AJ300+AJ292)</f>
        <v>0</v>
      </c>
      <c r="AK302" s="340"/>
      <c r="AL302" s="760"/>
      <c r="AM302" s="709"/>
      <c r="AN302" s="709"/>
      <c r="AO302" s="709"/>
      <c r="AP302" s="709"/>
      <c r="AQ302" s="710"/>
      <c r="AR302" s="470">
        <f>SUM(AR300+AR292)</f>
        <v>0</v>
      </c>
      <c r="AS302" s="470">
        <f>SUM(AS300+AS292)</f>
        <v>0</v>
      </c>
      <c r="AT302" s="340"/>
      <c r="AU302" s="458">
        <f>ROUND(H302+Q302+Z302+AI302+AR302,1)</f>
        <v>0</v>
      </c>
      <c r="AV302" s="458">
        <f>ROUND(I302+R302+AA302+AJ302+AS302,1)</f>
        <v>0</v>
      </c>
      <c r="AW302" s="458">
        <f>ROUND(AU302+AV302,1)</f>
        <v>0</v>
      </c>
    </row>
    <row r="303" spans="1:49" x14ac:dyDescent="0.2">
      <c r="H303" s="368"/>
      <c r="I303" s="182"/>
      <c r="J303" s="173"/>
      <c r="K303" s="368"/>
      <c r="S303" s="173"/>
      <c r="AB303" s="173"/>
      <c r="AK303" s="173"/>
      <c r="AT303" s="173"/>
    </row>
    <row r="304" spans="1:49" ht="15" x14ac:dyDescent="0.25">
      <c r="H304" s="369" t="str">
        <f>B20</f>
        <v>FY xx-yy</v>
      </c>
      <c r="I304" s="370"/>
      <c r="J304" s="173"/>
      <c r="K304" s="370"/>
      <c r="L304" s="370"/>
      <c r="Q304" s="371" t="str">
        <f>K20</f>
        <v>FY xx-yy</v>
      </c>
      <c r="R304" s="370"/>
      <c r="S304" s="173"/>
      <c r="T304" s="370"/>
      <c r="U304" s="370"/>
      <c r="Z304" s="371" t="str">
        <f>T20</f>
        <v>FY xx-yy</v>
      </c>
      <c r="AA304" s="370"/>
      <c r="AB304" s="173"/>
      <c r="AC304" s="370"/>
      <c r="AD304" s="370"/>
      <c r="AI304" s="371" t="str">
        <f>AC20</f>
        <v>FY xx-yy</v>
      </c>
      <c r="AJ304" s="370"/>
      <c r="AK304" s="173"/>
      <c r="AL304" s="370"/>
      <c r="AM304" s="370"/>
      <c r="AR304" s="372" t="str">
        <f>AL20</f>
        <v>FY xx-yy</v>
      </c>
      <c r="AS304" s="370"/>
      <c r="AT304" s="173"/>
    </row>
    <row r="306" spans="1:49" ht="20.25" x14ac:dyDescent="0.3">
      <c r="A306" s="402"/>
      <c r="AU306" s="400"/>
      <c r="AV306" s="400"/>
      <c r="AW306" s="400"/>
    </row>
    <row r="307" spans="1:49" ht="18" customHeight="1" x14ac:dyDescent="0.35">
      <c r="H307" s="403"/>
      <c r="I307" s="403"/>
      <c r="J307" s="403"/>
      <c r="K307" s="403"/>
      <c r="L307" s="403"/>
      <c r="M307" s="403"/>
      <c r="N307" s="403"/>
      <c r="O307" s="403"/>
      <c r="P307" s="403"/>
      <c r="Q307" s="403"/>
      <c r="R307" s="403"/>
      <c r="S307" s="403"/>
      <c r="T307" s="403"/>
      <c r="U307" s="403"/>
      <c r="V307" s="403"/>
      <c r="W307" s="403"/>
      <c r="X307" s="403"/>
      <c r="Y307" s="403"/>
      <c r="Z307" s="403"/>
      <c r="AA307" s="403"/>
      <c r="AU307" s="401"/>
      <c r="AV307" s="401"/>
      <c r="AW307" s="401"/>
    </row>
  </sheetData>
  <sheetProtection algorithmName="SHA-512" hashValue="ZXjsvVYs9Oo0HK7NdjxwOt0QwUGp8yJ34ZLQvXxFPSQ2jNepjGx2i2CcbKBnVAZYKws1HARWn0OJ4JYeEXPN9w==" saltValue="LTsm7BIgIDEspSNVP3L1FA==" spinCount="100000" sheet="1" formatCells="0" formatColumns="0" formatRows="0"/>
  <mergeCells count="795">
    <mergeCell ref="AU69:AW69"/>
    <mergeCell ref="AL115:AQ115"/>
    <mergeCell ref="AL117:AQ117"/>
    <mergeCell ref="C101:G101"/>
    <mergeCell ref="D102:G102"/>
    <mergeCell ref="C92:G92"/>
    <mergeCell ref="D93:G93"/>
    <mergeCell ref="C95:G95"/>
    <mergeCell ref="D96:G96"/>
    <mergeCell ref="C98:G98"/>
    <mergeCell ref="D99:G99"/>
    <mergeCell ref="K92:P92"/>
    <mergeCell ref="T92:Y92"/>
    <mergeCell ref="C107:G107"/>
    <mergeCell ref="D108:G108"/>
    <mergeCell ref="C113:G113"/>
    <mergeCell ref="K113:P113"/>
    <mergeCell ref="T113:Y113"/>
    <mergeCell ref="AL111:AS111"/>
    <mergeCell ref="AD93:AH93"/>
    <mergeCell ref="AM93:AQ93"/>
    <mergeCell ref="AC113:AH113"/>
    <mergeCell ref="AL113:AQ113"/>
    <mergeCell ref="AC89:AH89"/>
    <mergeCell ref="B10:I10"/>
    <mergeCell ref="F12:I12"/>
    <mergeCell ref="B15:I15"/>
    <mergeCell ref="D16:I16"/>
    <mergeCell ref="F11:I11"/>
    <mergeCell ref="A137:I137"/>
    <mergeCell ref="A130:A131"/>
    <mergeCell ref="B130:B131"/>
    <mergeCell ref="A132:A133"/>
    <mergeCell ref="B132:B133"/>
    <mergeCell ref="A134:A135"/>
    <mergeCell ref="B134:B135"/>
    <mergeCell ref="C135:G135"/>
    <mergeCell ref="C133:G133"/>
    <mergeCell ref="B118:B119"/>
    <mergeCell ref="A120:A121"/>
    <mergeCell ref="B120:B121"/>
    <mergeCell ref="A249:F249"/>
    <mergeCell ref="A252:B253"/>
    <mergeCell ref="A254:B255"/>
    <mergeCell ref="A256:B257"/>
    <mergeCell ref="A258:B259"/>
    <mergeCell ref="A260:B261"/>
    <mergeCell ref="A118:A119"/>
    <mergeCell ref="A111:I111"/>
    <mergeCell ref="AL119:AQ119"/>
    <mergeCell ref="K231:N231"/>
    <mergeCell ref="AL121:AQ121"/>
    <mergeCell ref="AL123:AQ123"/>
    <mergeCell ref="C127:G127"/>
    <mergeCell ref="C129:G129"/>
    <mergeCell ref="C131:G131"/>
    <mergeCell ref="AC127:AH127"/>
    <mergeCell ref="AC129:AH129"/>
    <mergeCell ref="AC131:AH131"/>
    <mergeCell ref="A125:I125"/>
    <mergeCell ref="AC115:AH115"/>
    <mergeCell ref="AC117:AH117"/>
    <mergeCell ref="AC119:AH119"/>
    <mergeCell ref="AC121:AH121"/>
    <mergeCell ref="AC123:AH123"/>
    <mergeCell ref="K223:N223"/>
    <mergeCell ref="K224:N224"/>
    <mergeCell ref="K225:N225"/>
    <mergeCell ref="T236:W236"/>
    <mergeCell ref="T233:W233"/>
    <mergeCell ref="C231:E231"/>
    <mergeCell ref="A229:I229"/>
    <mergeCell ref="A231:B231"/>
    <mergeCell ref="A227:F227"/>
    <mergeCell ref="A226:B226"/>
    <mergeCell ref="C226:E226"/>
    <mergeCell ref="K226:N226"/>
    <mergeCell ref="T226:W226"/>
    <mergeCell ref="B297:G297"/>
    <mergeCell ref="B295:G295"/>
    <mergeCell ref="K297:P297"/>
    <mergeCell ref="T297:Y297"/>
    <mergeCell ref="AC297:AH297"/>
    <mergeCell ref="AL297:AQ297"/>
    <mergeCell ref="D289:E289"/>
    <mergeCell ref="F286:G286"/>
    <mergeCell ref="F289:G289"/>
    <mergeCell ref="L286:M286"/>
    <mergeCell ref="A290:F290"/>
    <mergeCell ref="K295:P295"/>
    <mergeCell ref="T295:Y295"/>
    <mergeCell ref="D287:E287"/>
    <mergeCell ref="D288:E288"/>
    <mergeCell ref="F288:G288"/>
    <mergeCell ref="L287:M287"/>
    <mergeCell ref="L288:M288"/>
    <mergeCell ref="U287:V287"/>
    <mergeCell ref="U288:V288"/>
    <mergeCell ref="AD287:AE287"/>
    <mergeCell ref="B296:G296"/>
    <mergeCell ref="D286:E286"/>
    <mergeCell ref="AM286:AN286"/>
    <mergeCell ref="U289:V289"/>
    <mergeCell ref="W289:Y289"/>
    <mergeCell ref="AD289:AE289"/>
    <mergeCell ref="AF289:AH289"/>
    <mergeCell ref="N288:P288"/>
    <mergeCell ref="W288:Y288"/>
    <mergeCell ref="AF288:AH288"/>
    <mergeCell ref="AO288:AQ288"/>
    <mergeCell ref="AD286:AE286"/>
    <mergeCell ref="AF286:AH286"/>
    <mergeCell ref="N286:P286"/>
    <mergeCell ref="U286:V286"/>
    <mergeCell ref="W286:Y286"/>
    <mergeCell ref="AM289:AN289"/>
    <mergeCell ref="AO289:AQ289"/>
    <mergeCell ref="A282:B282"/>
    <mergeCell ref="C282:E282"/>
    <mergeCell ref="K282:N282"/>
    <mergeCell ref="T282:W282"/>
    <mergeCell ref="AC282:AF282"/>
    <mergeCell ref="AL282:AO282"/>
    <mergeCell ref="A283:F283"/>
    <mergeCell ref="L285:M285"/>
    <mergeCell ref="U285:V285"/>
    <mergeCell ref="AD285:AE285"/>
    <mergeCell ref="AM285:AN285"/>
    <mergeCell ref="D285:E285"/>
    <mergeCell ref="F285:I285"/>
    <mergeCell ref="N285:R285"/>
    <mergeCell ref="W285:AA285"/>
    <mergeCell ref="AF285:AJ285"/>
    <mergeCell ref="AO285:AS285"/>
    <mergeCell ref="A281:B281"/>
    <mergeCell ref="C281:E281"/>
    <mergeCell ref="A273:B273"/>
    <mergeCell ref="C273:E273"/>
    <mergeCell ref="K273:N273"/>
    <mergeCell ref="T273:W273"/>
    <mergeCell ref="AC273:AF273"/>
    <mergeCell ref="AL273:AO273"/>
    <mergeCell ref="K279:N279"/>
    <mergeCell ref="T279:W279"/>
    <mergeCell ref="AC279:AF279"/>
    <mergeCell ref="AL279:AO279"/>
    <mergeCell ref="A279:B279"/>
    <mergeCell ref="C279:E279"/>
    <mergeCell ref="A276:B276"/>
    <mergeCell ref="C276:E276"/>
    <mergeCell ref="A277:B277"/>
    <mergeCell ref="C277:E277"/>
    <mergeCell ref="A280:B280"/>
    <mergeCell ref="C280:E280"/>
    <mergeCell ref="K277:N277"/>
    <mergeCell ref="AC280:AF280"/>
    <mergeCell ref="K281:N281"/>
    <mergeCell ref="T281:W281"/>
    <mergeCell ref="AL271:AO271"/>
    <mergeCell ref="AL272:AO272"/>
    <mergeCell ref="AL276:AO276"/>
    <mergeCell ref="AL277:AO277"/>
    <mergeCell ref="AL278:AO278"/>
    <mergeCell ref="C278:E278"/>
    <mergeCell ref="K274:N274"/>
    <mergeCell ref="K275:N275"/>
    <mergeCell ref="K276:N276"/>
    <mergeCell ref="AC271:AF271"/>
    <mergeCell ref="K272:N272"/>
    <mergeCell ref="T272:W272"/>
    <mergeCell ref="AC272:AF272"/>
    <mergeCell ref="AL269:AO269"/>
    <mergeCell ref="K270:N270"/>
    <mergeCell ref="T270:W270"/>
    <mergeCell ref="AC270:AF270"/>
    <mergeCell ref="AL270:AO270"/>
    <mergeCell ref="A270:B270"/>
    <mergeCell ref="K266:N266"/>
    <mergeCell ref="T266:W266"/>
    <mergeCell ref="AC266:AF266"/>
    <mergeCell ref="AL266:AO266"/>
    <mergeCell ref="A268:B268"/>
    <mergeCell ref="C268:E268"/>
    <mergeCell ref="A267:B267"/>
    <mergeCell ref="C267:E267"/>
    <mergeCell ref="K267:N267"/>
    <mergeCell ref="T267:W267"/>
    <mergeCell ref="AC267:AF267"/>
    <mergeCell ref="AL267:AO267"/>
    <mergeCell ref="K268:N268"/>
    <mergeCell ref="A266:B266"/>
    <mergeCell ref="C266:E266"/>
    <mergeCell ref="AL268:AO268"/>
    <mergeCell ref="AC268:AF268"/>
    <mergeCell ref="AL232:AO232"/>
    <mergeCell ref="AC236:AF236"/>
    <mergeCell ref="AL236:AO236"/>
    <mergeCell ref="A237:F237"/>
    <mergeCell ref="K241:N241"/>
    <mergeCell ref="T241:W241"/>
    <mergeCell ref="AC241:AF241"/>
    <mergeCell ref="A236:B236"/>
    <mergeCell ref="C236:E236"/>
    <mergeCell ref="A232:B232"/>
    <mergeCell ref="C232:E232"/>
    <mergeCell ref="T234:W234"/>
    <mergeCell ref="K233:N233"/>
    <mergeCell ref="A239:I239"/>
    <mergeCell ref="A233:B233"/>
    <mergeCell ref="K236:N236"/>
    <mergeCell ref="K232:N232"/>
    <mergeCell ref="A248:B248"/>
    <mergeCell ref="C248:E248"/>
    <mergeCell ref="A243:B243"/>
    <mergeCell ref="C243:E243"/>
    <mergeCell ref="A242:B242"/>
    <mergeCell ref="C242:E242"/>
    <mergeCell ref="A241:B241"/>
    <mergeCell ref="C241:E241"/>
    <mergeCell ref="AC232:AF232"/>
    <mergeCell ref="A244:B244"/>
    <mergeCell ref="A245:B245"/>
    <mergeCell ref="A246:B246"/>
    <mergeCell ref="A247:B247"/>
    <mergeCell ref="K244:N244"/>
    <mergeCell ref="K245:N245"/>
    <mergeCell ref="K246:N246"/>
    <mergeCell ref="K247:N247"/>
    <mergeCell ref="C246:E246"/>
    <mergeCell ref="C247:E247"/>
    <mergeCell ref="C245:E245"/>
    <mergeCell ref="K242:N242"/>
    <mergeCell ref="T242:W242"/>
    <mergeCell ref="AC242:AF242"/>
    <mergeCell ref="T232:W232"/>
    <mergeCell ref="A223:B223"/>
    <mergeCell ref="A224:B224"/>
    <mergeCell ref="A225:B225"/>
    <mergeCell ref="C220:E220"/>
    <mergeCell ref="C221:E221"/>
    <mergeCell ref="C222:E222"/>
    <mergeCell ref="C223:E223"/>
    <mergeCell ref="C224:E224"/>
    <mergeCell ref="C225:E225"/>
    <mergeCell ref="AL220:AO220"/>
    <mergeCell ref="AL221:AO221"/>
    <mergeCell ref="K220:N220"/>
    <mergeCell ref="K221:N221"/>
    <mergeCell ref="T220:W220"/>
    <mergeCell ref="T221:W221"/>
    <mergeCell ref="T218:W218"/>
    <mergeCell ref="K222:N222"/>
    <mergeCell ref="A220:B220"/>
    <mergeCell ref="A221:B221"/>
    <mergeCell ref="A222:B222"/>
    <mergeCell ref="A219:B219"/>
    <mergeCell ref="C219:E219"/>
    <mergeCell ref="K219:N219"/>
    <mergeCell ref="T219:W219"/>
    <mergeCell ref="AL127:AQ127"/>
    <mergeCell ref="AL129:AQ129"/>
    <mergeCell ref="AL131:AQ131"/>
    <mergeCell ref="A136:G136"/>
    <mergeCell ref="A126:A127"/>
    <mergeCell ref="B126:B127"/>
    <mergeCell ref="AL140:AP140"/>
    <mergeCell ref="B156:D156"/>
    <mergeCell ref="T154:V155"/>
    <mergeCell ref="T156:V157"/>
    <mergeCell ref="AC150:AE151"/>
    <mergeCell ref="AC152:AE153"/>
    <mergeCell ref="AC154:AE155"/>
    <mergeCell ref="AC156:AE157"/>
    <mergeCell ref="AL152:AN153"/>
    <mergeCell ref="AL154:AN155"/>
    <mergeCell ref="AL156:AN157"/>
    <mergeCell ref="A144:G144"/>
    <mergeCell ref="A146:G146"/>
    <mergeCell ref="B150:D150"/>
    <mergeCell ref="AL150:AN151"/>
    <mergeCell ref="B151:D151"/>
    <mergeCell ref="B153:D153"/>
    <mergeCell ref="B155:D155"/>
    <mergeCell ref="AC140:AG140"/>
    <mergeCell ref="K141:O141"/>
    <mergeCell ref="A160:I160"/>
    <mergeCell ref="B157:D157"/>
    <mergeCell ref="A158:F158"/>
    <mergeCell ref="T141:X141"/>
    <mergeCell ref="AL133:AQ133"/>
    <mergeCell ref="T135:Y135"/>
    <mergeCell ref="AC135:AH135"/>
    <mergeCell ref="AL135:AQ135"/>
    <mergeCell ref="AC133:AH133"/>
    <mergeCell ref="G149:I149"/>
    <mergeCell ref="K135:P135"/>
    <mergeCell ref="A150:A151"/>
    <mergeCell ref="A152:A153"/>
    <mergeCell ref="A154:A155"/>
    <mergeCell ref="A156:A157"/>
    <mergeCell ref="A142:G142"/>
    <mergeCell ref="C140:G140"/>
    <mergeCell ref="C141:G141"/>
    <mergeCell ref="C138:G138"/>
    <mergeCell ref="C139:G139"/>
    <mergeCell ref="A122:A123"/>
    <mergeCell ref="B122:B123"/>
    <mergeCell ref="A92:A94"/>
    <mergeCell ref="A95:A97"/>
    <mergeCell ref="A98:A100"/>
    <mergeCell ref="A101:A103"/>
    <mergeCell ref="A112:A113"/>
    <mergeCell ref="B112:B113"/>
    <mergeCell ref="A114:A115"/>
    <mergeCell ref="B114:B115"/>
    <mergeCell ref="A116:A117"/>
    <mergeCell ref="B116:B117"/>
    <mergeCell ref="A110:G110"/>
    <mergeCell ref="F94:G94"/>
    <mergeCell ref="F97:G97"/>
    <mergeCell ref="F100:G100"/>
    <mergeCell ref="F103:G103"/>
    <mergeCell ref="F106:G106"/>
    <mergeCell ref="F109:G109"/>
    <mergeCell ref="A104:A106"/>
    <mergeCell ref="A124:G124"/>
    <mergeCell ref="K111:R111"/>
    <mergeCell ref="A61:A62"/>
    <mergeCell ref="A63:A64"/>
    <mergeCell ref="A85:G85"/>
    <mergeCell ref="A65:A66"/>
    <mergeCell ref="A70:A71"/>
    <mergeCell ref="A72:A73"/>
    <mergeCell ref="A74:A75"/>
    <mergeCell ref="A76:A77"/>
    <mergeCell ref="A89:A91"/>
    <mergeCell ref="F91:G91"/>
    <mergeCell ref="N79:R79"/>
    <mergeCell ref="N94:P94"/>
    <mergeCell ref="N97:P97"/>
    <mergeCell ref="N100:P100"/>
    <mergeCell ref="C104:G104"/>
    <mergeCell ref="D105:G105"/>
    <mergeCell ref="N103:P103"/>
    <mergeCell ref="N106:P106"/>
    <mergeCell ref="C117:G117"/>
    <mergeCell ref="C119:G119"/>
    <mergeCell ref="C121:G121"/>
    <mergeCell ref="C123:G123"/>
    <mergeCell ref="AL89:AQ89"/>
    <mergeCell ref="L90:P90"/>
    <mergeCell ref="K20:Q20"/>
    <mergeCell ref="T20:Z20"/>
    <mergeCell ref="B8:E8"/>
    <mergeCell ref="B11:E11"/>
    <mergeCell ref="B12:E12"/>
    <mergeCell ref="C89:G89"/>
    <mergeCell ref="D90:G90"/>
    <mergeCell ref="K89:P89"/>
    <mergeCell ref="T89:Y89"/>
    <mergeCell ref="AC20:AI20"/>
    <mergeCell ref="AL20:AR20"/>
    <mergeCell ref="T21:Z21"/>
    <mergeCell ref="A41:G41"/>
    <mergeCell ref="A55:G55"/>
    <mergeCell ref="AC21:AI21"/>
    <mergeCell ref="AL21:AR21"/>
    <mergeCell ref="U90:Y90"/>
    <mergeCell ref="AD90:AH90"/>
    <mergeCell ref="AM90:AQ90"/>
    <mergeCell ref="K21:R21"/>
    <mergeCell ref="E68:I68"/>
    <mergeCell ref="N68:R68"/>
    <mergeCell ref="B2:I2"/>
    <mergeCell ref="B3:I3"/>
    <mergeCell ref="B5:I5"/>
    <mergeCell ref="B6:I6"/>
    <mergeCell ref="F8:I8"/>
    <mergeCell ref="B9:I9"/>
    <mergeCell ref="A78:G78"/>
    <mergeCell ref="A83:G83"/>
    <mergeCell ref="A26:A28"/>
    <mergeCell ref="A23:A25"/>
    <mergeCell ref="A29:A31"/>
    <mergeCell ref="A32:A34"/>
    <mergeCell ref="A35:A37"/>
    <mergeCell ref="A38:A40"/>
    <mergeCell ref="A43:A44"/>
    <mergeCell ref="A45:A46"/>
    <mergeCell ref="A47:A48"/>
    <mergeCell ref="A49:A50"/>
    <mergeCell ref="A51:A52"/>
    <mergeCell ref="A53:A54"/>
    <mergeCell ref="A57:A58"/>
    <mergeCell ref="A59:A60"/>
    <mergeCell ref="B16:C16"/>
    <mergeCell ref="B20:H20"/>
    <mergeCell ref="AO91:AQ91"/>
    <mergeCell ref="K212:N212"/>
    <mergeCell ref="T212:W212"/>
    <mergeCell ref="AC212:AF212"/>
    <mergeCell ref="AL212:AO212"/>
    <mergeCell ref="Q149:R149"/>
    <mergeCell ref="K148:R148"/>
    <mergeCell ref="T148:AA148"/>
    <mergeCell ref="AC148:AJ148"/>
    <mergeCell ref="AL148:AS148"/>
    <mergeCell ref="AC141:AG141"/>
    <mergeCell ref="AL141:AP141"/>
    <mergeCell ref="K160:R160"/>
    <mergeCell ref="T160:AA160"/>
    <mergeCell ref="AC160:AJ160"/>
    <mergeCell ref="AL160:AS160"/>
    <mergeCell ref="AL195:AS195"/>
    <mergeCell ref="AC195:AJ195"/>
    <mergeCell ref="AL137:AS137"/>
    <mergeCell ref="AH185:AJ185"/>
    <mergeCell ref="AH177:AJ177"/>
    <mergeCell ref="AC92:AH92"/>
    <mergeCell ref="AL92:AQ92"/>
    <mergeCell ref="L93:P93"/>
    <mergeCell ref="AH251:AJ251"/>
    <mergeCell ref="K248:N248"/>
    <mergeCell ref="T248:W248"/>
    <mergeCell ref="N91:P91"/>
    <mergeCell ref="W91:Y91"/>
    <mergeCell ref="AF91:AH91"/>
    <mergeCell ref="T111:AA111"/>
    <mergeCell ref="AC111:AJ111"/>
    <mergeCell ref="T127:Y127"/>
    <mergeCell ref="T129:Y129"/>
    <mergeCell ref="T131:Y131"/>
    <mergeCell ref="T133:Y133"/>
    <mergeCell ref="K211:N211"/>
    <mergeCell ref="T211:W211"/>
    <mergeCell ref="AC211:AF211"/>
    <mergeCell ref="K213:N213"/>
    <mergeCell ref="T213:W213"/>
    <mergeCell ref="K214:N214"/>
    <mergeCell ref="T214:W214"/>
    <mergeCell ref="K218:N218"/>
    <mergeCell ref="K138:O138"/>
    <mergeCell ref="T138:X138"/>
    <mergeCell ref="AC138:AG138"/>
    <mergeCell ref="K215:N215"/>
    <mergeCell ref="AC295:AH295"/>
    <mergeCell ref="AL295:AQ295"/>
    <mergeCell ref="K296:P296"/>
    <mergeCell ref="T296:Y296"/>
    <mergeCell ref="AC296:AH296"/>
    <mergeCell ref="AL296:AQ296"/>
    <mergeCell ref="AC274:AF274"/>
    <mergeCell ref="AL274:AO274"/>
    <mergeCell ref="AC275:AF275"/>
    <mergeCell ref="AL275:AO275"/>
    <mergeCell ref="AL280:AO280"/>
    <mergeCell ref="K280:N280"/>
    <mergeCell ref="T280:W280"/>
    <mergeCell ref="AC281:AF281"/>
    <mergeCell ref="AL281:AO281"/>
    <mergeCell ref="AD288:AE288"/>
    <mergeCell ref="AM287:AN287"/>
    <mergeCell ref="AM288:AN288"/>
    <mergeCell ref="AC276:AF276"/>
    <mergeCell ref="AC277:AF277"/>
    <mergeCell ref="AC278:AF278"/>
    <mergeCell ref="AO286:AQ286"/>
    <mergeCell ref="L289:M289"/>
    <mergeCell ref="N289:P289"/>
    <mergeCell ref="T300:Y300"/>
    <mergeCell ref="AC300:AH300"/>
    <mergeCell ref="AL300:AQ300"/>
    <mergeCell ref="AC298:AH298"/>
    <mergeCell ref="AL298:AQ298"/>
    <mergeCell ref="T298:Y298"/>
    <mergeCell ref="B302:G302"/>
    <mergeCell ref="K302:P302"/>
    <mergeCell ref="T302:Y302"/>
    <mergeCell ref="AC302:AH302"/>
    <mergeCell ref="AL302:AQ302"/>
    <mergeCell ref="B300:G300"/>
    <mergeCell ref="K300:P300"/>
    <mergeCell ref="B298:G298"/>
    <mergeCell ref="K298:P298"/>
    <mergeCell ref="W68:AA68"/>
    <mergeCell ref="AF68:AJ68"/>
    <mergeCell ref="AO68:AS68"/>
    <mergeCell ref="E69:I69"/>
    <mergeCell ref="K69:R69"/>
    <mergeCell ref="T69:AA69"/>
    <mergeCell ref="AC69:AJ69"/>
    <mergeCell ref="AL69:AS69"/>
    <mergeCell ref="B21:H21"/>
    <mergeCell ref="A67:G67"/>
    <mergeCell ref="W79:AA79"/>
    <mergeCell ref="AF79:AJ79"/>
    <mergeCell ref="AO79:AS79"/>
    <mergeCell ref="A87:I87"/>
    <mergeCell ref="A88:I88"/>
    <mergeCell ref="K87:R87"/>
    <mergeCell ref="K88:R88"/>
    <mergeCell ref="T87:AA87"/>
    <mergeCell ref="T88:AA88"/>
    <mergeCell ref="AC87:AJ87"/>
    <mergeCell ref="AC88:AJ88"/>
    <mergeCell ref="AL87:AS87"/>
    <mergeCell ref="AL88:AS88"/>
    <mergeCell ref="T125:AA125"/>
    <mergeCell ref="AC125:AJ125"/>
    <mergeCell ref="AL125:AS125"/>
    <mergeCell ref="K137:R137"/>
    <mergeCell ref="T137:AA137"/>
    <mergeCell ref="AC137:AJ137"/>
    <mergeCell ref="G161:I161"/>
    <mergeCell ref="G169:I169"/>
    <mergeCell ref="G177:I177"/>
    <mergeCell ref="AQ161:AS161"/>
    <mergeCell ref="AQ169:AS169"/>
    <mergeCell ref="AQ177:AS177"/>
    <mergeCell ref="P177:R177"/>
    <mergeCell ref="P169:R169"/>
    <mergeCell ref="P161:R161"/>
    <mergeCell ref="AL138:AP138"/>
    <mergeCell ref="K139:O139"/>
    <mergeCell ref="T139:X139"/>
    <mergeCell ref="AC139:AG139"/>
    <mergeCell ref="AL139:AP139"/>
    <mergeCell ref="AH169:AJ169"/>
    <mergeCell ref="AH161:AJ161"/>
    <mergeCell ref="K140:O140"/>
    <mergeCell ref="T140:X140"/>
    <mergeCell ref="G185:I185"/>
    <mergeCell ref="A210:B210"/>
    <mergeCell ref="C210:E210"/>
    <mergeCell ref="A206:F206"/>
    <mergeCell ref="A208:I208"/>
    <mergeCell ref="T195:AA195"/>
    <mergeCell ref="K195:R195"/>
    <mergeCell ref="K208:R208"/>
    <mergeCell ref="T208:AA208"/>
    <mergeCell ref="A193:F193"/>
    <mergeCell ref="P185:R185"/>
    <mergeCell ref="AQ185:AS185"/>
    <mergeCell ref="AC248:AF248"/>
    <mergeCell ref="AC213:AF213"/>
    <mergeCell ref="Y185:AA185"/>
    <mergeCell ref="AC214:AF214"/>
    <mergeCell ref="AL214:AO214"/>
    <mergeCell ref="AL210:AO210"/>
    <mergeCell ref="AL211:AO211"/>
    <mergeCell ref="AL213:AO213"/>
    <mergeCell ref="AL217:AO217"/>
    <mergeCell ref="AC218:AF218"/>
    <mergeCell ref="AL218:AO218"/>
    <mergeCell ref="AC219:AF219"/>
    <mergeCell ref="AL219:AO219"/>
    <mergeCell ref="AC231:AF231"/>
    <mergeCell ref="AL231:AO231"/>
    <mergeCell ref="AL234:AO234"/>
    <mergeCell ref="AL235:AO235"/>
    <mergeCell ref="AL208:AS208"/>
    <mergeCell ref="AL215:AO215"/>
    <mergeCell ref="AC216:AF216"/>
    <mergeCell ref="AL216:AO216"/>
    <mergeCell ref="AC226:AF226"/>
    <mergeCell ref="AL226:AO226"/>
    <mergeCell ref="A218:B218"/>
    <mergeCell ref="C218:E218"/>
    <mergeCell ref="A217:B217"/>
    <mergeCell ref="C217:E217"/>
    <mergeCell ref="T217:W217"/>
    <mergeCell ref="AC217:AF217"/>
    <mergeCell ref="A214:B214"/>
    <mergeCell ref="C214:E214"/>
    <mergeCell ref="A211:B211"/>
    <mergeCell ref="C211:E211"/>
    <mergeCell ref="A213:B213"/>
    <mergeCell ref="C213:E213"/>
    <mergeCell ref="A212:B212"/>
    <mergeCell ref="C212:E212"/>
    <mergeCell ref="K217:N217"/>
    <mergeCell ref="A216:B216"/>
    <mergeCell ref="C216:E216"/>
    <mergeCell ref="A215:B215"/>
    <mergeCell ref="C215:E215"/>
    <mergeCell ref="T215:W215"/>
    <mergeCell ref="AC215:AF215"/>
    <mergeCell ref="K216:N216"/>
    <mergeCell ref="T216:W216"/>
    <mergeCell ref="AQ251:AS251"/>
    <mergeCell ref="AL243:AO243"/>
    <mergeCell ref="AL222:AO222"/>
    <mergeCell ref="AL223:AO223"/>
    <mergeCell ref="AL224:AO224"/>
    <mergeCell ref="AL225:AO225"/>
    <mergeCell ref="AC233:AF233"/>
    <mergeCell ref="AL233:AO233"/>
    <mergeCell ref="A234:B234"/>
    <mergeCell ref="A235:B235"/>
    <mergeCell ref="C234:E234"/>
    <mergeCell ref="C235:E235"/>
    <mergeCell ref="K234:N234"/>
    <mergeCell ref="K235:N235"/>
    <mergeCell ref="G251:I251"/>
    <mergeCell ref="P251:R251"/>
    <mergeCell ref="AL229:AS229"/>
    <mergeCell ref="AC229:AJ229"/>
    <mergeCell ref="T229:AA229"/>
    <mergeCell ref="K229:R229"/>
    <mergeCell ref="K239:R239"/>
    <mergeCell ref="T239:AA239"/>
    <mergeCell ref="AC239:AJ239"/>
    <mergeCell ref="AL239:AS239"/>
    <mergeCell ref="AL264:AS264"/>
    <mergeCell ref="AC264:AJ264"/>
    <mergeCell ref="T264:AA264"/>
    <mergeCell ref="AL248:AO248"/>
    <mergeCell ref="AL241:AO241"/>
    <mergeCell ref="AL242:AO242"/>
    <mergeCell ref="K243:N243"/>
    <mergeCell ref="T243:W243"/>
    <mergeCell ref="AC243:AF243"/>
    <mergeCell ref="T244:W244"/>
    <mergeCell ref="Y251:AA251"/>
    <mergeCell ref="T245:W245"/>
    <mergeCell ref="T246:W246"/>
    <mergeCell ref="T247:W247"/>
    <mergeCell ref="AC244:AF244"/>
    <mergeCell ref="AC245:AF245"/>
    <mergeCell ref="AC246:AF246"/>
    <mergeCell ref="AC247:AF247"/>
    <mergeCell ref="AL244:AO244"/>
    <mergeCell ref="AL245:AO245"/>
    <mergeCell ref="AL246:AO246"/>
    <mergeCell ref="AL247:AO247"/>
    <mergeCell ref="AL252:AN253"/>
    <mergeCell ref="AL254:AN255"/>
    <mergeCell ref="W94:Y94"/>
    <mergeCell ref="AF94:AH94"/>
    <mergeCell ref="AO94:AQ94"/>
    <mergeCell ref="K95:P95"/>
    <mergeCell ref="T95:Y95"/>
    <mergeCell ref="AC95:AH95"/>
    <mergeCell ref="AL95:AQ95"/>
    <mergeCell ref="U93:Y93"/>
    <mergeCell ref="L96:P96"/>
    <mergeCell ref="U96:Y96"/>
    <mergeCell ref="AD96:AH96"/>
    <mergeCell ref="AM96:AQ96"/>
    <mergeCell ref="W97:Y97"/>
    <mergeCell ref="AF97:AH97"/>
    <mergeCell ref="AO97:AQ97"/>
    <mergeCell ref="K98:P98"/>
    <mergeCell ref="T98:Y98"/>
    <mergeCell ref="AC98:AH98"/>
    <mergeCell ref="AL98:AQ98"/>
    <mergeCell ref="L99:P99"/>
    <mergeCell ref="U99:Y99"/>
    <mergeCell ref="AD99:AH99"/>
    <mergeCell ref="AM99:AQ99"/>
    <mergeCell ref="W100:Y100"/>
    <mergeCell ref="AF100:AH100"/>
    <mergeCell ref="AO100:AQ100"/>
    <mergeCell ref="K101:P101"/>
    <mergeCell ref="T101:Y101"/>
    <mergeCell ref="AC101:AH101"/>
    <mergeCell ref="AL101:AQ101"/>
    <mergeCell ref="L102:P102"/>
    <mergeCell ref="U102:Y102"/>
    <mergeCell ref="AD102:AH102"/>
    <mergeCell ref="AM102:AQ102"/>
    <mergeCell ref="W103:Y103"/>
    <mergeCell ref="AF103:AH103"/>
    <mergeCell ref="AO103:AQ103"/>
    <mergeCell ref="K104:P104"/>
    <mergeCell ref="T104:Y104"/>
    <mergeCell ref="AC104:AH104"/>
    <mergeCell ref="AL104:AQ104"/>
    <mergeCell ref="L105:P105"/>
    <mergeCell ref="U105:Y105"/>
    <mergeCell ref="AD105:AH105"/>
    <mergeCell ref="AM105:AQ105"/>
    <mergeCell ref="W106:Y106"/>
    <mergeCell ref="AF106:AH106"/>
    <mergeCell ref="N109:P109"/>
    <mergeCell ref="W109:Y109"/>
    <mergeCell ref="AF109:AH109"/>
    <mergeCell ref="AO106:AQ106"/>
    <mergeCell ref="AO109:AQ109"/>
    <mergeCell ref="A128:A129"/>
    <mergeCell ref="B128:B129"/>
    <mergeCell ref="A107:A109"/>
    <mergeCell ref="K107:P107"/>
    <mergeCell ref="T107:Y107"/>
    <mergeCell ref="AC107:AH107"/>
    <mergeCell ref="AL107:AQ107"/>
    <mergeCell ref="L108:P108"/>
    <mergeCell ref="U108:Y108"/>
    <mergeCell ref="AD108:AH108"/>
    <mergeCell ref="AM108:AQ108"/>
    <mergeCell ref="T115:Y115"/>
    <mergeCell ref="T117:Y117"/>
    <mergeCell ref="T119:Y119"/>
    <mergeCell ref="T121:Y121"/>
    <mergeCell ref="T123:Y123"/>
    <mergeCell ref="C115:G115"/>
    <mergeCell ref="K115:P115"/>
    <mergeCell ref="K117:P117"/>
    <mergeCell ref="K119:P119"/>
    <mergeCell ref="K121:P121"/>
    <mergeCell ref="K123:P123"/>
    <mergeCell ref="K127:P127"/>
    <mergeCell ref="K129:P129"/>
    <mergeCell ref="K131:P131"/>
    <mergeCell ref="K133:P133"/>
    <mergeCell ref="K125:R125"/>
    <mergeCell ref="AC252:AE253"/>
    <mergeCell ref="AC254:AE255"/>
    <mergeCell ref="AC256:AE257"/>
    <mergeCell ref="AC234:AF234"/>
    <mergeCell ref="T235:W235"/>
    <mergeCell ref="AC235:AF235"/>
    <mergeCell ref="Y161:AA161"/>
    <mergeCell ref="Y169:AA169"/>
    <mergeCell ref="Y177:AA177"/>
    <mergeCell ref="T222:W222"/>
    <mergeCell ref="T223:W223"/>
    <mergeCell ref="T224:W224"/>
    <mergeCell ref="T225:W225"/>
    <mergeCell ref="AC220:AF220"/>
    <mergeCell ref="AC221:AF221"/>
    <mergeCell ref="AC222:AF222"/>
    <mergeCell ref="AC223:AF223"/>
    <mergeCell ref="AC224:AF224"/>
    <mergeCell ref="AC225:AF225"/>
    <mergeCell ref="T231:W231"/>
    <mergeCell ref="AC208:AJ208"/>
    <mergeCell ref="K210:N210"/>
    <mergeCell ref="T210:W210"/>
    <mergeCell ref="AC210:AF210"/>
    <mergeCell ref="K150:M151"/>
    <mergeCell ref="K152:M153"/>
    <mergeCell ref="K154:M155"/>
    <mergeCell ref="K156:M157"/>
    <mergeCell ref="T150:V151"/>
    <mergeCell ref="T152:V153"/>
    <mergeCell ref="A278:B278"/>
    <mergeCell ref="AC269:AF269"/>
    <mergeCell ref="A272:B272"/>
    <mergeCell ref="C272:E272"/>
    <mergeCell ref="A271:B271"/>
    <mergeCell ref="C271:E271"/>
    <mergeCell ref="K271:N271"/>
    <mergeCell ref="T271:W271"/>
    <mergeCell ref="C269:E269"/>
    <mergeCell ref="K269:N269"/>
    <mergeCell ref="T269:W269"/>
    <mergeCell ref="C270:E270"/>
    <mergeCell ref="A269:B269"/>
    <mergeCell ref="A274:B274"/>
    <mergeCell ref="C274:E274"/>
    <mergeCell ref="A275:B275"/>
    <mergeCell ref="K278:N278"/>
    <mergeCell ref="T274:W274"/>
    <mergeCell ref="T275:W275"/>
    <mergeCell ref="T276:W276"/>
    <mergeCell ref="T277:W277"/>
    <mergeCell ref="T278:W278"/>
    <mergeCell ref="A264:I264"/>
    <mergeCell ref="T252:V253"/>
    <mergeCell ref="T254:V255"/>
    <mergeCell ref="T256:V257"/>
    <mergeCell ref="T258:V259"/>
    <mergeCell ref="T260:V261"/>
    <mergeCell ref="C275:E275"/>
    <mergeCell ref="C253:D253"/>
    <mergeCell ref="K264:R264"/>
    <mergeCell ref="C255:D255"/>
    <mergeCell ref="C257:D257"/>
    <mergeCell ref="C252:D252"/>
    <mergeCell ref="C261:D261"/>
    <mergeCell ref="C260:D260"/>
    <mergeCell ref="C254:D254"/>
    <mergeCell ref="C259:D259"/>
    <mergeCell ref="K252:M253"/>
    <mergeCell ref="T268:W268"/>
    <mergeCell ref="AL256:AN257"/>
    <mergeCell ref="AL258:AN259"/>
    <mergeCell ref="AL260:AN261"/>
    <mergeCell ref="K254:M255"/>
    <mergeCell ref="K256:M257"/>
    <mergeCell ref="K258:M259"/>
    <mergeCell ref="K260:M261"/>
    <mergeCell ref="AC258:AE259"/>
    <mergeCell ref="AC260:AE261"/>
  </mergeCells>
  <conditionalFormatting sqref="A59 A89:C89 H89:P89 AV220:XFD228 A231:C233 Z231:AA233 AI231:AJ233 AR231:XFD233 R231:Y236 AB231:AH236 AK231:AQ236 A234:B236 AA234:AA236 AJ234:AJ236 AS234:XFD236 S241:Z243 AB241:AI243 AK241:AR243 AT241:AU244 S244 X244:Z244 AB244 AG244:AI244 AK244 AP244:AR244 T244:W247 AC244:AF247 AL244:AO247 R245:S247 X245:Y247 AA245:AB247 AG245:AH247 AJ245:AK247 AP245:AQ247 AS245:AT248 R248:Y248 AA248:AH248 AJ248:AQ248 G252:K252 Q252:R252 T252 Z252:AA252 AC252 AI252:AJ252 AL252 AR252:AS252 E252:F261 N252:P261 S252:S261 W252:Y261 AB252:AB261 AF252:AH261 AK252:AK261 AO252:AQ261 G253 I253:J253 R253 AA253 AJ253 AS253:AT253 G254:K254 Q254:R254 T254 Z254:AA254 AC254 AI254:AJ254 AL254 AR254:AU254 G255 I255:J255 R255 AA255 AJ255 AS255:AT255 G256:K256 Q256:R256 T256 Z256:AA256 AC256 AI256:AJ256 AL256 AR256:AU256 G257 I257:J257 R257 AA257 AJ257 AS257:AT257 G258:K258 Q258:R258 T258 Z258:AA258 AC258 AI258:AJ258 AL258 AR258:AU258 G259 I259:J259 R259 AA259 AJ259 AS259:AT259 G260:K260 Q260:R260 T260 Z260:AA260 AC260 AI260:AJ260 AL260 AR260:AU260 G261 I261:J261 R261 AA261 AJ261 AS261:AT261 R278:Y282 AA278:AH282 AJ278:AQ282 I288:K288 I289:M289">
    <cfRule type="expression" dxfId="1619" priority="1647">
      <formula>CELL("protect",A59)=1</formula>
    </cfRule>
  </conditionalFormatting>
  <conditionalFormatting sqref="A61">
    <cfRule type="expression" dxfId="1618" priority="1646">
      <formula>CELL("protect",A61)=1</formula>
    </cfRule>
  </conditionalFormatting>
  <conditionalFormatting sqref="A63">
    <cfRule type="expression" dxfId="1617" priority="1645">
      <formula>CELL("protect",A63)=1</formula>
    </cfRule>
  </conditionalFormatting>
  <conditionalFormatting sqref="A65">
    <cfRule type="expression" dxfId="1616" priority="1644">
      <formula>CELL("protect",A65)=1</formula>
    </cfRule>
  </conditionalFormatting>
  <conditionalFormatting sqref="A70">
    <cfRule type="expression" dxfId="1615" priority="128">
      <formula>CELL("protect",A70)=1</formula>
    </cfRule>
  </conditionalFormatting>
  <conditionalFormatting sqref="A72 C72:D72">
    <cfRule type="expression" dxfId="1614" priority="127">
      <formula>CELL("protect",A72)=1</formula>
    </cfRule>
  </conditionalFormatting>
  <conditionalFormatting sqref="A210:C218">
    <cfRule type="expression" dxfId="1613" priority="119">
      <formula>CELL("protect",A210)=1</formula>
    </cfRule>
  </conditionalFormatting>
  <conditionalFormatting sqref="A266:C277">
    <cfRule type="expression" dxfId="1612" priority="116">
      <formula>CELL("protect",A266)=1</formula>
    </cfRule>
  </conditionalFormatting>
  <conditionalFormatting sqref="A74:D74">
    <cfRule type="expression" dxfId="1611" priority="1642">
      <formula>CELL("protect",A74)=1</formula>
    </cfRule>
  </conditionalFormatting>
  <conditionalFormatting sqref="A76:D76">
    <cfRule type="expression" dxfId="1610" priority="1641">
      <formula>CELL("protect",A76)=1</formula>
    </cfRule>
  </conditionalFormatting>
  <conditionalFormatting sqref="A167:G167">
    <cfRule type="expression" dxfId="1609" priority="653">
      <formula>CELL("protect",A167)=1</formula>
    </cfRule>
  </conditionalFormatting>
  <conditionalFormatting sqref="A175:G175">
    <cfRule type="expression" dxfId="1608" priority="575">
      <formula>CELL("protect",A175)=1</formula>
    </cfRule>
  </conditionalFormatting>
  <conditionalFormatting sqref="A183:G183">
    <cfRule type="expression" dxfId="1607" priority="560">
      <formula>CELL("protect",A183)=1</formula>
    </cfRule>
  </conditionalFormatting>
  <conditionalFormatting sqref="A191:G191">
    <cfRule type="expression" dxfId="1606" priority="545">
      <formula>CELL("protect",A191)=1</formula>
    </cfRule>
  </conditionalFormatting>
  <conditionalFormatting sqref="A112:I112">
    <cfRule type="expression" dxfId="1605" priority="1683">
      <formula>CELL("protect",A112)=1</formula>
    </cfRule>
  </conditionalFormatting>
  <conditionalFormatting sqref="A162:N163">
    <cfRule type="expression" dxfId="1604" priority="125">
      <formula>CELL("protect",A162)=1</formula>
    </cfRule>
  </conditionalFormatting>
  <conditionalFormatting sqref="A171:N171">
    <cfRule type="expression" dxfId="1603" priority="120">
      <formula>CELL("protect",A171)=1</formula>
    </cfRule>
  </conditionalFormatting>
  <conditionalFormatting sqref="A165:O165">
    <cfRule type="expression" dxfId="1602" priority="122">
      <formula>CELL("protect",A165)=1</formula>
    </cfRule>
  </conditionalFormatting>
  <conditionalFormatting sqref="A230:AS230">
    <cfRule type="expression" dxfId="1601" priority="2779">
      <formula>CELL("protect",A230)=1</formula>
    </cfRule>
  </conditionalFormatting>
  <conditionalFormatting sqref="A240:AS240">
    <cfRule type="expression" dxfId="1600" priority="2769">
      <formula>CELL("protect",A240)=1</formula>
    </cfRule>
  </conditionalFormatting>
  <conditionalFormatting sqref="A196:AU207">
    <cfRule type="expression" dxfId="1599" priority="593">
      <formula>CELL("protect",A196)=1</formula>
    </cfRule>
  </conditionalFormatting>
  <conditionalFormatting sqref="A209:AU209">
    <cfRule type="expression" dxfId="1598" priority="145">
      <formula>CELL("protect",A209)=1</formula>
    </cfRule>
  </conditionalFormatting>
  <conditionalFormatting sqref="A265:AU265">
    <cfRule type="expression" dxfId="1597" priority="136">
      <formula>CELL("protect",A265)=1</formula>
    </cfRule>
  </conditionalFormatting>
  <conditionalFormatting sqref="B28">
    <cfRule type="expression" dxfId="1596" priority="2751">
      <formula>CELL("protect",B28)=1</formula>
    </cfRule>
  </conditionalFormatting>
  <conditionalFormatting sqref="B31">
    <cfRule type="expression" dxfId="1595" priority="2745">
      <formula>CELL("protect",B31)=1</formula>
    </cfRule>
  </conditionalFormatting>
  <conditionalFormatting sqref="B34">
    <cfRule type="expression" dxfId="1594" priority="2743">
      <formula>CELL("protect",B34)=1</formula>
    </cfRule>
  </conditionalFormatting>
  <conditionalFormatting sqref="B37">
    <cfRule type="expression" dxfId="1593" priority="2741">
      <formula>CELL("protect",B37)=1</formula>
    </cfRule>
  </conditionalFormatting>
  <conditionalFormatting sqref="B40">
    <cfRule type="expression" dxfId="1592" priority="2739">
      <formula>CELL("protect",B40)=1</formula>
    </cfRule>
  </conditionalFormatting>
  <conditionalFormatting sqref="B44 Q23:R24 Z23:AA24 AI23:AJ24 AR23:AS24 K23:K28 D23:D38 M23:M38 V23:V38 AE23:AE38 AN23:AN38 B23:B40 E24:E25 G24:G25 N24:N25 P24:P25 T24:T25 W24:W25 Y24:Y25 AC24:AC25 AF24:AF25 AH24:AH25 AL24:AL25 AO24:AO25 AQ24:AQ25 H26:I27 Q26:R27 Z26:AA27 AI26:AJ27 AR26:AS27 E27:E28 G27:G28 N27:N28 P27:P28 T27:T28 W27:W28 Y27:Y28 AC27:AC28 AF27:AF28 AH27:AH28 AL27:AL28 AO27:AO28 AQ27:AQ28 H29:I30 Q29:R30 Z29:AA30 AI29:AJ30 AR29:AS30 E30:E31 G30:G31 K30:K31 N30:N31 P30:P31 T30:T31 W30:W31 Y30:Y31 AC30:AC31 AF30:AF31 AH30:AH31 AL30:AL31 AO30:AO31 AQ30:AQ31 H32:I33 Q32:R33 Z32:AA33 AI32:AJ33 AR32:AS33 E33:E34 G33:G34 K33:K34 N33:N34 P33:P34 T33:T34 W33:W34 Y33:Y34 AC33:AC34 AF33:AF34 AH33:AH34 AL33:AL34 AO33:AO34 AQ33:AQ34 H35:I36 Q35:R36 Z35:AA36 AI35:AJ36 AR35:AS36 E36:E37 G36:G37 K36:K37 N36:N37 P36:P37 T36:T37 W36:W37 Y36:Y37 AC36:AC37 AF36:AF37 AH36:AH37 AL36:AL37 AO36:AO37 AQ36:AQ37 H38:I39 Q38:R39 Z38:AA39 AI38:AJ39 AR38:AS39 D39:E40 G39:G40 K39:K40 M39:N40 P39:P40 T39:T40 V39:W40 Y39:Y40 AC39:AC40 AE39:AF40 AH39:AH40 AL39:AL40 AN39:AO40 AQ39:AQ40">
    <cfRule type="expression" dxfId="1591" priority="2583">
      <formula>CELL("protect",XDV1046942)=1</formula>
    </cfRule>
  </conditionalFormatting>
  <conditionalFormatting sqref="B46">
    <cfRule type="expression" dxfId="1590" priority="2553">
      <formula>CELL("protect",XDV1046965)=1</formula>
    </cfRule>
  </conditionalFormatting>
  <conditionalFormatting sqref="B48">
    <cfRule type="expression" dxfId="1589" priority="2548">
      <formula>CELL("protect",XDV1046967)=1</formula>
    </cfRule>
  </conditionalFormatting>
  <conditionalFormatting sqref="B50">
    <cfRule type="expression" dxfId="1588" priority="2543">
      <formula>CELL("protect",XDV1046969)=1</formula>
    </cfRule>
  </conditionalFormatting>
  <conditionalFormatting sqref="B52">
    <cfRule type="expression" dxfId="1587" priority="2538">
      <formula>CELL("protect",XDV1046971)=1</formula>
    </cfRule>
  </conditionalFormatting>
  <conditionalFormatting sqref="B54">
    <cfRule type="expression" dxfId="1586" priority="2533">
      <formula>CELL("protect",XDV1046973)=1</formula>
    </cfRule>
  </conditionalFormatting>
  <conditionalFormatting sqref="B58">
    <cfRule type="expression" dxfId="1585" priority="2353">
      <formula>CELL("protect",XDV1046977)=1</formula>
    </cfRule>
  </conditionalFormatting>
  <conditionalFormatting sqref="B60">
    <cfRule type="expression" dxfId="1584" priority="2348">
      <formula>CELL("protect",XDV1046979)=1</formula>
    </cfRule>
  </conditionalFormatting>
  <conditionalFormatting sqref="B62">
    <cfRule type="expression" dxfId="1583" priority="2343">
      <formula>CELL("protect",XDV1046981)=1</formula>
    </cfRule>
  </conditionalFormatting>
  <conditionalFormatting sqref="B64">
    <cfRule type="expression" dxfId="1582" priority="2338">
      <formula>CELL("protect",XDV1046983)=1</formula>
    </cfRule>
  </conditionalFormatting>
  <conditionalFormatting sqref="B66">
    <cfRule type="expression" dxfId="1581" priority="2333">
      <formula>CELL("protect",XDV1046985)=1</formula>
    </cfRule>
  </conditionalFormatting>
  <conditionalFormatting sqref="B70:B72">
    <cfRule type="expression" dxfId="1580" priority="113">
      <formula>CELL("protect",B70)=1</formula>
    </cfRule>
  </conditionalFormatting>
  <conditionalFormatting sqref="B71">
    <cfRule type="expression" dxfId="1579" priority="2120">
      <formula>CELL("protect",XDV1046990)=1</formula>
    </cfRule>
  </conditionalFormatting>
  <conditionalFormatting sqref="B73">
    <cfRule type="expression" dxfId="1578" priority="2115">
      <formula>CELL("protect",XDV1046992)=1</formula>
    </cfRule>
  </conditionalFormatting>
  <conditionalFormatting sqref="B75">
    <cfRule type="expression" dxfId="1577" priority="2110">
      <formula>CELL("protect",XDV1046994)=1</formula>
    </cfRule>
    <cfRule type="expression" dxfId="1576" priority="2106">
      <formula>CELL("protect",B75)=1</formula>
    </cfRule>
  </conditionalFormatting>
  <conditionalFormatting sqref="B77">
    <cfRule type="expression" dxfId="1575" priority="2105">
      <formula>CELL("protect",XDV1046996)=1</formula>
    </cfRule>
    <cfRule type="expression" dxfId="1574" priority="2101">
      <formula>CELL("protect",B77)=1</formula>
    </cfRule>
  </conditionalFormatting>
  <conditionalFormatting sqref="B59:C66">
    <cfRule type="expression" dxfId="1573" priority="2176">
      <formula>CELL("protect",B59)=1</formula>
    </cfRule>
  </conditionalFormatting>
  <conditionalFormatting sqref="B58:G58">
    <cfRule type="expression" dxfId="1572" priority="2349">
      <formula>CELL("protect",B58)=1</formula>
    </cfRule>
  </conditionalFormatting>
  <conditionalFormatting sqref="B4:I4">
    <cfRule type="expression" dxfId="1571" priority="2891">
      <formula>CELL("protect",B4)=1</formula>
    </cfRule>
  </conditionalFormatting>
  <conditionalFormatting sqref="B44:L44">
    <cfRule type="expression" dxfId="1570" priority="2524">
      <formula>CELL("protect",B44)=1</formula>
    </cfRule>
  </conditionalFormatting>
  <conditionalFormatting sqref="B46:L46">
    <cfRule type="expression" dxfId="1569" priority="2519">
      <formula>CELL("protect",B46)=1</formula>
    </cfRule>
  </conditionalFormatting>
  <conditionalFormatting sqref="B48:L48">
    <cfRule type="expression" dxfId="1568" priority="2514">
      <formula>CELL("protect",B48)=1</formula>
    </cfRule>
  </conditionalFormatting>
  <conditionalFormatting sqref="B50:L50">
    <cfRule type="expression" dxfId="1567" priority="2509">
      <formula>CELL("protect",B50)=1</formula>
    </cfRule>
  </conditionalFormatting>
  <conditionalFormatting sqref="B52:L52">
    <cfRule type="expression" dxfId="1566" priority="2504">
      <formula>CELL("protect",B52)=1</formula>
    </cfRule>
  </conditionalFormatting>
  <conditionalFormatting sqref="B54:L54">
    <cfRule type="expression" dxfId="1565" priority="2499">
      <formula>CELL("protect",B54)=1</formula>
    </cfRule>
  </conditionalFormatting>
  <conditionalFormatting sqref="B73:Q73">
    <cfRule type="expression" dxfId="1564" priority="2059">
      <formula>CELL("protect",B73)=1</formula>
    </cfRule>
  </conditionalFormatting>
  <conditionalFormatting sqref="C92">
    <cfRule type="expression" dxfId="1563" priority="193">
      <formula>CELL("protect",C92)=1</formula>
    </cfRule>
  </conditionalFormatting>
  <conditionalFormatting sqref="C95">
    <cfRule type="expression" dxfId="1562" priority="192">
      <formula>CELL("protect",C95)=1</formula>
    </cfRule>
  </conditionalFormatting>
  <conditionalFormatting sqref="C98">
    <cfRule type="expression" dxfId="1561" priority="191">
      <formula>CELL("protect",C98)=1</formula>
    </cfRule>
  </conditionalFormatting>
  <conditionalFormatting sqref="C101">
    <cfRule type="expression" dxfId="1560" priority="190">
      <formula>CELL("protect",C101)=1</formula>
    </cfRule>
  </conditionalFormatting>
  <conditionalFormatting sqref="C104">
    <cfRule type="expression" dxfId="1559" priority="189">
      <formula>CELL("protect",C104)=1</formula>
    </cfRule>
  </conditionalFormatting>
  <conditionalFormatting sqref="C107">
    <cfRule type="expression" dxfId="1558" priority="188">
      <formula>CELL("protect",C107)=1</formula>
    </cfRule>
  </conditionalFormatting>
  <conditionalFormatting sqref="C91:E91">
    <cfRule type="expression" dxfId="1557" priority="98">
      <formula>CELL("protect",C91)=1</formula>
    </cfRule>
  </conditionalFormatting>
  <conditionalFormatting sqref="C94:E94">
    <cfRule type="expression" dxfId="1556" priority="97">
      <formula>CELL("protect",C94)=1</formula>
    </cfRule>
  </conditionalFormatting>
  <conditionalFormatting sqref="C97:E97">
    <cfRule type="expression" dxfId="1555" priority="96">
      <formula>CELL("protect",C97)=1</formula>
    </cfRule>
  </conditionalFormatting>
  <conditionalFormatting sqref="C100:E100">
    <cfRule type="expression" dxfId="1554" priority="95">
      <formula>CELL("protect",C100)=1</formula>
    </cfRule>
  </conditionalFormatting>
  <conditionalFormatting sqref="C103:E103">
    <cfRule type="expression" dxfId="1553" priority="94">
      <formula>CELL("protect",C103)=1</formula>
    </cfRule>
  </conditionalFormatting>
  <conditionalFormatting sqref="C106:E106">
    <cfRule type="expression" dxfId="1552" priority="93">
      <formula>CELL("protect",C106)=1</formula>
    </cfRule>
  </conditionalFormatting>
  <conditionalFormatting sqref="C109:E109">
    <cfRule type="expression" dxfId="1551" priority="92">
      <formula>CELL("protect",C109)=1</formula>
    </cfRule>
  </conditionalFormatting>
  <conditionalFormatting sqref="C75:G75 E76:H76 C77:G77 H41:AS41 B24:R25 T24:AA25 AC24:AJ25 AL24:AS25 AT23:XFD40 E59:H59 N59:Q59 D60:G60 E61:H61 N61:Q61 D62:G62 E63:H63 N63:Q63 D64:G64 E65:H65 N65:Q65 D66:G66 C71:G71 E72:H72 N72:Q72 E74:H74 N74:Q74 N76:Q76 R58 R60 R62 R64 R66 A22:AU22 S23:S40 AB23:AB40 AK23:AK40 J26:J40 A26:A41 C219 A219:B226">
    <cfRule type="expression" dxfId="1550" priority="2903">
      <formula>CELL("protect",A22)=1</formula>
    </cfRule>
  </conditionalFormatting>
  <conditionalFormatting sqref="D59">
    <cfRule type="expression" dxfId="1549" priority="2175">
      <formula>CELL("protect",D59)=1</formula>
    </cfRule>
  </conditionalFormatting>
  <conditionalFormatting sqref="D61">
    <cfRule type="expression" dxfId="1548" priority="2174">
      <formula>CELL("protect",D61)=1</formula>
    </cfRule>
  </conditionalFormatting>
  <conditionalFormatting sqref="D63">
    <cfRule type="expression" dxfId="1547" priority="2173">
      <formula>CELL("protect",D63)=1</formula>
    </cfRule>
  </conditionalFormatting>
  <conditionalFormatting sqref="D65">
    <cfRule type="expression" dxfId="1546" priority="2171">
      <formula>CELL("protect",D65)=1</formula>
    </cfRule>
  </conditionalFormatting>
  <conditionalFormatting sqref="E72">
    <cfRule type="expression" dxfId="1545" priority="5020">
      <formula>CELL("protect",XDY1046978)=1</formula>
    </cfRule>
  </conditionalFormatting>
  <conditionalFormatting sqref="E73">
    <cfRule type="expression" dxfId="1544" priority="4742">
      <formula>CELL("protect",XDY1046978)=1</formula>
    </cfRule>
  </conditionalFormatting>
  <conditionalFormatting sqref="E75:E77 H76 H78:I78 E80:E82 AJ80:AJ82 H80:I83">
    <cfRule type="expression" dxfId="1543" priority="2902">
      <formula>CELL("protect",XDY1046978)=1</formula>
    </cfRule>
  </conditionalFormatting>
  <conditionalFormatting sqref="E151:J151">
    <cfRule type="expression" dxfId="1542" priority="860">
      <formula>CELL("protect",E151)=1</formula>
    </cfRule>
  </conditionalFormatting>
  <conditionalFormatting sqref="E153:J153">
    <cfRule type="expression" dxfId="1541" priority="858">
      <formula>CELL("protect",E153)=1</formula>
    </cfRule>
  </conditionalFormatting>
  <conditionalFormatting sqref="E155:J155">
    <cfRule type="expression" dxfId="1540" priority="856">
      <formula>CELL("protect",E155)=1</formula>
    </cfRule>
  </conditionalFormatting>
  <conditionalFormatting sqref="E157:J157">
    <cfRule type="expression" dxfId="1539" priority="854">
      <formula>CELL("protect",E157)=1</formula>
    </cfRule>
  </conditionalFormatting>
  <conditionalFormatting sqref="E150:K150">
    <cfRule type="expression" dxfId="1538" priority="852">
      <formula>CELL("protect",E150)=1</formula>
    </cfRule>
  </conditionalFormatting>
  <conditionalFormatting sqref="E152:K152">
    <cfRule type="expression" dxfId="1537" priority="850">
      <formula>CELL("protect",E152)=1</formula>
    </cfRule>
  </conditionalFormatting>
  <conditionalFormatting sqref="E154:K154">
    <cfRule type="expression" dxfId="1536" priority="848">
      <formula>CELL("protect",E154)=1</formula>
    </cfRule>
  </conditionalFormatting>
  <conditionalFormatting sqref="E156:K156">
    <cfRule type="expression" dxfId="1535" priority="846">
      <formula>CELL("protect",E156)=1</formula>
    </cfRule>
  </conditionalFormatting>
  <conditionalFormatting sqref="F27:F28">
    <cfRule type="expression" dxfId="1534" priority="379">
      <formula>CELL("protect",F27)=1</formula>
    </cfRule>
  </conditionalFormatting>
  <conditionalFormatting sqref="F30:F31">
    <cfRule type="expression" dxfId="1533" priority="378">
      <formula>CELL("protect",F30)=1</formula>
    </cfRule>
  </conditionalFormatting>
  <conditionalFormatting sqref="F33:F34">
    <cfRule type="expression" dxfId="1532" priority="377">
      <formula>CELL("protect",F33)=1</formula>
    </cfRule>
  </conditionalFormatting>
  <conditionalFormatting sqref="F36:F37">
    <cfRule type="expression" dxfId="1531" priority="376">
      <formula>CELL("protect",F36)=1</formula>
    </cfRule>
  </conditionalFormatting>
  <conditionalFormatting sqref="F39:F40">
    <cfRule type="expression" dxfId="1530" priority="375">
      <formula>CELL("protect",F39)=1</formula>
    </cfRule>
  </conditionalFormatting>
  <conditionalFormatting sqref="F234:G236">
    <cfRule type="expression" dxfId="1529" priority="105">
      <formula>CELL("protect",F234)=1</formula>
    </cfRule>
  </conditionalFormatting>
  <conditionalFormatting sqref="F245:G248">
    <cfRule type="expression" dxfId="1528" priority="109">
      <formula>CELL("protect",F245)=1</formula>
    </cfRule>
  </conditionalFormatting>
  <conditionalFormatting sqref="F278:G282">
    <cfRule type="expression" dxfId="1527" priority="112">
      <formula>CELL("protect",F278)=1</formula>
    </cfRule>
  </conditionalFormatting>
  <conditionalFormatting sqref="F241:Q244">
    <cfRule type="expression" dxfId="1526" priority="108">
      <formula>CELL("protect",F241)=1</formula>
    </cfRule>
  </conditionalFormatting>
  <conditionalFormatting sqref="F231:R233">
    <cfRule type="expression" dxfId="1525" priority="104">
      <formula>CELL("protect",F231)=1</formula>
    </cfRule>
  </conditionalFormatting>
  <conditionalFormatting sqref="F220:AU226">
    <cfRule type="expression" dxfId="1524" priority="99">
      <formula>CELL("protect",F220)=1</formula>
    </cfRule>
  </conditionalFormatting>
  <conditionalFormatting sqref="F210:XFD219">
    <cfRule type="expression" dxfId="1523" priority="100">
      <formula>CELL("protect",F210)=1</formula>
    </cfRule>
  </conditionalFormatting>
  <conditionalFormatting sqref="F266:XFD277">
    <cfRule type="expression" dxfId="1522" priority="440">
      <formula>CELL("protect",F266)=1</formula>
    </cfRule>
  </conditionalFormatting>
  <conditionalFormatting sqref="G27:I28 B26:I26 B27:E28 B29:I29">
    <cfRule type="expression" dxfId="1521" priority="2765">
      <formula>CELL("protect",B26)=1</formula>
    </cfRule>
  </conditionalFormatting>
  <conditionalFormatting sqref="G30:I31 B30:E31 B32:I32">
    <cfRule type="expression" dxfId="1520" priority="2762">
      <formula>CELL("protect",B30)=1</formula>
    </cfRule>
  </conditionalFormatting>
  <conditionalFormatting sqref="G33:I34 B33:E34 B35:I35">
    <cfRule type="expression" dxfId="1519" priority="2759">
      <formula>CELL("protect",B33)=1</formula>
    </cfRule>
  </conditionalFormatting>
  <conditionalFormatting sqref="G36:I37 B36:E37 B38:I38">
    <cfRule type="expression" dxfId="1518" priority="2756">
      <formula>CELL("protect",B36)=1</formula>
    </cfRule>
  </conditionalFormatting>
  <conditionalFormatting sqref="G39:I40 B39:E40">
    <cfRule type="expression" dxfId="1517" priority="2753">
      <formula>CELL("protect",B39)=1</formula>
    </cfRule>
  </conditionalFormatting>
  <conditionalFormatting sqref="H25">
    <cfRule type="expression" dxfId="1516" priority="2767">
      <formula>CELL("protect",XEB1046944)=1</formula>
    </cfRule>
  </conditionalFormatting>
  <conditionalFormatting sqref="H28">
    <cfRule type="expression" dxfId="1515" priority="2764">
      <formula>CELL("protect",XEB1046947)=1</formula>
    </cfRule>
  </conditionalFormatting>
  <conditionalFormatting sqref="H31">
    <cfRule type="expression" dxfId="1514" priority="2761">
      <formula>CELL("protect",XEB1046950)=1</formula>
    </cfRule>
  </conditionalFormatting>
  <conditionalFormatting sqref="H34">
    <cfRule type="expression" dxfId="1513" priority="2758">
      <formula>CELL("protect",XEB1046953)=1</formula>
    </cfRule>
  </conditionalFormatting>
  <conditionalFormatting sqref="H37">
    <cfRule type="expression" dxfId="1512" priority="2755">
      <formula>CELL("protect",XEB1046956)=1</formula>
    </cfRule>
  </conditionalFormatting>
  <conditionalFormatting sqref="H40">
    <cfRule type="expression" dxfId="1511" priority="2752">
      <formula>CELL("protect",XEB1046959)=1</formula>
    </cfRule>
  </conditionalFormatting>
  <conditionalFormatting sqref="H73 AJ72 AJ76 R41 AJ41 E43:E54 Q43:R54 Z43:AA54 AI43:AJ54 AR43:AS54 H43:I55 E57 H57:I57 Q57:R57 Z57:AA57 AI57:AJ57 AR57:AS57 AJ70 H71 AJ74">
    <cfRule type="expression" dxfId="1510" priority="2098">
      <formula>CELL("protect",XDY1046953)=1</formula>
    </cfRule>
  </conditionalFormatting>
  <conditionalFormatting sqref="H75">
    <cfRule type="expression" dxfId="1509" priority="2090">
      <formula>CELL("protect",XEB1046987)=1</formula>
    </cfRule>
  </conditionalFormatting>
  <conditionalFormatting sqref="H77">
    <cfRule type="expression" dxfId="1508" priority="2086">
      <formula>CELL("protect",XEB1046989)=1</formula>
    </cfRule>
  </conditionalFormatting>
  <conditionalFormatting sqref="H91 Z92:AA93 AI92:AJ93 AR92:AS93 Z95:AA96 AI95:AJ96 AR95:AS96 Z98:AA99 AI98:AJ99 AR98:AS99 Z101:AA102 AI101:AJ102 AR101:AS102 Z104:AA105 AI104:AJ105 AR104:AS105 Z107:AA108 AI107:AJ108 AR107:AS108 Q92:R93 Q95:R96 Q98:R99 Q101:R102 Q104:R105 Q107:R108 H89:I90 AJ126 AJ128 AJ130 AJ132 AJ134 AJ150 AJ152 AJ154 AJ156 AJ112 AJ114 AJ116 AJ118 AJ120 AJ122 Q89:R90 E74 H83:I85 Z89:AA90 AI89:AJ90 AR89:AS90 H92:I93 H95:I96 H98:I99 H101:I102 H104:I105 H107:I108">
    <cfRule type="expression" dxfId="1507" priority="1882">
      <formula>CELL("protect",XDY1046978)=1</formula>
    </cfRule>
  </conditionalFormatting>
  <conditionalFormatting sqref="H94">
    <cfRule type="expression" dxfId="1506" priority="1865">
      <formula>CELL("protect",XEB1046998)=1</formula>
    </cfRule>
  </conditionalFormatting>
  <conditionalFormatting sqref="H97">
    <cfRule type="expression" dxfId="1505" priority="1848">
      <formula>CELL("protect",XEB1047001)=1</formula>
    </cfRule>
  </conditionalFormatting>
  <conditionalFormatting sqref="H100">
    <cfRule type="expression" dxfId="1504" priority="1831">
      <formula>CELL("protect",XEB1047004)=1</formula>
    </cfRule>
  </conditionalFormatting>
  <conditionalFormatting sqref="H103">
    <cfRule type="expression" dxfId="1503" priority="1814">
      <formula>CELL("protect",XEB1047007)=1</formula>
    </cfRule>
  </conditionalFormatting>
  <conditionalFormatting sqref="H106">
    <cfRule type="expression" dxfId="1502" priority="1797">
      <formula>CELL("protect",XEB1047010)=1</formula>
    </cfRule>
  </conditionalFormatting>
  <conditionalFormatting sqref="H109">
    <cfRule type="expression" dxfId="1501" priority="1780">
      <formula>CELL("protect",XEB1047013)=1</formula>
    </cfRule>
  </conditionalFormatting>
  <conditionalFormatting sqref="H112 H114">
    <cfRule type="expression" dxfId="1500" priority="1638">
      <formula>CELL("protect",XEB1047006)=1</formula>
    </cfRule>
  </conditionalFormatting>
  <conditionalFormatting sqref="H113">
    <cfRule type="expression" dxfId="1499" priority="1682">
      <formula>CELL("protect",XEB1047017)=1</formula>
    </cfRule>
  </conditionalFormatting>
  <conditionalFormatting sqref="H115">
    <cfRule type="expression" dxfId="1498" priority="1635">
      <formula>CELL("protect",XEB1047019)=1</formula>
    </cfRule>
    <cfRule type="expression" dxfId="1497" priority="1634">
      <formula>CELL("protect",H115)=1</formula>
    </cfRule>
  </conditionalFormatting>
  <conditionalFormatting sqref="H116">
    <cfRule type="expression" dxfId="1496" priority="1598">
      <formula>CELL("protect",XEB1047010)=1</formula>
    </cfRule>
  </conditionalFormatting>
  <conditionalFormatting sqref="H117">
    <cfRule type="expression" dxfId="1495" priority="1594">
      <formula>CELL("protect",H117)=1</formula>
    </cfRule>
    <cfRule type="expression" dxfId="1494" priority="1595">
      <formula>CELL("protect",XEB1047021)=1</formula>
    </cfRule>
  </conditionalFormatting>
  <conditionalFormatting sqref="H118">
    <cfRule type="expression" dxfId="1493" priority="1558">
      <formula>CELL("protect",XEB1047012)=1</formula>
    </cfRule>
  </conditionalFormatting>
  <conditionalFormatting sqref="H119">
    <cfRule type="expression" dxfId="1492" priority="1554">
      <formula>CELL("protect",H119)=1</formula>
    </cfRule>
    <cfRule type="expression" dxfId="1491" priority="1555">
      <formula>CELL("protect",XEB1047023)=1</formula>
    </cfRule>
  </conditionalFormatting>
  <conditionalFormatting sqref="H120">
    <cfRule type="expression" dxfId="1490" priority="1518">
      <formula>CELL("protect",XEB1047014)=1</formula>
    </cfRule>
  </conditionalFormatting>
  <conditionalFormatting sqref="H121">
    <cfRule type="expression" dxfId="1489" priority="1514">
      <formula>CELL("protect",H121)=1</formula>
    </cfRule>
    <cfRule type="expression" dxfId="1488" priority="1515">
      <formula>CELL("protect",XEB1047025)=1</formula>
    </cfRule>
  </conditionalFormatting>
  <conditionalFormatting sqref="H122">
    <cfRule type="expression" dxfId="1487" priority="1478">
      <formula>CELL("protect",XEB1047016)=1</formula>
    </cfRule>
  </conditionalFormatting>
  <conditionalFormatting sqref="H123">
    <cfRule type="expression" dxfId="1486" priority="1474">
      <formula>CELL("protect",H123)=1</formula>
    </cfRule>
    <cfRule type="expression" dxfId="1485" priority="1475">
      <formula>CELL("protect",XEB1047027)=1</formula>
    </cfRule>
  </conditionalFormatting>
  <conditionalFormatting sqref="H126">
    <cfRule type="expression" dxfId="1484" priority="11784">
      <formula>CELL("protect",XEB1047020)=1</formula>
    </cfRule>
  </conditionalFormatting>
  <conditionalFormatting sqref="H127">
    <cfRule type="expression" dxfId="1483" priority="1108">
      <formula>CELL("protect",XEB1047031)=1</formula>
    </cfRule>
    <cfRule type="expression" dxfId="1482" priority="1107">
      <formula>CELL("protect",H127)=1</formula>
    </cfRule>
  </conditionalFormatting>
  <conditionalFormatting sqref="H128">
    <cfRule type="expression" dxfId="1481" priority="1034">
      <formula>CELL("protect",XEB1047022)=1</formula>
    </cfRule>
  </conditionalFormatting>
  <conditionalFormatting sqref="H129">
    <cfRule type="expression" dxfId="1480" priority="1029">
      <formula>CELL("protect",XEB1047033)=1</formula>
    </cfRule>
    <cfRule type="expression" dxfId="1479" priority="1028">
      <formula>CELL("protect",H129)=1</formula>
    </cfRule>
  </conditionalFormatting>
  <conditionalFormatting sqref="H130">
    <cfRule type="expression" dxfId="1478" priority="991">
      <formula>CELL("protect",XEB1047024)=1</formula>
    </cfRule>
  </conditionalFormatting>
  <conditionalFormatting sqref="H131">
    <cfRule type="expression" dxfId="1477" priority="985">
      <formula>CELL("protect",H131)=1</formula>
    </cfRule>
    <cfRule type="expression" dxfId="1476" priority="986">
      <formula>CELL("protect",XEB1047035)=1</formula>
    </cfRule>
  </conditionalFormatting>
  <conditionalFormatting sqref="H132">
    <cfRule type="expression" dxfId="1475" priority="948">
      <formula>CELL("protect",XEB1047026)=1</formula>
    </cfRule>
  </conditionalFormatting>
  <conditionalFormatting sqref="H133">
    <cfRule type="expression" dxfId="1474" priority="943">
      <formula>CELL("protect",XEB1047037)=1</formula>
    </cfRule>
    <cfRule type="expression" dxfId="1473" priority="942">
      <formula>CELL("protect",H133)=1</formula>
    </cfRule>
  </conditionalFormatting>
  <conditionalFormatting sqref="H134">
    <cfRule type="expression" dxfId="1472" priority="905">
      <formula>CELL("protect",XEB1047028)=1</formula>
    </cfRule>
  </conditionalFormatting>
  <conditionalFormatting sqref="H135">
    <cfRule type="expression" dxfId="1471" priority="900">
      <formula>CELL("protect",XEB1047039)=1</formula>
    </cfRule>
    <cfRule type="expression" dxfId="1470" priority="899">
      <formula>CELL("protect",H135)=1</formula>
    </cfRule>
  </conditionalFormatting>
  <conditionalFormatting sqref="H151">
    <cfRule type="expression" dxfId="1469" priority="861">
      <formula>CELL("protect",XEB1047055)=1</formula>
    </cfRule>
  </conditionalFormatting>
  <conditionalFormatting sqref="H153">
    <cfRule type="expression" dxfId="1468" priority="859">
      <formula>CELL("protect",XEB1047057)=1</formula>
    </cfRule>
  </conditionalFormatting>
  <conditionalFormatting sqref="H155">
    <cfRule type="expression" dxfId="1467" priority="857">
      <formula>CELL("protect",XEB1047059)=1</formula>
    </cfRule>
  </conditionalFormatting>
  <conditionalFormatting sqref="H157">
    <cfRule type="expression" dxfId="1466" priority="855">
      <formula>CELL("protect",XEB1047061)=1</formula>
    </cfRule>
  </conditionalFormatting>
  <conditionalFormatting sqref="H286:H289">
    <cfRule type="expression" dxfId="1465" priority="397">
      <formula>CELL("protect",H286)=1</formula>
    </cfRule>
  </conditionalFormatting>
  <conditionalFormatting sqref="H23:I24">
    <cfRule type="expression" dxfId="1464" priority="3527">
      <formula>CELL("protect",XEB1046942)=1</formula>
    </cfRule>
  </conditionalFormatting>
  <conditionalFormatting sqref="H41:I41">
    <cfRule type="expression" dxfId="1463" priority="2889">
      <formula>CELL("protect",XEB1046953)=1</formula>
    </cfRule>
  </conditionalFormatting>
  <conditionalFormatting sqref="H78:I78">
    <cfRule type="expression" dxfId="1462" priority="5026">
      <formula>CELL("protect",XEB1046982)=1</formula>
    </cfRule>
  </conditionalFormatting>
  <conditionalFormatting sqref="H85:I85">
    <cfRule type="expression" dxfId="1461" priority="3028">
      <formula>CELL("protect",XEB1046988)=1</formula>
    </cfRule>
  </conditionalFormatting>
  <conditionalFormatting sqref="H110:I110 H124:I124">
    <cfRule type="expression" dxfId="1460" priority="5233">
      <formula>CELL("protect",XEB1047005)=1</formula>
    </cfRule>
  </conditionalFormatting>
  <conditionalFormatting sqref="H110:I110">
    <cfRule type="expression" dxfId="1459" priority="3021">
      <formula>CELL("protect",XEB1047006)=1</formula>
    </cfRule>
    <cfRule type="expression" dxfId="1458" priority="5238">
      <formula>CELL("protect",XEB1047007)=1</formula>
    </cfRule>
  </conditionalFormatting>
  <conditionalFormatting sqref="H124:I124">
    <cfRule type="expression" dxfId="1457" priority="12868">
      <formula>CELL("protect",XEB1047020)=1</formula>
    </cfRule>
    <cfRule type="expression" dxfId="1456" priority="12869">
      <formula>CELL("protect",XEB1047021)=1</formula>
    </cfRule>
  </conditionalFormatting>
  <conditionalFormatting sqref="H136:I136 H142:I143">
    <cfRule type="expression" dxfId="1455" priority="3289">
      <formula>CELL("protect",XEB1047026)=1</formula>
    </cfRule>
  </conditionalFormatting>
  <conditionalFormatting sqref="H136:I136">
    <cfRule type="expression" dxfId="1454" priority="3072">
      <formula>CELL("protect",XEB1047028)=1</formula>
    </cfRule>
    <cfRule type="expression" dxfId="1453" priority="3013">
      <formula>CELL("protect",XEB1047027)=1</formula>
    </cfRule>
  </conditionalFormatting>
  <conditionalFormatting sqref="H138:I141 AJ138:AJ141">
    <cfRule type="expression" dxfId="1452" priority="3300">
      <formula>CELL("protect",XEB1047025)=1</formula>
    </cfRule>
    <cfRule type="expression" dxfId="1451" priority="3303">
      <formula>CELL("protect",XEB1047027)=1</formula>
    </cfRule>
    <cfRule type="expression" dxfId="1450" priority="3304">
      <formula>CELL("protect",XEB1047026)=1</formula>
    </cfRule>
  </conditionalFormatting>
  <conditionalFormatting sqref="H142:I142">
    <cfRule type="expression" dxfId="1449" priority="3068">
      <formula>CELL("protect",XEB1047034)=1</formula>
    </cfRule>
    <cfRule type="expression" dxfId="1448" priority="3012">
      <formula>CELL("protect",XEB1047033)=1</formula>
    </cfRule>
  </conditionalFormatting>
  <conditionalFormatting sqref="H144:I144">
    <cfRule type="expression" dxfId="1447" priority="3011">
      <formula>CELL("protect",XEB1047035)=1</formula>
    </cfRule>
    <cfRule type="expression" dxfId="1446" priority="3067">
      <formula>CELL("protect",XEB1047036)=1</formula>
    </cfRule>
  </conditionalFormatting>
  <conditionalFormatting sqref="H144:I146 AI184:AJ184">
    <cfRule type="expression" dxfId="1445" priority="3306">
      <formula>CELL("protect",XEB1047029)=1</formula>
    </cfRule>
  </conditionalFormatting>
  <conditionalFormatting sqref="H146:I146">
    <cfRule type="expression" dxfId="1444" priority="3066">
      <formula>CELL("protect",XEB1047038)=1</formula>
    </cfRule>
    <cfRule type="expression" dxfId="1443" priority="3010">
      <formula>CELL("protect",XEB1047037)=1</formula>
    </cfRule>
  </conditionalFormatting>
  <conditionalFormatting sqref="H158:I158 H162:I166 AI162:AJ166 AJ167 AJ175 AJ183 AJ191">
    <cfRule type="expression" dxfId="1442" priority="14913">
      <formula>CELL("protect",XEB1047038)=1</formula>
    </cfRule>
  </conditionalFormatting>
  <conditionalFormatting sqref="H158:I158">
    <cfRule type="expression" dxfId="1441" priority="3065">
      <formula>CELL("protect",XEB1047046)=1</formula>
    </cfRule>
  </conditionalFormatting>
  <conditionalFormatting sqref="H168:I168 AI168:AJ168">
    <cfRule type="expression" dxfId="1440" priority="2988">
      <formula>CELL("protect",XEB1047055)=1</formula>
    </cfRule>
  </conditionalFormatting>
  <conditionalFormatting sqref="H170:I174 AI170:AJ174 H168:I168 Q168:R168 Z168:AA168 AI168:AJ168 AR168:AS168">
    <cfRule type="expression" dxfId="1439" priority="15300">
      <formula>CELL("protect",XEB1047047)=1</formula>
    </cfRule>
  </conditionalFormatting>
  <conditionalFormatting sqref="H176:I176 Q176:R176 Z176:AA176 AI176:AJ176 AR176:AS176 H178:I182 AI178:AJ182">
    <cfRule type="expression" dxfId="1438" priority="15673">
      <formula>CELL("protect",XEB1047054)=1</formula>
    </cfRule>
  </conditionalFormatting>
  <conditionalFormatting sqref="H176:I176 AI176:AJ176">
    <cfRule type="expression" dxfId="1437" priority="2768">
      <formula>CELL("protect",XEB1047062)=1</formula>
    </cfRule>
  </conditionalFormatting>
  <conditionalFormatting sqref="H184:I184 Q184:R184 Z184:AA184 AI184:AJ184 AR184:AS184 H186:I186 Q186 Z186 AR186 I186:I190 AJ186:AJ190">
    <cfRule type="expression" dxfId="1436" priority="16100">
      <formula>CELL("protect",XEB1047061)=1</formula>
    </cfRule>
  </conditionalFormatting>
  <conditionalFormatting sqref="H184:I184">
    <cfRule type="expression" dxfId="1435" priority="2986">
      <formula>CELL("protect",XEB1047069)=1</formula>
    </cfRule>
  </conditionalFormatting>
  <conditionalFormatting sqref="H186:I190 AI186:AJ190">
    <cfRule type="expression" dxfId="1434" priority="3318">
      <formula>CELL("protect",XEB1)=1</formula>
    </cfRule>
  </conditionalFormatting>
  <conditionalFormatting sqref="H192:I193">
    <cfRule type="expression" dxfId="1433" priority="21708">
      <formula>CELL("protect",XEB1047076)=1</formula>
    </cfRule>
    <cfRule type="expression" dxfId="1432" priority="21709">
      <formula>CELL("protect",XEB6)=1</formula>
    </cfRule>
  </conditionalFormatting>
  <conditionalFormatting sqref="H193:I193">
    <cfRule type="expression" dxfId="1431" priority="2985">
      <formula>CELL("protect",XEB1047069)=1</formula>
    </cfRule>
  </conditionalFormatting>
  <conditionalFormatting sqref="H206:I206 R206 AA206 AJ206 AS206">
    <cfRule type="expression" dxfId="1430" priority="20469">
      <formula>CELL("protect",XEB1047081)=1</formula>
    </cfRule>
    <cfRule type="expression" dxfId="1429" priority="20468">
      <formula>CELL("protect",XEB1047089)=1</formula>
    </cfRule>
    <cfRule type="expression" dxfId="1428" priority="20470">
      <formula>CELL("protect",XEB26)=1</formula>
    </cfRule>
  </conditionalFormatting>
  <conditionalFormatting sqref="H227:I227">
    <cfRule type="expression" dxfId="1427" priority="20483">
      <formula>CELL("protect",XEB1047104)=1</formula>
    </cfRule>
    <cfRule type="expression" dxfId="1426" priority="20485">
      <formula>CELL("protect",XEB44)=1</formula>
    </cfRule>
    <cfRule type="expression" dxfId="1425" priority="20484">
      <formula>CELL("protect",XEB1047096)=1</formula>
    </cfRule>
  </conditionalFormatting>
  <conditionalFormatting sqref="H237:I237">
    <cfRule type="expression" dxfId="1424" priority="20486">
      <formula>CELL("protect",XEB1047111)=1</formula>
    </cfRule>
    <cfRule type="expression" dxfId="1423" priority="20487">
      <formula>CELL("protect",XEB51)=1</formula>
    </cfRule>
  </conditionalFormatting>
  <conditionalFormatting sqref="H249:I249">
    <cfRule type="expression" dxfId="1422" priority="20489">
      <formula>CELL("protect",XEB64)=1</formula>
    </cfRule>
    <cfRule type="expression" dxfId="1421" priority="20488">
      <formula>CELL("protect",XEB1047119)=1</formula>
    </cfRule>
  </conditionalFormatting>
  <conditionalFormatting sqref="H262:I262">
    <cfRule type="expression" dxfId="1420" priority="20491">
      <formula>CELL("protect",XEB76)=1</formula>
    </cfRule>
    <cfRule type="expression" dxfId="1419" priority="20490">
      <formula>CELL("protect",XEB1047127)=1</formula>
    </cfRule>
  </conditionalFormatting>
  <conditionalFormatting sqref="H283:I283">
    <cfRule type="expression" dxfId="1418" priority="20492">
      <formula>CELL("protect",XEB1047143)=1</formula>
    </cfRule>
    <cfRule type="expression" dxfId="1417" priority="20493">
      <formula>CELL("protect",XEB93)=1</formula>
    </cfRule>
  </conditionalFormatting>
  <conditionalFormatting sqref="H290:I290 H292:I292">
    <cfRule type="expression" dxfId="1416" priority="21050">
      <formula>CELL("protect",XEB98)=1</formula>
    </cfRule>
    <cfRule type="expression" dxfId="1415" priority="21049">
      <formula>CELL("protect",XEB1047148)=1</formula>
    </cfRule>
  </conditionalFormatting>
  <conditionalFormatting sqref="H294:I294">
    <cfRule type="expression" dxfId="1414" priority="20498">
      <formula>CELL("protect",XEB1047152)=1</formula>
    </cfRule>
    <cfRule type="expression" dxfId="1413" priority="20499">
      <formula>CELL("protect",XEB108)=1</formula>
    </cfRule>
  </conditionalFormatting>
  <conditionalFormatting sqref="H300:I300 H302:I302">
    <cfRule type="expression" dxfId="1412" priority="12637">
      <formula>CELL("protect",XEB1047158)=1</formula>
    </cfRule>
    <cfRule type="expression" dxfId="1411" priority="12638">
      <formula>CELL("protect",#REF!)=1</formula>
    </cfRule>
  </conditionalFormatting>
  <conditionalFormatting sqref="H71:J71 AJ74">
    <cfRule type="expression" dxfId="1410" priority="2099">
      <formula>CELL("protect",H71)=1</formula>
    </cfRule>
  </conditionalFormatting>
  <conditionalFormatting sqref="H75:J75">
    <cfRule type="expression" dxfId="1409" priority="2091">
      <formula>CELL("protect",H75)=1</formula>
    </cfRule>
  </conditionalFormatting>
  <conditionalFormatting sqref="H77:J77">
    <cfRule type="expression" dxfId="1408" priority="2087">
      <formula>CELL("protect",H77)=1</formula>
    </cfRule>
  </conditionalFormatting>
  <conditionalFormatting sqref="H113:J113">
    <cfRule type="expression" dxfId="1407" priority="1681">
      <formula>CELL("protect",H113)=1</formula>
    </cfRule>
  </conditionalFormatting>
  <conditionalFormatting sqref="H91:M91">
    <cfRule type="expression" dxfId="1406" priority="1881">
      <formula>CELL("protect",H91)=1</formula>
    </cfRule>
  </conditionalFormatting>
  <conditionalFormatting sqref="H94:M94">
    <cfRule type="expression" dxfId="1405" priority="78">
      <formula>CELL("protect",H94)=1</formula>
    </cfRule>
  </conditionalFormatting>
  <conditionalFormatting sqref="H97:M97">
    <cfRule type="expression" dxfId="1404" priority="90">
      <formula>CELL("protect",H97)=1</formula>
    </cfRule>
  </conditionalFormatting>
  <conditionalFormatting sqref="H100:M100">
    <cfRule type="expression" dxfId="1403" priority="88">
      <formula>CELL("protect",H100)=1</formula>
    </cfRule>
  </conditionalFormatting>
  <conditionalFormatting sqref="H103:M103">
    <cfRule type="expression" dxfId="1402" priority="86">
      <formula>CELL("protect",H103)=1</formula>
    </cfRule>
  </conditionalFormatting>
  <conditionalFormatting sqref="H106:M106">
    <cfRule type="expression" dxfId="1401" priority="84">
      <formula>CELL("protect",H106)=1</formula>
    </cfRule>
  </conditionalFormatting>
  <conditionalFormatting sqref="H109:M109">
    <cfRule type="expression" dxfId="1400" priority="80">
      <formula>CELL("protect",H109)=1</formula>
    </cfRule>
  </conditionalFormatting>
  <conditionalFormatting sqref="H167:O167 Q167:X167 Z167:AG167 H175:O175 Q175:X175 Z175:AG175 AI175:AP175 AR175:AV175 Q183:X183 Q191:X191 AV138:XFD149 R113:S113 AA113:AB113 AJ113:AK113 I115:J115 R115:S115 AA115:AB115 AJ115:AK115 I117:J117 R117:S117 AA117:AB117 AJ117:AK117 I119:J119 R119:S119 AA119:AB119 AJ119:AK119 I121:J121 R121:S121 AA121:AB121 AJ121:AK121 I123:J123 R123:S123 AA123:AB123 AJ123:AK123 AV184 AV158:XFD169 AT161:AU174 H183:O183 AR183:AV183 H191:O191 AR191:AV191 O162:AS163 A164:AS164 P165:AS165 A166:AS166 A168:AS168 Z183:AG183 Z191:AG191 AI167:AP167 AI183:AP183 AI191:AP191 AR167:AS167 AV170:AV174 AV178:AV182 AV186:AV190 AW170:XFD176 AW178:XFD184 AW186:XFD192 T124:XFD124 AW126:XFD135 AV136:XFD136 T150 AC150 AL150 S150:S157 AB150:AB157 AK150:AK157 AT150:AT157 AW150:XFD157 T152 AC152 AL152 T154 AC154 AL154 T156 AC156 AF156:AI156 AL156 AV176 AV177:XFD177 AV185:XFD185 AV192 A241:C244 A245:B248">
    <cfRule type="expression" dxfId="1399" priority="2892">
      <formula>CELL("protect",A113)=1</formula>
    </cfRule>
  </conditionalFormatting>
  <conditionalFormatting sqref="H136:AU136 H110:AU110 Q142:AU146 H124:S124 H142:I142 H144:I144 I144:I146 H146:P146 A158:AU159 H85:R85 H78:AU78 A80:R82 H83:R83 S80:AU86 A184:AS184 A192:AU194 A138:AU141 W71:Y77 A176:AS176 A23:R23 M43:S54 A43:L43 T43:U43 A45:L45 T45:U45 AC45:AD45 AL45:AM45 A47:L47 T47:U47 AC47:AD47 AL47:AM47 A49:L49 T49:U49 AC49:AD49 AL49:AM49 A51:L51 T51:U51 AC51:AD51 AL51:AM51 A53:L53 T53:U53 AC53:AD53 AL53:AM53 H55:AU55 A57:R57 V43:AB54 AC43:AD43 AE43:AK54 AL43:AM43 AN43:AS54 H67:AU67 C70:AS70 T57 AC57 AL57 AR57:AU57 AV66:XFD67 AT69:AU70 Z57:AA57 AI57:AJ57 A84:R84 Q89:Q90 S89:AU90 H90:P90 R90 H92:P93 R92:R93 AA92:AA93 AJ92:AJ93 AS92:AS93 H95:P96 R95:R96 AA95:AA96 AJ95:AJ96 AS95:AS96 H98:P99 R98:R99 AA98:AA99 AJ98:AJ99 AS98:AS99 H101:P102 R101:R102 AA101:AA102 AJ101:AJ102 AS101:AS102 H104:P105 R104:R105 AA104:AA105 AJ104:AJ105 AS104:AS105 H107:P108 R107:R108 AA107:AA108 AJ107:AJ108 AS107:AS108 L112:Q112 AV115:AW115 A114:H114 AV117:AW117 A116:H116 AV119:AW119 A118:H118 AV121:AW121 A120:H120 AV123:AW123 A122:H122 O126:Q126 X126:Z126 AG126:AI126 AP126:AR126 A128:H128 O128:Q128 X128:Z128 AG128:AI128 AP128:AR128 A130:H130 O130:Q130 X130:Z130 AG130:AI130 AP130:AR130 A132:H132 O132:Q132 X132:Z132 AG132:AI132 AP132:AR132 A134:H134 O134:Q134 X134:Z134 AG134:AI134 AP134:AR134 AT184:AU190 A186:AS190 A178:AS182 A170:AS170 O171:AS171 A172:AS174 A1:AU1 AV1:XFD7 A2:A6 J2:AU6 A7:AU7 A8:A12 A13:I14 A15:A16 B16 D16 A17:AU19 AV17:XFD22 A20:B20 J20:K20 S20:T20 AB20:AC20 AK20:AL20 AT20:AU20 A21:K21 S21:AU21 A42:F42 J42:O42 S42:X42 AB42:AG42 AK42:AP42 AW45:XFD54 A55 A56:F56 J56:O56 S56:X56 AB56:AG56 AK56:AP56 S57:S66 AB57:AB66 AK57:AK66 A67 A68:E68 J68:N68 S68:W68 AB68:AF68 AK68:AO68 AX68:XFD69 A69:C69 J69:K69 S69:T69 AB69:AC69 AK69:AL69 AW70:XFD78 S71:S77 AB71:AB77 AK71:AK77 AT71:AT77 A78 A79:E79 J79:N79 S79:W79 AB79:AF79 AK79:AO79 A83 A85 A86:R86 AT87:AU87 A87:A88 J87:K88 S87:T88 AB87:AC88 AK87:AL88 B90:D90 B91:B109 A92 AX92:XFD109 C93:D93 A95 C96:D96 A98 C99:D99 A101 C102:D102 A104 C105:D105 A107 C108:D108 A110:A111 S111:T111 AB111:AC111 AK111:AL111 J111:K112 AX114:XFD123 A124:A126 J125:K125 S125:T125 AB125:AC125 AK125:AL125 B126:H126 A136:A137 J137:K137 S137:T137 AB137:AC137 AK137:AL137 A139:A142 J142:P145 A143:I143 A144 A145:I145 A146 A147:AU147 J148:K148 S148:T148 AB148:AC148 AK148:AL148 AT148:AU148 A148:G149 J149:Q149 S149:AU149 A150:B150 A152:B152 A154:B154 A156:B156 A160 J160:K160 S160:T160 AB160:AC160 AK160:AL160 A161:G161 J161:P161 S161:Y161 AB161:AH161 AK161:AQ161 A169:G169 J169:P169 S169:Y169 AB169:AH169 AK169:AQ169 AT176:AU182 A177:G177 J177:P177 S177:Y177 AB177:AH177 AK177:AQ177 A185:G185 J185:P185 S185:Y185 AB185:AH185 AK185:AQ185 A195:K195 S195:T195 AB195:AC195 AK195:AL195 A208 J208:K208 S208:T208 AB208:AC208 AK208:AL208 AT208:AU208 A227:AU228 A229 J229:K229 S229:T229 AB229:AC229 AK229:AL229 A237:XFD238 A239 J239:K239 S239:T239 AB239:AC239 AK239:AL239 A249:AU250 A251:G251 J251:P251 S251:Y251 AB251:AH251 AK251:AQ251 AT251:AU252 A252 C252 A254 C254 A256 C256 A258 C258 A260 C260 A262:AU263 A264 J264:K264 S264:T264 AB264:AC264 AK264:AL264 AT264:AU264 A278:B282 A283:AU284 J285:N286 A285:F287 S285:W287 AB285:AF287 AK285:AO287 J287:K287 N287 L287:M288 A288:E289 S288:V289 AB288:AE289 AK288:AN289 A290:AU294 Q295:R297 A295:B298 H295:K298 S295:T298 Z295:AC298 AI295:AL298 AR295:AU298 Q298 R298:R302 A299:Q299 S299:AU299 A300:B300 H300 J300:K300 Q300 S300:T300 Z300 AB300:AC300 AI300 AK300:AL300 AR300 I300:I302 AA300:AA302 AJ300:AJ302 AS300:AU302 A301:H301 J301:Q301 S301:Z301 AB301:AI301 AK301:AR301 A302:B302 H302 J302:K302 Q302 S302:T302 Z302 AB302:AC302 AI302 AK302:AL302 AR302 A303:AU306 A307:I307 AB307:AU307 B308:AU308 A309:AU1048576">
    <cfRule type="expression" dxfId="1398" priority="3083">
      <formula>CELL("protect",A1)=1</formula>
    </cfRule>
  </conditionalFormatting>
  <conditionalFormatting sqref="I25">
    <cfRule type="expression" dxfId="1397" priority="3537">
      <formula>CELL("protect",XEB1046944)=1</formula>
    </cfRule>
  </conditionalFormatting>
  <conditionalFormatting sqref="I28">
    <cfRule type="expression" dxfId="1396" priority="2766">
      <formula>CELL("protect",XEB1046947)=1</formula>
    </cfRule>
  </conditionalFormatting>
  <conditionalFormatting sqref="I31">
    <cfRule type="expression" dxfId="1395" priority="2763">
      <formula>CELL("protect",XEB1046950)=1</formula>
    </cfRule>
  </conditionalFormatting>
  <conditionalFormatting sqref="I34">
    <cfRule type="expression" dxfId="1394" priority="2760">
      <formula>CELL("protect",XEB1046953)=1</formula>
    </cfRule>
  </conditionalFormatting>
  <conditionalFormatting sqref="I37">
    <cfRule type="expression" dxfId="1393" priority="2757">
      <formula>CELL("protect",XEB1046956)=1</formula>
    </cfRule>
  </conditionalFormatting>
  <conditionalFormatting sqref="I40">
    <cfRule type="expression" dxfId="1392" priority="2754">
      <formula>CELL("protect",XEB1046959)=1</formula>
    </cfRule>
  </conditionalFormatting>
  <conditionalFormatting sqref="I70">
    <cfRule type="expression" dxfId="1391" priority="2100">
      <formula>CELL("protect",XEC1046982)=1</formula>
    </cfRule>
  </conditionalFormatting>
  <conditionalFormatting sqref="I72">
    <cfRule type="expression" dxfId="1390" priority="2096">
      <formula>CELL("protect",XEC1046984)=1</formula>
    </cfRule>
  </conditionalFormatting>
  <conditionalFormatting sqref="I74">
    <cfRule type="expression" dxfId="1389" priority="2092">
      <formula>CELL("protect",XEC1046986)=1</formula>
    </cfRule>
  </conditionalFormatting>
  <conditionalFormatting sqref="I76">
    <cfRule type="expression" dxfId="1388" priority="2088">
      <formula>CELL("protect",XEC1046988)=1</formula>
    </cfRule>
  </conditionalFormatting>
  <conditionalFormatting sqref="I94 Q83:R85 I91">
    <cfRule type="expression" dxfId="1387" priority="1867">
      <formula>CELL("protect",XEB1046987)=1</formula>
    </cfRule>
  </conditionalFormatting>
  <conditionalFormatting sqref="I97">
    <cfRule type="expression" dxfId="1386" priority="89">
      <formula>CELL("protect",XEB1047001)=1</formula>
    </cfRule>
  </conditionalFormatting>
  <conditionalFormatting sqref="I100">
    <cfRule type="expression" dxfId="1385" priority="87">
      <formula>CELL("protect",XEB1047004)=1</formula>
    </cfRule>
  </conditionalFormatting>
  <conditionalFormatting sqref="I103">
    <cfRule type="expression" dxfId="1384" priority="85">
      <formula>CELL("protect",XEB1047007)=1</formula>
    </cfRule>
  </conditionalFormatting>
  <conditionalFormatting sqref="I106">
    <cfRule type="expression" dxfId="1383" priority="83">
      <formula>CELL("protect",XEB1047010)=1</formula>
    </cfRule>
  </conditionalFormatting>
  <conditionalFormatting sqref="I109">
    <cfRule type="expression" dxfId="1382" priority="79">
      <formula>CELL("protect",XEB1047013)=1</formula>
    </cfRule>
  </conditionalFormatting>
  <conditionalFormatting sqref="I112">
    <cfRule type="expression" dxfId="1381" priority="1684">
      <formula>CELL("protect",XEC1047016)=1</formula>
    </cfRule>
  </conditionalFormatting>
  <conditionalFormatting sqref="I113">
    <cfRule type="expression" dxfId="1380" priority="11794">
      <formula>CELL("protect",XEB1047007)=1</formula>
    </cfRule>
  </conditionalFormatting>
  <conditionalFormatting sqref="I114">
    <cfRule type="expression" dxfId="1379" priority="1637">
      <formula>CELL("protect",XEC1047018)=1</formula>
    </cfRule>
  </conditionalFormatting>
  <conditionalFormatting sqref="I115">
    <cfRule type="expression" dxfId="1378" priority="1639">
      <formula>CELL("protect",XEB1047009)=1</formula>
    </cfRule>
  </conditionalFormatting>
  <conditionalFormatting sqref="I116">
    <cfRule type="expression" dxfId="1377" priority="1597">
      <formula>CELL("protect",XEC1047020)=1</formula>
    </cfRule>
  </conditionalFormatting>
  <conditionalFormatting sqref="I117">
    <cfRule type="expression" dxfId="1376" priority="1599">
      <formula>CELL("protect",XEB1047011)=1</formula>
    </cfRule>
  </conditionalFormatting>
  <conditionalFormatting sqref="I118">
    <cfRule type="expression" dxfId="1375" priority="1557">
      <formula>CELL("protect",XEC1047022)=1</formula>
    </cfRule>
  </conditionalFormatting>
  <conditionalFormatting sqref="I119">
    <cfRule type="expression" dxfId="1374" priority="1559">
      <formula>CELL("protect",XEB1047013)=1</formula>
    </cfRule>
  </conditionalFormatting>
  <conditionalFormatting sqref="I120">
    <cfRule type="expression" dxfId="1373" priority="1517">
      <formula>CELL("protect",XEC1047024)=1</formula>
    </cfRule>
  </conditionalFormatting>
  <conditionalFormatting sqref="I121">
    <cfRule type="expression" dxfId="1372" priority="1519">
      <formula>CELL("protect",XEB1047015)=1</formula>
    </cfRule>
  </conditionalFormatting>
  <conditionalFormatting sqref="I122">
    <cfRule type="expression" dxfId="1371" priority="1477">
      <formula>CELL("protect",XEC1047026)=1</formula>
    </cfRule>
  </conditionalFormatting>
  <conditionalFormatting sqref="I123">
    <cfRule type="expression" dxfId="1370" priority="1479">
      <formula>CELL("protect",XEB1047017)=1</formula>
    </cfRule>
  </conditionalFormatting>
  <conditionalFormatting sqref="I126">
    <cfRule type="expression" dxfId="1369" priority="1110">
      <formula>CELL("protect",XEC1047030)=1</formula>
    </cfRule>
  </conditionalFormatting>
  <conditionalFormatting sqref="I127">
    <cfRule type="expression" dxfId="1368" priority="1112">
      <formula>CELL("protect",XEB1047021)=1</formula>
    </cfRule>
  </conditionalFormatting>
  <conditionalFormatting sqref="I128">
    <cfRule type="expression" dxfId="1367" priority="1031">
      <formula>CELL("protect",XEC1047032)=1</formula>
    </cfRule>
  </conditionalFormatting>
  <conditionalFormatting sqref="I129">
    <cfRule type="expression" dxfId="1366" priority="1033">
      <formula>CELL("protect",XEB1047023)=1</formula>
    </cfRule>
  </conditionalFormatting>
  <conditionalFormatting sqref="I130">
    <cfRule type="expression" dxfId="1365" priority="988">
      <formula>CELL("protect",XEC1047034)=1</formula>
    </cfRule>
  </conditionalFormatting>
  <conditionalFormatting sqref="I131">
    <cfRule type="expression" dxfId="1364" priority="990">
      <formula>CELL("protect",XEB1047025)=1</formula>
    </cfRule>
  </conditionalFormatting>
  <conditionalFormatting sqref="I132">
    <cfRule type="expression" dxfId="1363" priority="945">
      <formula>CELL("protect",XEC1047036)=1</formula>
    </cfRule>
  </conditionalFormatting>
  <conditionalFormatting sqref="I133">
    <cfRule type="expression" dxfId="1362" priority="947">
      <formula>CELL("protect",XEB1047027)=1</formula>
    </cfRule>
  </conditionalFormatting>
  <conditionalFormatting sqref="I134">
    <cfRule type="expression" dxfId="1361" priority="902">
      <formula>CELL("protect",XEC1047038)=1</formula>
    </cfRule>
  </conditionalFormatting>
  <conditionalFormatting sqref="I135">
    <cfRule type="expression" dxfId="1360" priority="904">
      <formula>CELL("protect",XEB1047029)=1</formula>
    </cfRule>
  </conditionalFormatting>
  <conditionalFormatting sqref="I150">
    <cfRule type="expression" dxfId="1359" priority="853">
      <formula>CELL("protect",XEC1047054)=1</formula>
    </cfRule>
  </conditionalFormatting>
  <conditionalFormatting sqref="I152">
    <cfRule type="expression" dxfId="1358" priority="851">
      <formula>CELL("protect",XEC1047056)=1</formula>
    </cfRule>
  </conditionalFormatting>
  <conditionalFormatting sqref="I154">
    <cfRule type="expression" dxfId="1357" priority="849">
      <formula>CELL("protect",XEC1047058)=1</formula>
    </cfRule>
  </conditionalFormatting>
  <conditionalFormatting sqref="I156">
    <cfRule type="expression" dxfId="1356" priority="847">
      <formula>CELL("protect",XEC1047060)=1</formula>
    </cfRule>
  </conditionalFormatting>
  <conditionalFormatting sqref="I167">
    <cfRule type="expression" dxfId="1355" priority="439">
      <formula>CELL("protect",XEC1047047)=1</formula>
    </cfRule>
  </conditionalFormatting>
  <conditionalFormatting sqref="I175">
    <cfRule type="expression" dxfId="1354" priority="574">
      <formula>CELL("protect",XEC1047055)=1</formula>
    </cfRule>
  </conditionalFormatting>
  <conditionalFormatting sqref="I183">
    <cfRule type="expression" dxfId="1353" priority="559">
      <formula>CELL("protect",XEC1047063)=1</formula>
    </cfRule>
    <cfRule type="expression" dxfId="1352" priority="564">
      <formula>CELL("protect",XEB1047063)=1</formula>
    </cfRule>
  </conditionalFormatting>
  <conditionalFormatting sqref="I191">
    <cfRule type="expression" dxfId="1351" priority="544">
      <formula>CELL("protect",XEC1047071)=1</formula>
    </cfRule>
    <cfRule type="expression" dxfId="1350" priority="549">
      <formula>CELL("protect",XEB1047071)=1</formula>
    </cfRule>
  </conditionalFormatting>
  <conditionalFormatting sqref="I286:I287">
    <cfRule type="expression" dxfId="1349" priority="398">
      <formula>CELL("protect",I286)=1</formula>
    </cfRule>
  </conditionalFormatting>
  <conditionalFormatting sqref="I126:J135">
    <cfRule type="expression" dxfId="1348" priority="901">
      <formula>CELL("protect",I126)=1</formula>
    </cfRule>
  </conditionalFormatting>
  <conditionalFormatting sqref="I72:L72">
    <cfRule type="expression" dxfId="1347" priority="2097">
      <formula>CELL("protect",I72)=1</formula>
    </cfRule>
  </conditionalFormatting>
  <conditionalFormatting sqref="I74:L74">
    <cfRule type="expression" dxfId="1346" priority="2093">
      <formula>CELL("protect",I74)=1</formula>
    </cfRule>
  </conditionalFormatting>
  <conditionalFormatting sqref="I76:L76">
    <cfRule type="expression" dxfId="1345" priority="2089">
      <formula>CELL("protect",I76)=1</formula>
    </cfRule>
  </conditionalFormatting>
  <conditionalFormatting sqref="I58:P58">
    <cfRule type="expression" dxfId="1344" priority="2324">
      <formula>CELL("protect",I58)=1</formula>
    </cfRule>
  </conditionalFormatting>
  <conditionalFormatting sqref="I60:P60">
    <cfRule type="expression" dxfId="1343" priority="2319">
      <formula>CELL("protect",I60)=1</formula>
    </cfRule>
  </conditionalFormatting>
  <conditionalFormatting sqref="I62:P62">
    <cfRule type="expression" dxfId="1342" priority="2314">
      <formula>CELL("protect",I62)=1</formula>
    </cfRule>
  </conditionalFormatting>
  <conditionalFormatting sqref="I64:P64">
    <cfRule type="expression" dxfId="1341" priority="2309">
      <formula>CELL("protect",I64)=1</formula>
    </cfRule>
  </conditionalFormatting>
  <conditionalFormatting sqref="I66:P66">
    <cfRule type="expression" dxfId="1340" priority="2304">
      <formula>CELL("protect",I66)=1</formula>
    </cfRule>
  </conditionalFormatting>
  <conditionalFormatting sqref="I234:P236">
    <cfRule type="expression" dxfId="1339" priority="103">
      <formula>CELL("protect",I234)=1</formula>
    </cfRule>
  </conditionalFormatting>
  <conditionalFormatting sqref="I245:P248">
    <cfRule type="expression" dxfId="1338" priority="107">
      <formula>CELL("protect",I245)=1</formula>
    </cfRule>
  </conditionalFormatting>
  <conditionalFormatting sqref="I278:P282">
    <cfRule type="expression" dxfId="1337" priority="111">
      <formula>CELL("protect",I278)=1</formula>
    </cfRule>
  </conditionalFormatting>
  <conditionalFormatting sqref="I114:Q114">
    <cfRule type="expression" dxfId="1336" priority="1636">
      <formula>CELL("protect",I114)=1</formula>
    </cfRule>
  </conditionalFormatting>
  <conditionalFormatting sqref="I116:Q116">
    <cfRule type="expression" dxfId="1335" priority="1596">
      <formula>CELL("protect",I116)=1</formula>
    </cfRule>
  </conditionalFormatting>
  <conditionalFormatting sqref="I118:Q118">
    <cfRule type="expression" dxfId="1334" priority="1556">
      <formula>CELL("protect",I118)=1</formula>
    </cfRule>
  </conditionalFormatting>
  <conditionalFormatting sqref="I120:Q120">
    <cfRule type="expression" dxfId="1333" priority="1516">
      <formula>CELL("protect",I120)=1</formula>
    </cfRule>
  </conditionalFormatting>
  <conditionalFormatting sqref="I122:Q122">
    <cfRule type="expression" dxfId="1332" priority="1476">
      <formula>CELL("protect",I122)=1</formula>
    </cfRule>
  </conditionalFormatting>
  <conditionalFormatting sqref="J59:M59">
    <cfRule type="expression" dxfId="1331" priority="2170">
      <formula>CELL("protect",J59)=1</formula>
    </cfRule>
  </conditionalFormatting>
  <conditionalFormatting sqref="J61:M61">
    <cfRule type="expression" dxfId="1330" priority="2169">
      <formula>CELL("protect",J61)=1</formula>
    </cfRule>
  </conditionalFormatting>
  <conditionalFormatting sqref="J63:M63">
    <cfRule type="expression" dxfId="1329" priority="2168">
      <formula>CELL("protect",J63)=1</formula>
    </cfRule>
  </conditionalFormatting>
  <conditionalFormatting sqref="J65:M65">
    <cfRule type="expression" dxfId="1328" priority="2167">
      <formula>CELL("protect",J65)=1</formula>
    </cfRule>
  </conditionalFormatting>
  <conditionalFormatting sqref="J8:XFD16">
    <cfRule type="expression" dxfId="1327" priority="2893">
      <formula>CELL("protect",J8)=1</formula>
    </cfRule>
  </conditionalFormatting>
  <conditionalFormatting sqref="K23">
    <cfRule type="expression" dxfId="1326" priority="297">
      <formula>CELL("protect",XED1046935)=1</formula>
    </cfRule>
  </conditionalFormatting>
  <conditionalFormatting sqref="K26:K28">
    <cfRule type="expression" dxfId="1325" priority="2721">
      <formula>CELL("protect",K26)=1</formula>
    </cfRule>
  </conditionalFormatting>
  <conditionalFormatting sqref="K29">
    <cfRule type="expression" dxfId="1324" priority="295">
      <formula>CELL("protect",XED1046941)=1</formula>
    </cfRule>
    <cfRule type="expression" dxfId="1323" priority="296">
      <formula>CELL("protect",K29)=1</formula>
    </cfRule>
  </conditionalFormatting>
  <conditionalFormatting sqref="K30:K31">
    <cfRule type="expression" dxfId="1322" priority="2715">
      <formula>CELL("protect",K30)=1</formula>
    </cfRule>
  </conditionalFormatting>
  <conditionalFormatting sqref="K32">
    <cfRule type="expression" dxfId="1321" priority="293">
      <formula>CELL("protect",XED1046944)=1</formula>
    </cfRule>
    <cfRule type="expression" dxfId="1320" priority="294">
      <formula>CELL("protect",K32)=1</formula>
    </cfRule>
  </conditionalFormatting>
  <conditionalFormatting sqref="K33:K34">
    <cfRule type="expression" dxfId="1319" priority="2713">
      <formula>CELL("protect",K33)=1</formula>
    </cfRule>
  </conditionalFormatting>
  <conditionalFormatting sqref="K35">
    <cfRule type="expression" dxfId="1318" priority="291">
      <formula>CELL("protect",XED1046947)=1</formula>
    </cfRule>
    <cfRule type="expression" dxfId="1317" priority="292">
      <formula>CELL("protect",K35)=1</formula>
    </cfRule>
  </conditionalFormatting>
  <conditionalFormatting sqref="K36:K37">
    <cfRule type="expression" dxfId="1316" priority="2711">
      <formula>CELL("protect",K36)=1</formula>
    </cfRule>
  </conditionalFormatting>
  <conditionalFormatting sqref="K38">
    <cfRule type="expression" dxfId="1315" priority="290">
      <formula>CELL("protect",K38)=1</formula>
    </cfRule>
    <cfRule type="expression" dxfId="1314" priority="289">
      <formula>CELL("protect",XED1046950)=1</formula>
    </cfRule>
  </conditionalFormatting>
  <conditionalFormatting sqref="K39:K40">
    <cfRule type="expression" dxfId="1313" priority="2709">
      <formula>CELL("protect",K39)=1</formula>
    </cfRule>
  </conditionalFormatting>
  <conditionalFormatting sqref="K44">
    <cfRule type="expression" dxfId="1312" priority="2528">
      <formula>CELL("protect",XEE1046963)=1</formula>
    </cfRule>
  </conditionalFormatting>
  <conditionalFormatting sqref="K46">
    <cfRule type="expression" dxfId="1311" priority="2523">
      <formula>CELL("protect",XEE1046965)=1</formula>
    </cfRule>
  </conditionalFormatting>
  <conditionalFormatting sqref="K48">
    <cfRule type="expression" dxfId="1310" priority="2518">
      <formula>CELL("protect",XEE1046967)=1</formula>
    </cfRule>
  </conditionalFormatting>
  <conditionalFormatting sqref="K50">
    <cfRule type="expression" dxfId="1309" priority="2513">
      <formula>CELL("protect",XEE1046969)=1</formula>
    </cfRule>
  </conditionalFormatting>
  <conditionalFormatting sqref="K52">
    <cfRule type="expression" dxfId="1308" priority="2508">
      <formula>CELL("protect",XEE1046971)=1</formula>
    </cfRule>
  </conditionalFormatting>
  <conditionalFormatting sqref="K54">
    <cfRule type="expression" dxfId="1307" priority="2503">
      <formula>CELL("protect",XEE1046973)=1</formula>
    </cfRule>
  </conditionalFormatting>
  <conditionalFormatting sqref="K58">
    <cfRule type="expression" dxfId="1306" priority="2328">
      <formula>CELL("protect",XEE1046977)=1</formula>
    </cfRule>
  </conditionalFormatting>
  <conditionalFormatting sqref="K60">
    <cfRule type="expression" dxfId="1305" priority="2323">
      <formula>CELL("protect",XEE1046979)=1</formula>
    </cfRule>
  </conditionalFormatting>
  <conditionalFormatting sqref="K62">
    <cfRule type="expression" dxfId="1304" priority="2318">
      <formula>CELL("protect",XEE1046981)=1</formula>
    </cfRule>
  </conditionalFormatting>
  <conditionalFormatting sqref="K64">
    <cfRule type="expression" dxfId="1303" priority="2313">
      <formula>CELL("protect",XEE1046983)=1</formula>
    </cfRule>
  </conditionalFormatting>
  <conditionalFormatting sqref="K66">
    <cfRule type="expression" dxfId="1302" priority="2308">
      <formula>CELL("protect",XEE1046985)=1</formula>
    </cfRule>
  </conditionalFormatting>
  <conditionalFormatting sqref="K71">
    <cfRule type="expression" dxfId="1301" priority="2085">
      <formula>CELL("protect",XEE1046990)=1</formula>
    </cfRule>
  </conditionalFormatting>
  <conditionalFormatting sqref="K73">
    <cfRule type="expression" dxfId="1300" priority="2080">
      <formula>CELL("protect",XEE1046992)=1</formula>
    </cfRule>
  </conditionalFormatting>
  <conditionalFormatting sqref="K75">
    <cfRule type="expression" dxfId="1299" priority="2075">
      <formula>CELL("protect",XEE1046994)=1</formula>
    </cfRule>
  </conditionalFormatting>
  <conditionalFormatting sqref="K77">
    <cfRule type="expression" dxfId="1298" priority="2070">
      <formula>CELL("protect",XEE1046996)=1</formula>
    </cfRule>
  </conditionalFormatting>
  <conditionalFormatting sqref="K126:N126">
    <cfRule type="expression" dxfId="1297" priority="437">
      <formula>CELL("protect",K126)=1</formula>
    </cfRule>
  </conditionalFormatting>
  <conditionalFormatting sqref="K128:N128">
    <cfRule type="expression" dxfId="1296" priority="435">
      <formula>CELL("protect",K128)=1</formula>
    </cfRule>
  </conditionalFormatting>
  <conditionalFormatting sqref="K130:N130">
    <cfRule type="expression" dxfId="1295" priority="433">
      <formula>CELL("protect",K130)=1</formula>
    </cfRule>
  </conditionalFormatting>
  <conditionalFormatting sqref="K132:N132">
    <cfRule type="expression" dxfId="1294" priority="431">
      <formula>CELL("protect",K132)=1</formula>
    </cfRule>
  </conditionalFormatting>
  <conditionalFormatting sqref="K134:N134">
    <cfRule type="expression" dxfId="1293" priority="429">
      <formula>CELL("protect",K134)=1</formula>
    </cfRule>
  </conditionalFormatting>
  <conditionalFormatting sqref="K75:Q75">
    <cfRule type="expression" dxfId="1292" priority="2055">
      <formula>CELL("protect",K75)=1</formula>
    </cfRule>
  </conditionalFormatting>
  <conditionalFormatting sqref="K77:Q77">
    <cfRule type="expression" dxfId="1291" priority="2051">
      <formula>CELL("protect",K77)=1</formula>
    </cfRule>
  </conditionalFormatting>
  <conditionalFormatting sqref="K71:R71">
    <cfRule type="expression" dxfId="1290" priority="2063">
      <formula>CELL("protect",K71)=1</formula>
    </cfRule>
  </conditionalFormatting>
  <conditionalFormatting sqref="L26:L40">
    <cfRule type="expression" dxfId="1289" priority="370">
      <formula>CELL("protect",L26)=1</formula>
    </cfRule>
  </conditionalFormatting>
  <conditionalFormatting sqref="M72">
    <cfRule type="expression" dxfId="1288" priority="1897">
      <formula>CELL("protect",M72)=1</formula>
    </cfRule>
  </conditionalFormatting>
  <conditionalFormatting sqref="M74">
    <cfRule type="expression" dxfId="1287" priority="1896">
      <formula>CELL("protect",M74)=1</formula>
    </cfRule>
  </conditionalFormatting>
  <conditionalFormatting sqref="M76">
    <cfRule type="expression" dxfId="1286" priority="1895">
      <formula>CELL("protect",M76)=1</formula>
    </cfRule>
  </conditionalFormatting>
  <conditionalFormatting sqref="N43:N54">
    <cfRule type="expression" dxfId="1285" priority="2498">
      <formula>CELL("protect",XEH1046955)=1</formula>
    </cfRule>
  </conditionalFormatting>
  <conditionalFormatting sqref="N75:N77 I75 K76 I77 R75 R77 AJ77 AS77 Q78:R78 K80:K82 N80:N82 Q80:R83 Q85:R85">
    <cfRule type="expression" dxfId="1284" priority="3027">
      <formula>CELL("protect",XEB1046978)=1</formula>
    </cfRule>
  </conditionalFormatting>
  <conditionalFormatting sqref="N150:R150">
    <cfRule type="expression" dxfId="1283" priority="836">
      <formula>CELL("protect",N150)=1</formula>
    </cfRule>
  </conditionalFormatting>
  <conditionalFormatting sqref="N152:R152">
    <cfRule type="expression" dxfId="1282" priority="834">
      <formula>CELL("protect",N152)=1</formula>
    </cfRule>
  </conditionalFormatting>
  <conditionalFormatting sqref="N154:R154">
    <cfRule type="expression" dxfId="1281" priority="832">
      <formula>CELL("protect",N154)=1</formula>
    </cfRule>
  </conditionalFormatting>
  <conditionalFormatting sqref="N156:R156">
    <cfRule type="expression" dxfId="1280" priority="830">
      <formula>CELL("protect",N156)=1</formula>
    </cfRule>
  </conditionalFormatting>
  <conditionalFormatting sqref="O26:O40">
    <cfRule type="expression" dxfId="1279" priority="343">
      <formula>CELL("protect",O26)=1</formula>
    </cfRule>
  </conditionalFormatting>
  <conditionalFormatting sqref="O151:R151">
    <cfRule type="expression" dxfId="1278" priority="844">
      <formula>CELL("protect",O151)=1</formula>
    </cfRule>
  </conditionalFormatting>
  <conditionalFormatting sqref="O153:R153">
    <cfRule type="expression" dxfId="1277" priority="842">
      <formula>CELL("protect",O153)=1</formula>
    </cfRule>
  </conditionalFormatting>
  <conditionalFormatting sqref="O155:R155">
    <cfRule type="expression" dxfId="1276" priority="840">
      <formula>CELL("protect",O155)=1</formula>
    </cfRule>
  </conditionalFormatting>
  <conditionalFormatting sqref="O157:R157">
    <cfRule type="expression" dxfId="1275" priority="838">
      <formula>CELL("protect",O157)=1</formula>
    </cfRule>
  </conditionalFormatting>
  <conditionalFormatting sqref="P167">
    <cfRule type="expression" dxfId="1274" priority="526">
      <formula>CELL("protect",P167)=1</formula>
    </cfRule>
  </conditionalFormatting>
  <conditionalFormatting sqref="P175">
    <cfRule type="expression" dxfId="1273" priority="524">
      <formula>CELL("protect",P175)=1</formula>
    </cfRule>
  </conditionalFormatting>
  <conditionalFormatting sqref="P183">
    <cfRule type="expression" dxfId="1272" priority="522">
      <formula>CELL("protect",P183)=1</formula>
    </cfRule>
  </conditionalFormatting>
  <conditionalFormatting sqref="P191">
    <cfRule type="expression" dxfId="1271" priority="520">
      <formula>CELL("protect",P191)=1</formula>
    </cfRule>
  </conditionalFormatting>
  <conditionalFormatting sqref="P26:R29">
    <cfRule type="expression" dxfId="1270" priority="2735">
      <formula>CELL("protect",P26)=1</formula>
    </cfRule>
  </conditionalFormatting>
  <conditionalFormatting sqref="P30:R32">
    <cfRule type="expression" dxfId="1269" priority="2732">
      <formula>CELL("protect",P30)=1</formula>
    </cfRule>
  </conditionalFormatting>
  <conditionalFormatting sqref="P33:R35">
    <cfRule type="expression" dxfId="1268" priority="2729">
      <formula>CELL("protect",P33)=1</formula>
    </cfRule>
  </conditionalFormatting>
  <conditionalFormatting sqref="P36:R38">
    <cfRule type="expression" dxfId="1267" priority="2726">
      <formula>CELL("protect",P36)=1</formula>
    </cfRule>
  </conditionalFormatting>
  <conditionalFormatting sqref="P39:R40 M26:N40">
    <cfRule type="expression" dxfId="1266" priority="2723">
      <formula>CELL("protect",M26)=1</formula>
    </cfRule>
  </conditionalFormatting>
  <conditionalFormatting sqref="Q25">
    <cfRule type="expression" dxfId="1265" priority="2737">
      <formula>CELL("protect",XEK1046944)=1</formula>
    </cfRule>
  </conditionalFormatting>
  <conditionalFormatting sqref="Q28">
    <cfRule type="expression" dxfId="1264" priority="2734">
      <formula>CELL("protect",XEK1046947)=1</formula>
    </cfRule>
  </conditionalFormatting>
  <conditionalFormatting sqref="Q31">
    <cfRule type="expression" dxfId="1263" priority="2731">
      <formula>CELL("protect",XEK1046950)=1</formula>
    </cfRule>
  </conditionalFormatting>
  <conditionalFormatting sqref="Q34">
    <cfRule type="expression" dxfId="1262" priority="2728">
      <formula>CELL("protect",XEK1046953)=1</formula>
    </cfRule>
  </conditionalFormatting>
  <conditionalFormatting sqref="Q37">
    <cfRule type="expression" dxfId="1261" priority="2725">
      <formula>CELL("protect",XEK1046956)=1</formula>
    </cfRule>
  </conditionalFormatting>
  <conditionalFormatting sqref="Q40">
    <cfRule type="expression" dxfId="1260" priority="2722">
      <formula>CELL("protect",XEK1046959)=1</formula>
    </cfRule>
  </conditionalFormatting>
  <conditionalFormatting sqref="Q71">
    <cfRule type="expression" dxfId="1259" priority="2062">
      <formula>CELL("protect",XEK1046983)=1</formula>
    </cfRule>
  </conditionalFormatting>
  <conditionalFormatting sqref="Q73">
    <cfRule type="expression" dxfId="1258" priority="2058">
      <formula>CELL("protect",XEK1046985)=1</formula>
    </cfRule>
  </conditionalFormatting>
  <conditionalFormatting sqref="Q75">
    <cfRule type="expression" dxfId="1257" priority="2054">
      <formula>CELL("protect",XEK1046987)=1</formula>
    </cfRule>
  </conditionalFormatting>
  <conditionalFormatting sqref="Q76">
    <cfRule type="expression" dxfId="1256" priority="2065">
      <formula>CELL("protect",XEK1046979)=1</formula>
    </cfRule>
  </conditionalFormatting>
  <conditionalFormatting sqref="Q77">
    <cfRule type="expression" dxfId="1255" priority="2050">
      <formula>CELL("protect",XEK1046989)=1</formula>
    </cfRule>
  </conditionalFormatting>
  <conditionalFormatting sqref="Q91">
    <cfRule type="expression" dxfId="1254" priority="1767">
      <formula>CELL("protect",XEK1046995)=1</formula>
    </cfRule>
  </conditionalFormatting>
  <conditionalFormatting sqref="Q91:Q109">
    <cfRule type="expression" dxfId="1253" priority="1748">
      <formula>CELL("protect",Q91)=1</formula>
    </cfRule>
  </conditionalFormatting>
  <conditionalFormatting sqref="Q94">
    <cfRule type="expression" dxfId="1252" priority="1764">
      <formula>CELL("protect",XEK1046998)=1</formula>
    </cfRule>
  </conditionalFormatting>
  <conditionalFormatting sqref="Q97">
    <cfRule type="expression" dxfId="1251" priority="1761">
      <formula>CELL("protect",XEK1047001)=1</formula>
    </cfRule>
  </conditionalFormatting>
  <conditionalFormatting sqref="Q100">
    <cfRule type="expression" dxfId="1250" priority="1758">
      <formula>CELL("protect",XEK1047004)=1</formula>
    </cfRule>
  </conditionalFormatting>
  <conditionalFormatting sqref="Q103">
    <cfRule type="expression" dxfId="1249" priority="1755">
      <formula>CELL("protect",XEK1047007)=1</formula>
    </cfRule>
  </conditionalFormatting>
  <conditionalFormatting sqref="Q106">
    <cfRule type="expression" dxfId="1248" priority="1752">
      <formula>CELL("protect",XEK1047010)=1</formula>
    </cfRule>
  </conditionalFormatting>
  <conditionalFormatting sqref="Q109">
    <cfRule type="expression" dxfId="1247" priority="1749">
      <formula>CELL("protect",XEK1047013)=1</formula>
    </cfRule>
  </conditionalFormatting>
  <conditionalFormatting sqref="Q112">
    <cfRule type="expression" dxfId="1246" priority="1673">
      <formula>CELL("protect",XEK1047006)=1</formula>
    </cfRule>
  </conditionalFormatting>
  <conditionalFormatting sqref="Q113">
    <cfRule type="expression" dxfId="1245" priority="1669">
      <formula>CELL("protect",Q113)=1</formula>
    </cfRule>
    <cfRule type="expression" dxfId="1244" priority="1670">
      <formula>CELL("protect",XEK1047017)=1</formula>
    </cfRule>
  </conditionalFormatting>
  <conditionalFormatting sqref="Q114">
    <cfRule type="expression" dxfId="1243" priority="1626">
      <formula>CELL("protect",XEK1047008)=1</formula>
    </cfRule>
  </conditionalFormatting>
  <conditionalFormatting sqref="Q115">
    <cfRule type="expression" dxfId="1242" priority="1622">
      <formula>CELL("protect",Q115)=1</formula>
    </cfRule>
    <cfRule type="expression" dxfId="1241" priority="1623">
      <formula>CELL("protect",XEK1047019)=1</formula>
    </cfRule>
  </conditionalFormatting>
  <conditionalFormatting sqref="Q116">
    <cfRule type="expression" dxfId="1240" priority="1586">
      <formula>CELL("protect",XEK1047010)=1</formula>
    </cfRule>
  </conditionalFormatting>
  <conditionalFormatting sqref="Q117">
    <cfRule type="expression" dxfId="1239" priority="1582">
      <formula>CELL("protect",Q117)=1</formula>
    </cfRule>
    <cfRule type="expression" dxfId="1238" priority="1583">
      <formula>CELL("protect",XEK1047021)=1</formula>
    </cfRule>
  </conditionalFormatting>
  <conditionalFormatting sqref="Q118">
    <cfRule type="expression" dxfId="1237" priority="1546">
      <formula>CELL("protect",XEK1047012)=1</formula>
    </cfRule>
  </conditionalFormatting>
  <conditionalFormatting sqref="Q119">
    <cfRule type="expression" dxfId="1236" priority="1543">
      <formula>CELL("protect",XEK1047023)=1</formula>
    </cfRule>
    <cfRule type="expression" dxfId="1235" priority="1542">
      <formula>CELL("protect",Q119)=1</formula>
    </cfRule>
  </conditionalFormatting>
  <conditionalFormatting sqref="Q120">
    <cfRule type="expression" dxfId="1234" priority="1506">
      <formula>CELL("protect",XEK1047014)=1</formula>
    </cfRule>
  </conditionalFormatting>
  <conditionalFormatting sqref="Q121">
    <cfRule type="expression" dxfId="1233" priority="1503">
      <formula>CELL("protect",XEK1047025)=1</formula>
    </cfRule>
    <cfRule type="expression" dxfId="1232" priority="1502">
      <formula>CELL("protect",Q121)=1</formula>
    </cfRule>
  </conditionalFormatting>
  <conditionalFormatting sqref="Q122">
    <cfRule type="expression" dxfId="1231" priority="1466">
      <formula>CELL("protect",XEK1047016)=1</formula>
    </cfRule>
  </conditionalFormatting>
  <conditionalFormatting sqref="Q123">
    <cfRule type="expression" dxfId="1230" priority="1463">
      <formula>CELL("protect",XEK1047027)=1</formula>
    </cfRule>
    <cfRule type="expression" dxfId="1229" priority="1462">
      <formula>CELL("protect",Q123)=1</formula>
    </cfRule>
  </conditionalFormatting>
  <conditionalFormatting sqref="Q126">
    <cfRule type="expression" dxfId="1228" priority="1106">
      <formula>CELL("protect",XEK1047020)=1</formula>
    </cfRule>
  </conditionalFormatting>
  <conditionalFormatting sqref="Q127">
    <cfRule type="expression" dxfId="1227" priority="1100">
      <formula>CELL("protect",Q127)=1</formula>
    </cfRule>
    <cfRule type="expression" dxfId="1226" priority="1101">
      <formula>CELL("protect",XEK1047031)=1</formula>
    </cfRule>
  </conditionalFormatting>
  <conditionalFormatting sqref="Q128">
    <cfRule type="expression" dxfId="1225" priority="1027">
      <formula>CELL("protect",XEK1047022)=1</formula>
    </cfRule>
  </conditionalFormatting>
  <conditionalFormatting sqref="Q129">
    <cfRule type="expression" dxfId="1224" priority="1022">
      <formula>CELL("protect",XEK1047033)=1</formula>
    </cfRule>
    <cfRule type="expression" dxfId="1223" priority="1021">
      <formula>CELL("protect",Q129)=1</formula>
    </cfRule>
  </conditionalFormatting>
  <conditionalFormatting sqref="Q130">
    <cfRule type="expression" dxfId="1222" priority="984">
      <formula>CELL("protect",XEK1047024)=1</formula>
    </cfRule>
  </conditionalFormatting>
  <conditionalFormatting sqref="Q131">
    <cfRule type="expression" dxfId="1221" priority="978">
      <formula>CELL("protect",Q131)=1</formula>
    </cfRule>
    <cfRule type="expression" dxfId="1220" priority="979">
      <formula>CELL("protect",XEK1047035)=1</formula>
    </cfRule>
  </conditionalFormatting>
  <conditionalFormatting sqref="Q132">
    <cfRule type="expression" dxfId="1219" priority="941">
      <formula>CELL("protect",XEK1047026)=1</formula>
    </cfRule>
  </conditionalFormatting>
  <conditionalFormatting sqref="Q133">
    <cfRule type="expression" dxfId="1218" priority="935">
      <formula>CELL("protect",Q133)=1</formula>
    </cfRule>
    <cfRule type="expression" dxfId="1217" priority="936">
      <formula>CELL("protect",XEK1047037)=1</formula>
    </cfRule>
  </conditionalFormatting>
  <conditionalFormatting sqref="Q134">
    <cfRule type="expression" dxfId="1216" priority="898">
      <formula>CELL("protect",XEK1047028)=1</formula>
    </cfRule>
  </conditionalFormatting>
  <conditionalFormatting sqref="Q135">
    <cfRule type="expression" dxfId="1215" priority="892">
      <formula>CELL("protect",Q135)=1</formula>
    </cfRule>
    <cfRule type="expression" dxfId="1214" priority="893">
      <formula>CELL("protect",XEK1047039)=1</formula>
    </cfRule>
  </conditionalFormatting>
  <conditionalFormatting sqref="Q151">
    <cfRule type="expression" dxfId="1213" priority="845">
      <formula>CELL("protect",XEK1047055)=1</formula>
    </cfRule>
  </conditionalFormatting>
  <conditionalFormatting sqref="Q153">
    <cfRule type="expression" dxfId="1212" priority="843">
      <formula>CELL("protect",XEK1047057)=1</formula>
    </cfRule>
  </conditionalFormatting>
  <conditionalFormatting sqref="Q155">
    <cfRule type="expression" dxfId="1211" priority="841">
      <formula>CELL("protect",XEK1047059)=1</formula>
    </cfRule>
  </conditionalFormatting>
  <conditionalFormatting sqref="Q157">
    <cfRule type="expression" dxfId="1210" priority="839">
      <formula>CELL("protect",XEK1047061)=1</formula>
    </cfRule>
  </conditionalFormatting>
  <conditionalFormatting sqref="Q41:R41 K43 T43 K45 T45 AC45 AL45 K47 T47 AC47 AL47 K49 T49 AC49 AL49 K51 T51 AC51 AL51 K53 T53 AC53 AL53 Q55:R55 K57 N57">
    <cfRule type="expression" dxfId="1209" priority="2497">
      <formula>CELL("protect",XED1046953)=1</formula>
    </cfRule>
  </conditionalFormatting>
  <conditionalFormatting sqref="Q78:R78">
    <cfRule type="expression" dxfId="1208" priority="5042">
      <formula>CELL("protect",XEJ1046982)=1</formula>
    </cfRule>
  </conditionalFormatting>
  <conditionalFormatting sqref="Q110:R110">
    <cfRule type="expression" dxfId="1207" priority="5290">
      <formula>CELL("protect",XEJ1047007)=1</formula>
    </cfRule>
    <cfRule type="expression" dxfId="1206" priority="3022">
      <formula>CELL("protect",XEJ1047006)=1</formula>
    </cfRule>
    <cfRule type="expression" dxfId="1205" priority="3080">
      <formula>CELL("protect",XEJ1047005)=1</formula>
    </cfRule>
  </conditionalFormatting>
  <conditionalFormatting sqref="Q124:R124">
    <cfRule type="expression" dxfId="1204" priority="12913">
      <formula>CELL("protect",XEJ1047019)=1</formula>
    </cfRule>
    <cfRule type="expression" dxfId="1203" priority="3019">
      <formula>CELL("protect",XEJ1047020)=1</formula>
    </cfRule>
    <cfRule type="expression" dxfId="1202" priority="3074">
      <formula>CELL("protect",XEJ1047021)=1</formula>
    </cfRule>
  </conditionalFormatting>
  <conditionalFormatting sqref="Q136:R136">
    <cfRule type="expression" dxfId="1201" priority="3081">
      <formula>CELL("protect",XEJ1047026)=1</formula>
    </cfRule>
    <cfRule type="expression" dxfId="1200" priority="3071">
      <formula>CELL("protect",XEJ1047028)=1</formula>
    </cfRule>
    <cfRule type="expression" dxfId="1199" priority="3014">
      <formula>CELL("protect",XEJ1047027)=1</formula>
    </cfRule>
  </conditionalFormatting>
  <conditionalFormatting sqref="Q138:R141">
    <cfRule type="expression" dxfId="1198" priority="3383">
      <formula>CELL("protect",XEJ1047027)=1</formula>
    </cfRule>
    <cfRule type="expression" dxfId="1197" priority="3380">
      <formula>CELL("protect",XEJ1047025)=1</formula>
    </cfRule>
    <cfRule type="expression" dxfId="1196" priority="3384">
      <formula>CELL("protect",XEJ1047026)=1</formula>
    </cfRule>
  </conditionalFormatting>
  <conditionalFormatting sqref="Q142:R142">
    <cfRule type="expression" dxfId="1195" priority="3006">
      <formula>CELL("protect",XEJ1047033)=1</formula>
    </cfRule>
    <cfRule type="expression" dxfId="1194" priority="3009">
      <formula>CELL("protect",XEJ1047034)=1</formula>
    </cfRule>
  </conditionalFormatting>
  <conditionalFormatting sqref="Q142:R143">
    <cfRule type="expression" dxfId="1193" priority="3362">
      <formula>CELL("protect",XEJ1047032)=1</formula>
    </cfRule>
  </conditionalFormatting>
  <conditionalFormatting sqref="Q144:R144">
    <cfRule type="expression" dxfId="1192" priority="3005">
      <formula>CELL("protect",XEJ1047035)=1</formula>
    </cfRule>
    <cfRule type="expression" dxfId="1191" priority="3008">
      <formula>CELL("protect",XEJ1047036)=1</formula>
    </cfRule>
  </conditionalFormatting>
  <conditionalFormatting sqref="Q144:R146">
    <cfRule type="expression" dxfId="1190" priority="3386">
      <formula>CELL("protect",XEJ1047029)=1</formula>
    </cfRule>
  </conditionalFormatting>
  <conditionalFormatting sqref="Q146:R146">
    <cfRule type="expression" dxfId="1189" priority="3004">
      <formula>CELL("protect",XEJ1047037)=1</formula>
    </cfRule>
    <cfRule type="expression" dxfId="1188" priority="3007">
      <formula>CELL("protect",XEJ1047038)=1</formula>
    </cfRule>
  </conditionalFormatting>
  <conditionalFormatting sqref="Q158:R158 I167 R167 AA167 I175 R175 AA175 AJ175 AS175 R183 R191">
    <cfRule type="expression" dxfId="1187" priority="2823">
      <formula>CELL("protect",XEB1047038)=1</formula>
    </cfRule>
  </conditionalFormatting>
  <conditionalFormatting sqref="Q158:R158">
    <cfRule type="expression" dxfId="1186" priority="2991">
      <formula>CELL("protect",XEJ1047046)=1</formula>
    </cfRule>
  </conditionalFormatting>
  <conditionalFormatting sqref="Q162:R166">
    <cfRule type="expression" dxfId="1185" priority="531">
      <formula>CELL("protect",XEK1047042)=1</formula>
    </cfRule>
  </conditionalFormatting>
  <conditionalFormatting sqref="Q168:R168">
    <cfRule type="expression" dxfId="1184" priority="529">
      <formula>CELL("protect",XEK1047055)=1</formula>
    </cfRule>
  </conditionalFormatting>
  <conditionalFormatting sqref="Q170:R174">
    <cfRule type="expression" dxfId="1183" priority="532">
      <formula>CELL("protect",XEK1047049)=1</formula>
    </cfRule>
  </conditionalFormatting>
  <conditionalFormatting sqref="Q176:R176">
    <cfRule type="expression" dxfId="1182" priority="527">
      <formula>CELL("protect",XEK1047062)=1</formula>
    </cfRule>
  </conditionalFormatting>
  <conditionalFormatting sqref="Q178:R182">
    <cfRule type="expression" dxfId="1181" priority="533">
      <formula>CELL("protect",XEK1047056)=1</formula>
    </cfRule>
  </conditionalFormatting>
  <conditionalFormatting sqref="Q184:R184">
    <cfRule type="expression" dxfId="1180" priority="528">
      <formula>CELL("protect",XEK1047069)=1</formula>
    </cfRule>
  </conditionalFormatting>
  <conditionalFormatting sqref="Q186:R190">
    <cfRule type="expression" dxfId="1179" priority="530">
      <formula>CELL("protect",XEK1)=1</formula>
    </cfRule>
  </conditionalFormatting>
  <conditionalFormatting sqref="Q192:R193">
    <cfRule type="expression" dxfId="1178" priority="21712">
      <formula>CELL("protect",XEJ1047076)=1</formula>
    </cfRule>
    <cfRule type="expression" dxfId="1177" priority="21713">
      <formula>CELL("protect",XEJ6)=1</formula>
    </cfRule>
  </conditionalFormatting>
  <conditionalFormatting sqref="Q193:R193">
    <cfRule type="expression" dxfId="1176" priority="2975">
      <formula>CELL("protect",XEJ1047069)=1</formula>
    </cfRule>
  </conditionalFormatting>
  <conditionalFormatting sqref="Q206:R206">
    <cfRule type="expression" dxfId="1175" priority="20553">
      <formula>CELL("protect",XEJ26)=1</formula>
    </cfRule>
    <cfRule type="expression" dxfId="1174" priority="20552">
      <formula>CELL("protect",XEJ1047081)=1</formula>
    </cfRule>
    <cfRule type="expression" dxfId="1173" priority="20551">
      <formula>CELL("protect",XEJ1047089)=1</formula>
    </cfRule>
  </conditionalFormatting>
  <conditionalFormatting sqref="Q227:R227">
    <cfRule type="expression" dxfId="1172" priority="20556">
      <formula>CELL("protect",XEJ44)=1</formula>
    </cfRule>
    <cfRule type="expression" dxfId="1171" priority="20555">
      <formula>CELL("protect",XEJ1047096)=1</formula>
    </cfRule>
    <cfRule type="expression" dxfId="1170" priority="20554">
      <formula>CELL("protect",XEJ1047104)=1</formula>
    </cfRule>
  </conditionalFormatting>
  <conditionalFormatting sqref="Q237:R237">
    <cfRule type="expression" dxfId="1169" priority="20558">
      <formula>CELL("protect",XEJ51)=1</formula>
    </cfRule>
    <cfRule type="expression" dxfId="1168" priority="20557">
      <formula>CELL("protect",XEJ1047111)=1</formula>
    </cfRule>
  </conditionalFormatting>
  <conditionalFormatting sqref="Q249:R249">
    <cfRule type="expression" dxfId="1167" priority="20560">
      <formula>CELL("protect",XEJ64)=1</formula>
    </cfRule>
    <cfRule type="expression" dxfId="1166" priority="20559">
      <formula>CELL("protect",XEJ1047119)=1</formula>
    </cfRule>
  </conditionalFormatting>
  <conditionalFormatting sqref="Q262:R262">
    <cfRule type="expression" dxfId="1165" priority="20561">
      <formula>CELL("protect",XEJ1047127)=1</formula>
    </cfRule>
    <cfRule type="expression" dxfId="1164" priority="20562">
      <formula>CELL("protect",XEJ76)=1</formula>
    </cfRule>
  </conditionalFormatting>
  <conditionalFormatting sqref="Q283:R283">
    <cfRule type="expression" dxfId="1163" priority="20563">
      <formula>CELL("protect",XEJ1047143)=1</formula>
    </cfRule>
    <cfRule type="expression" dxfId="1162" priority="20564">
      <formula>CELL("protect",XEJ93)=1</formula>
    </cfRule>
  </conditionalFormatting>
  <conditionalFormatting sqref="Q286:R289">
    <cfRule type="expression" dxfId="1161" priority="394">
      <formula>CELL("protect",Q286)=1</formula>
    </cfRule>
  </conditionalFormatting>
  <conditionalFormatting sqref="Q290:R290 Q292:R292">
    <cfRule type="expression" dxfId="1160" priority="21104">
      <formula>CELL("protect",XEJ1047148)=1</formula>
    </cfRule>
    <cfRule type="expression" dxfId="1159" priority="21105">
      <formula>CELL("protect",XEJ98)=1</formula>
    </cfRule>
  </conditionalFormatting>
  <conditionalFormatting sqref="Q294:R294">
    <cfRule type="expression" dxfId="1158" priority="20570">
      <formula>CELL("protect",XEJ108)=1</formula>
    </cfRule>
    <cfRule type="expression" dxfId="1157" priority="20569">
      <formula>CELL("protect",XEJ1047152)=1</formula>
    </cfRule>
  </conditionalFormatting>
  <conditionalFormatting sqref="Q300:R300 Q302:R302">
    <cfRule type="expression" dxfId="1156" priority="12660">
      <formula>CELL("protect",#REF!)=1</formula>
    </cfRule>
    <cfRule type="expression" dxfId="1155" priority="12659">
      <formula>CELL("protect",XEJ1047158)=1</formula>
    </cfRule>
  </conditionalFormatting>
  <conditionalFormatting sqref="R25">
    <cfRule type="expression" dxfId="1154" priority="2738">
      <formula>CELL("protect",XEK1046944)=1</formula>
    </cfRule>
  </conditionalFormatting>
  <conditionalFormatting sqref="R28">
    <cfRule type="expression" dxfId="1153" priority="2736">
      <formula>CELL("protect",XEK1046947)=1</formula>
    </cfRule>
  </conditionalFormatting>
  <conditionalFormatting sqref="R31">
    <cfRule type="expression" dxfId="1152" priority="2733">
      <formula>CELL("protect",XEK1046950)=1</formula>
    </cfRule>
  </conditionalFormatting>
  <conditionalFormatting sqref="R34">
    <cfRule type="expression" dxfId="1151" priority="2730">
      <formula>CELL("protect",XEK1046953)=1</formula>
    </cfRule>
  </conditionalFormatting>
  <conditionalFormatting sqref="R37">
    <cfRule type="expression" dxfId="1150" priority="2727">
      <formula>CELL("protect",XEK1046956)=1</formula>
    </cfRule>
  </conditionalFormatting>
  <conditionalFormatting sqref="R40">
    <cfRule type="expression" dxfId="1149" priority="2724">
      <formula>CELL("protect",XEK1046959)=1</formula>
    </cfRule>
  </conditionalFormatting>
  <conditionalFormatting sqref="R70">
    <cfRule type="expression" dxfId="1148" priority="2064">
      <formula>CELL("protect",XEL1046982)=1</formula>
    </cfRule>
  </conditionalFormatting>
  <conditionalFormatting sqref="R72">
    <cfRule type="expression" dxfId="1147" priority="2060">
      <formula>CELL("protect",XEL1046984)=1</formula>
    </cfRule>
  </conditionalFormatting>
  <conditionalFormatting sqref="R72:R73">
    <cfRule type="expression" dxfId="1146" priority="2061">
      <formula>CELL("protect",R72)=1</formula>
    </cfRule>
  </conditionalFormatting>
  <conditionalFormatting sqref="R74">
    <cfRule type="expression" dxfId="1145" priority="2056">
      <formula>CELL("protect",XEL1046986)=1</formula>
    </cfRule>
  </conditionalFormatting>
  <conditionalFormatting sqref="R74:R75">
    <cfRule type="expression" dxfId="1144" priority="2057">
      <formula>CELL("protect",R74)=1</formula>
    </cfRule>
  </conditionalFormatting>
  <conditionalFormatting sqref="R76">
    <cfRule type="expression" dxfId="1143" priority="2052">
      <formula>CELL("protect",XEL1046988)=1</formula>
    </cfRule>
  </conditionalFormatting>
  <conditionalFormatting sqref="R76:R77">
    <cfRule type="expression" dxfId="1142" priority="2053">
      <formula>CELL("protect",R76)=1</formula>
    </cfRule>
  </conditionalFormatting>
  <conditionalFormatting sqref="R80:R82">
    <cfRule type="expression" dxfId="1141" priority="2867">
      <formula>CELL("protect",XEL1046983)=1</formula>
    </cfRule>
  </conditionalFormatting>
  <conditionalFormatting sqref="R89">
    <cfRule type="expression" dxfId="1140" priority="74">
      <formula>CELL("protect",R89)=1</formula>
    </cfRule>
  </conditionalFormatting>
  <conditionalFormatting sqref="R94 R91">
    <cfRule type="expression" dxfId="1139" priority="76">
      <formula>CELL("protect",XEK1046995)=1</formula>
    </cfRule>
  </conditionalFormatting>
  <conditionalFormatting sqref="R97">
    <cfRule type="expression" dxfId="1138" priority="59">
      <formula>CELL("protect",XEK1047001)=1</formula>
    </cfRule>
  </conditionalFormatting>
  <conditionalFormatting sqref="R100">
    <cfRule type="expression" dxfId="1137" priority="57">
      <formula>CELL("protect",XEK1047004)=1</formula>
    </cfRule>
  </conditionalFormatting>
  <conditionalFormatting sqref="R103">
    <cfRule type="expression" dxfId="1136" priority="55">
      <formula>CELL("protect",XEK1047007)=1</formula>
    </cfRule>
  </conditionalFormatting>
  <conditionalFormatting sqref="R106">
    <cfRule type="expression" dxfId="1135" priority="53">
      <formula>CELL("protect",XEK1047010)=1</formula>
    </cfRule>
  </conditionalFormatting>
  <conditionalFormatting sqref="R109">
    <cfRule type="expression" dxfId="1134" priority="51">
      <formula>CELL("protect",XEK1047013)=1</formula>
    </cfRule>
  </conditionalFormatting>
  <conditionalFormatting sqref="R112">
    <cfRule type="expression" dxfId="1133" priority="1672">
      <formula>CELL("protect",XEL1047016)=1</formula>
    </cfRule>
  </conditionalFormatting>
  <conditionalFormatting sqref="R113">
    <cfRule type="expression" dxfId="1132" priority="1674">
      <formula>CELL("protect",XEK1047007)=1</formula>
    </cfRule>
  </conditionalFormatting>
  <conditionalFormatting sqref="R114">
    <cfRule type="expression" dxfId="1131" priority="1625">
      <formula>CELL("protect",XEL1047018)=1</formula>
    </cfRule>
  </conditionalFormatting>
  <conditionalFormatting sqref="R115">
    <cfRule type="expression" dxfId="1130" priority="1627">
      <formula>CELL("protect",XEK1047009)=1</formula>
    </cfRule>
  </conditionalFormatting>
  <conditionalFormatting sqref="R116">
    <cfRule type="expression" dxfId="1129" priority="1585">
      <formula>CELL("protect",XEL1047020)=1</formula>
    </cfRule>
  </conditionalFormatting>
  <conditionalFormatting sqref="R117">
    <cfRule type="expression" dxfId="1128" priority="1587">
      <formula>CELL("protect",XEK1047011)=1</formula>
    </cfRule>
  </conditionalFormatting>
  <conditionalFormatting sqref="R118">
    <cfRule type="expression" dxfId="1127" priority="1545">
      <formula>CELL("protect",XEL1047022)=1</formula>
    </cfRule>
  </conditionalFormatting>
  <conditionalFormatting sqref="R119">
    <cfRule type="expression" dxfId="1126" priority="1547">
      <formula>CELL("protect",XEK1047013)=1</formula>
    </cfRule>
  </conditionalFormatting>
  <conditionalFormatting sqref="R120">
    <cfRule type="expression" dxfId="1125" priority="1505">
      <formula>CELL("protect",XEL1047024)=1</formula>
    </cfRule>
  </conditionalFormatting>
  <conditionalFormatting sqref="R121">
    <cfRule type="expression" dxfId="1124" priority="1507">
      <formula>CELL("protect",XEK1047015)=1</formula>
    </cfRule>
  </conditionalFormatting>
  <conditionalFormatting sqref="R122">
    <cfRule type="expression" dxfId="1123" priority="1465">
      <formula>CELL("protect",XEL1047026)=1</formula>
    </cfRule>
  </conditionalFormatting>
  <conditionalFormatting sqref="R123">
    <cfRule type="expression" dxfId="1122" priority="1467">
      <formula>CELL("protect",XEK1047017)=1</formula>
    </cfRule>
  </conditionalFormatting>
  <conditionalFormatting sqref="R126">
    <cfRule type="expression" dxfId="1121" priority="1103">
      <formula>CELL("protect",XEL1047030)=1</formula>
    </cfRule>
  </conditionalFormatting>
  <conditionalFormatting sqref="R127">
    <cfRule type="expression" dxfId="1120" priority="1105">
      <formula>CELL("protect",XEK1047021)=1</formula>
    </cfRule>
  </conditionalFormatting>
  <conditionalFormatting sqref="R128">
    <cfRule type="expression" dxfId="1119" priority="1024">
      <formula>CELL("protect",XEL1047032)=1</formula>
    </cfRule>
  </conditionalFormatting>
  <conditionalFormatting sqref="R129">
    <cfRule type="expression" dxfId="1118" priority="1026">
      <formula>CELL("protect",XEK1047023)=1</formula>
    </cfRule>
  </conditionalFormatting>
  <conditionalFormatting sqref="R130">
    <cfRule type="expression" dxfId="1117" priority="981">
      <formula>CELL("protect",XEL1047034)=1</formula>
    </cfRule>
  </conditionalFormatting>
  <conditionalFormatting sqref="R131">
    <cfRule type="expression" dxfId="1116" priority="983">
      <formula>CELL("protect",XEK1047025)=1</formula>
    </cfRule>
  </conditionalFormatting>
  <conditionalFormatting sqref="R132">
    <cfRule type="expression" dxfId="1115" priority="938">
      <formula>CELL("protect",XEL1047036)=1</formula>
    </cfRule>
  </conditionalFormatting>
  <conditionalFormatting sqref="R133">
    <cfRule type="expression" dxfId="1114" priority="940">
      <formula>CELL("protect",XEK1047027)=1</formula>
    </cfRule>
  </conditionalFormatting>
  <conditionalFormatting sqref="R134">
    <cfRule type="expression" dxfId="1113" priority="895">
      <formula>CELL("protect",XEL1047038)=1</formula>
    </cfRule>
  </conditionalFormatting>
  <conditionalFormatting sqref="R135">
    <cfRule type="expression" dxfId="1112" priority="897">
      <formula>CELL("protect",XEK1047029)=1</formula>
    </cfRule>
  </conditionalFormatting>
  <conditionalFormatting sqref="R138:R141">
    <cfRule type="expression" dxfId="1111" priority="2845">
      <formula>CELL("protect",XEL1047025)=1</formula>
    </cfRule>
    <cfRule type="expression" dxfId="1110" priority="2846">
      <formula>CELL("protect",XEL1047027)=1</formula>
    </cfRule>
    <cfRule type="expression" dxfId="1109" priority="2847">
      <formula>CELL("protect",XEL1047026)=1</formula>
    </cfRule>
  </conditionalFormatting>
  <conditionalFormatting sqref="R150">
    <cfRule type="expression" dxfId="1108" priority="837">
      <formula>CELL("protect",XEL1047054)=1</formula>
    </cfRule>
  </conditionalFormatting>
  <conditionalFormatting sqref="R152">
    <cfRule type="expression" dxfId="1107" priority="835">
      <formula>CELL("protect",XEL1047056)=1</formula>
    </cfRule>
  </conditionalFormatting>
  <conditionalFormatting sqref="R154">
    <cfRule type="expression" dxfId="1106" priority="833">
      <formula>CELL("protect",XEL1047058)=1</formula>
    </cfRule>
  </conditionalFormatting>
  <conditionalFormatting sqref="R156">
    <cfRule type="expression" dxfId="1105" priority="831">
      <formula>CELL("protect",XEL1047060)=1</formula>
    </cfRule>
  </conditionalFormatting>
  <conditionalFormatting sqref="R167">
    <cfRule type="expression" dxfId="1104" priority="525">
      <formula>CELL("protect",XEL1047047)=1</formula>
    </cfRule>
  </conditionalFormatting>
  <conditionalFormatting sqref="R175">
    <cfRule type="expression" dxfId="1103" priority="523">
      <formula>CELL("protect",XEL1047055)=1</formula>
    </cfRule>
  </conditionalFormatting>
  <conditionalFormatting sqref="R183">
    <cfRule type="expression" dxfId="1102" priority="521">
      <formula>CELL("protect",XEL1047063)=1</formula>
    </cfRule>
  </conditionalFormatting>
  <conditionalFormatting sqref="R186:R190">
    <cfRule type="expression" dxfId="1101" priority="534">
      <formula>CELL("protect",XEL1047063)=1</formula>
    </cfRule>
  </conditionalFormatting>
  <conditionalFormatting sqref="R191">
    <cfRule type="expression" dxfId="1100" priority="519">
      <formula>CELL("protect",XEL1047071)=1</formula>
    </cfRule>
  </conditionalFormatting>
  <conditionalFormatting sqref="R126:S135">
    <cfRule type="expression" dxfId="1099" priority="894">
      <formula>CELL("protect",R126)=1</formula>
    </cfRule>
  </conditionalFormatting>
  <conditionalFormatting sqref="R91:V91">
    <cfRule type="expression" dxfId="1098" priority="77">
      <formula>CELL("protect",R91)=1</formula>
    </cfRule>
  </conditionalFormatting>
  <conditionalFormatting sqref="R94:V94">
    <cfRule type="expression" dxfId="1097" priority="61">
      <formula>CELL("protect",R94)=1</formula>
    </cfRule>
  </conditionalFormatting>
  <conditionalFormatting sqref="R97:V97">
    <cfRule type="expression" dxfId="1096" priority="60">
      <formula>CELL("protect",R97)=1</formula>
    </cfRule>
  </conditionalFormatting>
  <conditionalFormatting sqref="R100:V100">
    <cfRule type="expression" dxfId="1095" priority="58">
      <formula>CELL("protect",R100)=1</formula>
    </cfRule>
  </conditionalFormatting>
  <conditionalFormatting sqref="R103:V103">
    <cfRule type="expression" dxfId="1094" priority="56">
      <formula>CELL("protect",R103)=1</formula>
    </cfRule>
  </conditionalFormatting>
  <conditionalFormatting sqref="R106:V106">
    <cfRule type="expression" dxfId="1093" priority="54">
      <formula>CELL("protect",R106)=1</formula>
    </cfRule>
  </conditionalFormatting>
  <conditionalFormatting sqref="R109:V109">
    <cfRule type="expression" dxfId="1092" priority="52">
      <formula>CELL("protect",R109)=1</formula>
    </cfRule>
  </conditionalFormatting>
  <conditionalFormatting sqref="R114:Y114">
    <cfRule type="expression" dxfId="1091" priority="187">
      <formula>CELL("protect",R114)=1</formula>
    </cfRule>
  </conditionalFormatting>
  <conditionalFormatting sqref="R116:Y116">
    <cfRule type="expression" dxfId="1090" priority="186">
      <formula>CELL("protect",R116)=1</formula>
    </cfRule>
  </conditionalFormatting>
  <conditionalFormatting sqref="R118:Y118">
    <cfRule type="expression" dxfId="1089" priority="185">
      <formula>CELL("protect",R118)=1</formula>
    </cfRule>
  </conditionalFormatting>
  <conditionalFormatting sqref="R120:Y120">
    <cfRule type="expression" dxfId="1088" priority="184">
      <formula>CELL("protect",R120)=1</formula>
    </cfRule>
  </conditionalFormatting>
  <conditionalFormatting sqref="R122:Y122">
    <cfRule type="expression" dxfId="1087" priority="183">
      <formula>CELL("protect",R122)=1</formula>
    </cfRule>
  </conditionalFormatting>
  <conditionalFormatting sqref="R112:AS112">
    <cfRule type="expression" dxfId="1086" priority="176">
      <formula>CELL("protect",R112)=1</formula>
    </cfRule>
  </conditionalFormatting>
  <conditionalFormatting sqref="S92:Z93 AB92:AI93 AK92:AR93">
    <cfRule type="expression" dxfId="1085" priority="1855">
      <formula>CELL("protect",S92)=1</formula>
    </cfRule>
  </conditionalFormatting>
  <conditionalFormatting sqref="S95:Z96 AB95:AI96 AK95:AR96">
    <cfRule type="expression" dxfId="1084" priority="1838">
      <formula>CELL("protect",S95)=1</formula>
    </cfRule>
  </conditionalFormatting>
  <conditionalFormatting sqref="S98:Z99 AB98:AI99 AK98:AR99">
    <cfRule type="expression" dxfId="1083" priority="1821">
      <formula>CELL("protect",S98)=1</formula>
    </cfRule>
  </conditionalFormatting>
  <conditionalFormatting sqref="S101:Z102 AB101:AI102 AK101:AR102">
    <cfRule type="expression" dxfId="1082" priority="1804">
      <formula>CELL("protect",S101)=1</formula>
    </cfRule>
  </conditionalFormatting>
  <conditionalFormatting sqref="S104:Z105 AB104:AI105 AK104:AR105">
    <cfRule type="expression" dxfId="1081" priority="1787">
      <formula>CELL("protect",S104)=1</formula>
    </cfRule>
  </conditionalFormatting>
  <conditionalFormatting sqref="T23">
    <cfRule type="expression" dxfId="1080" priority="288">
      <formula>CELL("protect",T23)=1</formula>
    </cfRule>
    <cfRule type="expression" dxfId="1079" priority="287">
      <formula>CELL("protect",XEM1046935)=1</formula>
    </cfRule>
  </conditionalFormatting>
  <conditionalFormatting sqref="T26">
    <cfRule type="expression" dxfId="1078" priority="285">
      <formula>CELL("protect",XEM1046938)=1</formula>
    </cfRule>
    <cfRule type="expression" dxfId="1077" priority="286">
      <formula>CELL("protect",T26)=1</formula>
    </cfRule>
  </conditionalFormatting>
  <conditionalFormatting sqref="T27:T28">
    <cfRule type="expression" dxfId="1076" priority="2690">
      <formula>CELL("protect",T27)=1</formula>
    </cfRule>
  </conditionalFormatting>
  <conditionalFormatting sqref="T29">
    <cfRule type="expression" dxfId="1075" priority="283">
      <formula>CELL("protect",XEM1046941)=1</formula>
    </cfRule>
    <cfRule type="expression" dxfId="1074" priority="284">
      <formula>CELL("protect",T29)=1</formula>
    </cfRule>
  </conditionalFormatting>
  <conditionalFormatting sqref="T30:T31">
    <cfRule type="expression" dxfId="1073" priority="2684">
      <formula>CELL("protect",T30)=1</formula>
    </cfRule>
  </conditionalFormatting>
  <conditionalFormatting sqref="T32">
    <cfRule type="expression" dxfId="1072" priority="282">
      <formula>CELL("protect",T32)=1</formula>
    </cfRule>
    <cfRule type="expression" dxfId="1071" priority="281">
      <formula>CELL("protect",XEM1046944)=1</formula>
    </cfRule>
  </conditionalFormatting>
  <conditionalFormatting sqref="T33:T34">
    <cfRule type="expression" dxfId="1070" priority="2682">
      <formula>CELL("protect",T33)=1</formula>
    </cfRule>
  </conditionalFormatting>
  <conditionalFormatting sqref="T35">
    <cfRule type="expression" dxfId="1069" priority="280">
      <formula>CELL("protect",T35)=1</formula>
    </cfRule>
    <cfRule type="expression" dxfId="1068" priority="279">
      <formula>CELL("protect",XEM1046947)=1</formula>
    </cfRule>
  </conditionalFormatting>
  <conditionalFormatting sqref="T36:T37">
    <cfRule type="expression" dxfId="1067" priority="2680">
      <formula>CELL("protect",T36)=1</formula>
    </cfRule>
  </conditionalFormatting>
  <conditionalFormatting sqref="T38">
    <cfRule type="expression" dxfId="1066" priority="278">
      <formula>CELL("protect",T38)=1</formula>
    </cfRule>
    <cfRule type="expression" dxfId="1065" priority="277">
      <formula>CELL("protect",XEM1046950)=1</formula>
    </cfRule>
  </conditionalFormatting>
  <conditionalFormatting sqref="T39:T40">
    <cfRule type="expression" dxfId="1064" priority="2678">
      <formula>CELL("protect",T39)=1</formula>
    </cfRule>
  </conditionalFormatting>
  <conditionalFormatting sqref="T44">
    <cfRule type="expression" dxfId="1063" priority="2496">
      <formula>CELL("protect",XEN1046963)=1</formula>
    </cfRule>
  </conditionalFormatting>
  <conditionalFormatting sqref="T46">
    <cfRule type="expression" dxfId="1062" priority="2491">
      <formula>CELL("protect",XEN1046965)=1</formula>
    </cfRule>
  </conditionalFormatting>
  <conditionalFormatting sqref="T48">
    <cfRule type="expression" dxfId="1061" priority="2486">
      <formula>CELL("protect",XEN1046967)=1</formula>
    </cfRule>
  </conditionalFormatting>
  <conditionalFormatting sqref="T50">
    <cfRule type="expression" dxfId="1060" priority="2481">
      <formula>CELL("protect",XEN1046969)=1</formula>
    </cfRule>
  </conditionalFormatting>
  <conditionalFormatting sqref="T52">
    <cfRule type="expression" dxfId="1059" priority="2476">
      <formula>CELL("protect",XEN1046971)=1</formula>
    </cfRule>
  </conditionalFormatting>
  <conditionalFormatting sqref="T54">
    <cfRule type="expression" dxfId="1058" priority="2471">
      <formula>CELL("protect",XEN1046973)=1</formula>
    </cfRule>
  </conditionalFormatting>
  <conditionalFormatting sqref="T57">
    <cfRule type="expression" dxfId="1057" priority="2291">
      <formula>CELL("protect",XEM1046969)=1</formula>
    </cfRule>
  </conditionalFormatting>
  <conditionalFormatting sqref="T58">
    <cfRule type="expression" dxfId="1056" priority="2286">
      <formula>CELL("protect",T58)=1</formula>
    </cfRule>
    <cfRule type="expression" dxfId="1055" priority="2290">
      <formula>CELL("protect",XEN1046977)=1</formula>
    </cfRule>
  </conditionalFormatting>
  <conditionalFormatting sqref="T59">
    <cfRule type="expression" dxfId="1054" priority="2292">
      <formula>CELL("protect",XEM1046966)=1</formula>
    </cfRule>
    <cfRule type="expression" dxfId="1053" priority="2293">
      <formula>CELL("protect",T59)=1</formula>
    </cfRule>
  </conditionalFormatting>
  <conditionalFormatting sqref="T60">
    <cfRule type="expression" dxfId="1052" priority="2285">
      <formula>CELL("protect",XEN1046979)=1</formula>
    </cfRule>
  </conditionalFormatting>
  <conditionalFormatting sqref="T60:T66">
    <cfRule type="expression" dxfId="1051" priority="2266">
      <formula>CELL("protect",T60)=1</formula>
    </cfRule>
  </conditionalFormatting>
  <conditionalFormatting sqref="T62">
    <cfRule type="expression" dxfId="1050" priority="2280">
      <formula>CELL("protect",XEN1046981)=1</formula>
    </cfRule>
  </conditionalFormatting>
  <conditionalFormatting sqref="T64">
    <cfRule type="expression" dxfId="1049" priority="2275">
      <formula>CELL("protect",XEN1046983)=1</formula>
    </cfRule>
  </conditionalFormatting>
  <conditionalFormatting sqref="T66">
    <cfRule type="expression" dxfId="1048" priority="2270">
      <formula>CELL("protect",XEN1046985)=1</formula>
    </cfRule>
  </conditionalFormatting>
  <conditionalFormatting sqref="T71">
    <cfRule type="expression" dxfId="1047" priority="1989">
      <formula>CELL("protect",XEN1046990)=1</formula>
    </cfRule>
  </conditionalFormatting>
  <conditionalFormatting sqref="T71:T75">
    <cfRule type="expression" dxfId="1046" priority="1975">
      <formula>CELL("protect",T71)=1</formula>
    </cfRule>
  </conditionalFormatting>
  <conditionalFormatting sqref="T72 T74 AC72 AC74 AL72 AL74 I58 R58 AA58 N58:N66 K59 I60 R60 AA60 AS60 K61 T61 AC61 AL61 I62 R62 AA62 AJ62 AS62 K63 T63 AC63 AL63 I64 R64 AA64 AJ64 AS64 K65 T65 AC65 AL65 I66 R66 AA66 AJ66 AS66 Q67:R67 K70 T70 N70:N74 I71 R71 K72 I73 R73 AA73 AJ73 AS73 K74">
    <cfRule type="expression" dxfId="1045" priority="1990">
      <formula>CELL("protect",XEB1046965)=1</formula>
    </cfRule>
  </conditionalFormatting>
  <conditionalFormatting sqref="T73">
    <cfRule type="expression" dxfId="1044" priority="1984">
      <formula>CELL("protect",XEN1046992)=1</formula>
    </cfRule>
  </conditionalFormatting>
  <conditionalFormatting sqref="T75">
    <cfRule type="expression" dxfId="1043" priority="1979">
      <formula>CELL("protect",XEN1046994)=1</formula>
    </cfRule>
  </conditionalFormatting>
  <conditionalFormatting sqref="T76">
    <cfRule type="expression" dxfId="1042" priority="1992">
      <formula>CELL("protect",T76)=1</formula>
    </cfRule>
    <cfRule type="expression" dxfId="1041" priority="1991">
      <formula>CELL("protect",XEM1046979)=1</formula>
    </cfRule>
  </conditionalFormatting>
  <conditionalFormatting sqref="T77">
    <cfRule type="expression" dxfId="1040" priority="1970">
      <formula>CELL("protect",T77)=1</formula>
    </cfRule>
    <cfRule type="expression" dxfId="1039" priority="1974">
      <formula>CELL("protect",XEN1046996)=1</formula>
    </cfRule>
  </conditionalFormatting>
  <conditionalFormatting sqref="T44:U44">
    <cfRule type="expression" dxfId="1038" priority="2492">
      <formula>CELL("protect",T44)=1</formula>
    </cfRule>
  </conditionalFormatting>
  <conditionalFormatting sqref="T46:U46">
    <cfRule type="expression" dxfId="1037" priority="2487">
      <formula>CELL("protect",T46)=1</formula>
    </cfRule>
  </conditionalFormatting>
  <conditionalFormatting sqref="T48:U48">
    <cfRule type="expression" dxfId="1036" priority="2482">
      <formula>CELL("protect",T48)=1</formula>
    </cfRule>
  </conditionalFormatting>
  <conditionalFormatting sqref="T50:U50">
    <cfRule type="expression" dxfId="1035" priority="2477">
      <formula>CELL("protect",T50)=1</formula>
    </cfRule>
  </conditionalFormatting>
  <conditionalFormatting sqref="T52:U52">
    <cfRule type="expression" dxfId="1034" priority="2472">
      <formula>CELL("protect",T52)=1</formula>
    </cfRule>
  </conditionalFormatting>
  <conditionalFormatting sqref="T54:U54">
    <cfRule type="expression" dxfId="1033" priority="2467">
      <formula>CELL("protect",T54)=1</formula>
    </cfRule>
  </conditionalFormatting>
  <conditionalFormatting sqref="T126:W126">
    <cfRule type="expression" dxfId="1032" priority="170">
      <formula>CELL("protect",T126)=1</formula>
    </cfRule>
  </conditionalFormatting>
  <conditionalFormatting sqref="T128:W128">
    <cfRule type="expression" dxfId="1031" priority="169">
      <formula>CELL("protect",T128)=1</formula>
    </cfRule>
  </conditionalFormatting>
  <conditionalFormatting sqref="T130:W130">
    <cfRule type="expression" dxfId="1030" priority="168">
      <formula>CELL("protect",T130)=1</formula>
    </cfRule>
  </conditionalFormatting>
  <conditionalFormatting sqref="T132:W132">
    <cfRule type="expression" dxfId="1029" priority="167">
      <formula>CELL("protect",T132)=1</formula>
    </cfRule>
  </conditionalFormatting>
  <conditionalFormatting sqref="T134:W134">
    <cfRule type="expression" dxfId="1028" priority="166">
      <formula>CELL("protect",T134)=1</formula>
    </cfRule>
  </conditionalFormatting>
  <conditionalFormatting sqref="U23">
    <cfRule type="expression" dxfId="1027" priority="134">
      <formula>CELL("protect",U23)=1</formula>
    </cfRule>
  </conditionalFormatting>
  <conditionalFormatting sqref="U26:U40">
    <cfRule type="expression" dxfId="1026" priority="364">
      <formula>CELL("protect",U26)=1</formula>
    </cfRule>
  </conditionalFormatting>
  <conditionalFormatting sqref="U71:V77">
    <cfRule type="expression" dxfId="1025" priority="1891">
      <formula>CELL("protect",U71)=1</formula>
    </cfRule>
  </conditionalFormatting>
  <conditionalFormatting sqref="U57:Y66">
    <cfRule type="expression" dxfId="1024" priority="2162">
      <formula>CELL("protect",U57)=1</formula>
    </cfRule>
  </conditionalFormatting>
  <conditionalFormatting sqref="V23:AA23">
    <cfRule type="expression" dxfId="1023" priority="2707">
      <formula>CELL("protect",V23)=1</formula>
    </cfRule>
  </conditionalFormatting>
  <conditionalFormatting sqref="W43:W54">
    <cfRule type="expression" dxfId="1022" priority="2466">
      <formula>CELL("protect",XEQ1046955)=1</formula>
    </cfRule>
  </conditionalFormatting>
  <conditionalFormatting sqref="W75:W77 Z78:AA78 T80:T82 W80:W82 Z80:AA83">
    <cfRule type="expression" dxfId="1021" priority="2900">
      <formula>CELL("protect",XEL1046978)=1</formula>
    </cfRule>
  </conditionalFormatting>
  <conditionalFormatting sqref="W150:AA150">
    <cfRule type="expression" dxfId="1020" priority="692">
      <formula>CELL("protect",W150)=1</formula>
    </cfRule>
  </conditionalFormatting>
  <conditionalFormatting sqref="W152:AA152">
    <cfRule type="expression" dxfId="1019" priority="690">
      <formula>CELL("protect",W152)=1</formula>
    </cfRule>
  </conditionalFormatting>
  <conditionalFormatting sqref="W154:AA154">
    <cfRule type="expression" dxfId="1018" priority="688">
      <formula>CELL("protect",W154)=1</formula>
    </cfRule>
  </conditionalFormatting>
  <conditionalFormatting sqref="W156:AA156">
    <cfRule type="expression" dxfId="1017" priority="686">
      <formula>CELL("protect",W156)=1</formula>
    </cfRule>
  </conditionalFormatting>
  <conditionalFormatting sqref="X26:X40">
    <cfRule type="expression" dxfId="1016" priority="334">
      <formula>CELL("protect",X26)=1</formula>
    </cfRule>
  </conditionalFormatting>
  <conditionalFormatting sqref="X151:AA151">
    <cfRule type="expression" dxfId="1015" priority="700">
      <formula>CELL("protect",X151)=1</formula>
    </cfRule>
  </conditionalFormatting>
  <conditionalFormatting sqref="X153:AA153">
    <cfRule type="expression" dxfId="1014" priority="698">
      <formula>CELL("protect",X153)=1</formula>
    </cfRule>
  </conditionalFormatting>
  <conditionalFormatting sqref="X155:AA155">
    <cfRule type="expression" dxfId="1013" priority="696">
      <formula>CELL("protect",X155)=1</formula>
    </cfRule>
  </conditionalFormatting>
  <conditionalFormatting sqref="X157:AA157">
    <cfRule type="expression" dxfId="1012" priority="694">
      <formula>CELL("protect",X157)=1</formula>
    </cfRule>
  </conditionalFormatting>
  <conditionalFormatting sqref="Y167">
    <cfRule type="expression" dxfId="1011" priority="510">
      <formula>CELL("protect",Y167)=1</formula>
    </cfRule>
  </conditionalFormatting>
  <conditionalFormatting sqref="Y175">
    <cfRule type="expression" dxfId="1010" priority="508">
      <formula>CELL("protect",Y175)=1</formula>
    </cfRule>
  </conditionalFormatting>
  <conditionalFormatting sqref="Y183">
    <cfRule type="expression" dxfId="1009" priority="505">
      <formula>CELL("protect",Y183)=1</formula>
    </cfRule>
  </conditionalFormatting>
  <conditionalFormatting sqref="Y191">
    <cfRule type="expression" dxfId="1008" priority="502">
      <formula>CELL("protect",Y191)=1</formula>
    </cfRule>
  </conditionalFormatting>
  <conditionalFormatting sqref="Y26:AA29">
    <cfRule type="expression" dxfId="1007" priority="2704">
      <formula>CELL("protect",Y26)=1</formula>
    </cfRule>
  </conditionalFormatting>
  <conditionalFormatting sqref="Y30:AA32">
    <cfRule type="expression" dxfId="1006" priority="2701">
      <formula>CELL("protect",Y30)=1</formula>
    </cfRule>
  </conditionalFormatting>
  <conditionalFormatting sqref="Y33:AA35">
    <cfRule type="expression" dxfId="1005" priority="2698">
      <formula>CELL("protect",Y33)=1</formula>
    </cfRule>
  </conditionalFormatting>
  <conditionalFormatting sqref="Y36:AA38">
    <cfRule type="expression" dxfId="1004" priority="2695">
      <formula>CELL("protect",Y36)=1</formula>
    </cfRule>
  </conditionalFormatting>
  <conditionalFormatting sqref="Y39:AA40 V26:W40">
    <cfRule type="expression" dxfId="1003" priority="2692">
      <formula>CELL("protect",V26)=1</formula>
    </cfRule>
  </conditionalFormatting>
  <conditionalFormatting sqref="Z25">
    <cfRule type="expression" dxfId="1002" priority="2706">
      <formula>CELL("protect",XET1046944)=1</formula>
    </cfRule>
  </conditionalFormatting>
  <conditionalFormatting sqref="Z28">
    <cfRule type="expression" dxfId="1001" priority="2703">
      <formula>CELL("protect",XET1046947)=1</formula>
    </cfRule>
  </conditionalFormatting>
  <conditionalFormatting sqref="Z31">
    <cfRule type="expression" dxfId="1000" priority="2700">
      <formula>CELL("protect",XET1046950)=1</formula>
    </cfRule>
  </conditionalFormatting>
  <conditionalFormatting sqref="Z34">
    <cfRule type="expression" dxfId="999" priority="2697">
      <formula>CELL("protect",XET1046953)=1</formula>
    </cfRule>
  </conditionalFormatting>
  <conditionalFormatting sqref="Z37">
    <cfRule type="expression" dxfId="998" priority="2694">
      <formula>CELL("protect",XET1046956)=1</formula>
    </cfRule>
  </conditionalFormatting>
  <conditionalFormatting sqref="Z40">
    <cfRule type="expression" dxfId="997" priority="2691">
      <formula>CELL("protect",XET1046959)=1</formula>
    </cfRule>
  </conditionalFormatting>
  <conditionalFormatting sqref="Z59 Z61 Z63 Z65 AI63 AI65 AR61 AR63 AR65 Z72 Z74 AI72 AI74 AR72 AR74 E58:E66 H59 Q59 H61 Q61 H63 Q63 H65 Q65 H67:I67 H70:I70 Q70:R70 Z70:AA70 AI70:AJ70 AR70:AS70 E70:E71 H72 Q72 H74 Q74">
    <cfRule type="expression" dxfId="996" priority="2303">
      <formula>CELL("protect",XDY1046965)=1</formula>
    </cfRule>
  </conditionalFormatting>
  <conditionalFormatting sqref="Z71">
    <cfRule type="expression" dxfId="995" priority="2043">
      <formula>CELL("protect",XET1046983)=1</formula>
    </cfRule>
  </conditionalFormatting>
  <conditionalFormatting sqref="Z71:Z72">
    <cfRule type="expression" dxfId="994" priority="2044">
      <formula>CELL("protect",Z71)=1</formula>
    </cfRule>
  </conditionalFormatting>
  <conditionalFormatting sqref="Z73">
    <cfRule type="expression" dxfId="993" priority="2039">
      <formula>CELL("protect",XET1046985)=1</formula>
    </cfRule>
  </conditionalFormatting>
  <conditionalFormatting sqref="Z73:Z74">
    <cfRule type="expression" dxfId="992" priority="2040">
      <formula>CELL("protect",Z73)=1</formula>
    </cfRule>
  </conditionalFormatting>
  <conditionalFormatting sqref="Z75">
    <cfRule type="expression" dxfId="991" priority="2036">
      <formula>CELL("protect",Z75)=1</formula>
    </cfRule>
    <cfRule type="expression" dxfId="990" priority="2035">
      <formula>CELL("protect",XET1046987)=1</formula>
    </cfRule>
  </conditionalFormatting>
  <conditionalFormatting sqref="Z76 AA75 AA71">
    <cfRule type="expression" dxfId="989" priority="2049">
      <formula>CELL("protect",Z71)=1</formula>
    </cfRule>
  </conditionalFormatting>
  <conditionalFormatting sqref="Z76">
    <cfRule type="expression" dxfId="988" priority="2048">
      <formula>CELL("protect",XET1046979)=1</formula>
    </cfRule>
  </conditionalFormatting>
  <conditionalFormatting sqref="Z77">
    <cfRule type="expression" dxfId="987" priority="2032">
      <formula>CELL("protect",Z77)=1</formula>
    </cfRule>
    <cfRule type="expression" dxfId="986" priority="2031">
      <formula>CELL("protect",XET1046989)=1</formula>
    </cfRule>
  </conditionalFormatting>
  <conditionalFormatting sqref="Z91">
    <cfRule type="expression" dxfId="985" priority="1746">
      <formula>CELL("protect",XET1046995)=1</formula>
    </cfRule>
  </conditionalFormatting>
  <conditionalFormatting sqref="Z94">
    <cfRule type="expression" dxfId="984" priority="1743">
      <formula>CELL("protect",XET1046998)=1</formula>
    </cfRule>
  </conditionalFormatting>
  <conditionalFormatting sqref="Z97">
    <cfRule type="expression" dxfId="983" priority="1740">
      <formula>CELL("protect",XET1047001)=1</formula>
    </cfRule>
  </conditionalFormatting>
  <conditionalFormatting sqref="Z100">
    <cfRule type="expression" dxfId="982" priority="1737">
      <formula>CELL("protect",XET1047004)=1</formula>
    </cfRule>
  </conditionalFormatting>
  <conditionalFormatting sqref="Z103">
    <cfRule type="expression" dxfId="981" priority="1734">
      <formula>CELL("protect",XET1047007)=1</formula>
    </cfRule>
  </conditionalFormatting>
  <conditionalFormatting sqref="Z106">
    <cfRule type="expression" dxfId="980" priority="1731">
      <formula>CELL("protect",XET1047010)=1</formula>
    </cfRule>
  </conditionalFormatting>
  <conditionalFormatting sqref="Z109">
    <cfRule type="expression" dxfId="979" priority="1728">
      <formula>CELL("protect",XET1047013)=1</formula>
    </cfRule>
  </conditionalFormatting>
  <conditionalFormatting sqref="Z112">
    <cfRule type="expression" dxfId="978" priority="1667">
      <formula>CELL("protect",XET1047006)=1</formula>
    </cfRule>
  </conditionalFormatting>
  <conditionalFormatting sqref="Z113">
    <cfRule type="expression" dxfId="977" priority="1663">
      <formula>CELL("protect",XET1047017)=1</formula>
    </cfRule>
  </conditionalFormatting>
  <conditionalFormatting sqref="Z113:Z123">
    <cfRule type="expression" dxfId="976" priority="1455">
      <formula>CELL("protect",Z113)=1</formula>
    </cfRule>
  </conditionalFormatting>
  <conditionalFormatting sqref="Z114">
    <cfRule type="expression" dxfId="975" priority="1620">
      <formula>CELL("protect",XET1047008)=1</formula>
    </cfRule>
  </conditionalFormatting>
  <conditionalFormatting sqref="Z115">
    <cfRule type="expression" dxfId="974" priority="1616">
      <formula>CELL("protect",XET1047019)=1</formula>
    </cfRule>
  </conditionalFormatting>
  <conditionalFormatting sqref="Z116">
    <cfRule type="expression" dxfId="973" priority="1580">
      <formula>CELL("protect",XET1047010)=1</formula>
    </cfRule>
  </conditionalFormatting>
  <conditionalFormatting sqref="Z117">
    <cfRule type="expression" dxfId="972" priority="1576">
      <formula>CELL("protect",XET1047021)=1</formula>
    </cfRule>
  </conditionalFormatting>
  <conditionalFormatting sqref="Z118">
    <cfRule type="expression" dxfId="971" priority="1540">
      <formula>CELL("protect",XET1047012)=1</formula>
    </cfRule>
  </conditionalFormatting>
  <conditionalFormatting sqref="Z119">
    <cfRule type="expression" dxfId="970" priority="1536">
      <formula>CELL("protect",XET1047023)=1</formula>
    </cfRule>
  </conditionalFormatting>
  <conditionalFormatting sqref="Z120">
    <cfRule type="expression" dxfId="969" priority="1500">
      <formula>CELL("protect",XET1047014)=1</formula>
    </cfRule>
  </conditionalFormatting>
  <conditionalFormatting sqref="Z121">
    <cfRule type="expression" dxfId="968" priority="1496">
      <formula>CELL("protect",XET1047025)=1</formula>
    </cfRule>
  </conditionalFormatting>
  <conditionalFormatting sqref="Z122">
    <cfRule type="expression" dxfId="967" priority="1460">
      <formula>CELL("protect",XET1047016)=1</formula>
    </cfRule>
  </conditionalFormatting>
  <conditionalFormatting sqref="Z123">
    <cfRule type="expression" dxfId="966" priority="1456">
      <formula>CELL("protect",XET1047027)=1</formula>
    </cfRule>
  </conditionalFormatting>
  <conditionalFormatting sqref="Z126">
    <cfRule type="expression" dxfId="965" priority="1099">
      <formula>CELL("protect",XET1047020)=1</formula>
    </cfRule>
  </conditionalFormatting>
  <conditionalFormatting sqref="Z127">
    <cfRule type="expression" dxfId="964" priority="1094">
      <formula>CELL("protect",XET1047031)=1</formula>
    </cfRule>
    <cfRule type="expression" dxfId="963" priority="1093">
      <formula>CELL("protect",Z127)=1</formula>
    </cfRule>
  </conditionalFormatting>
  <conditionalFormatting sqref="Z128">
    <cfRule type="expression" dxfId="962" priority="1020">
      <formula>CELL("protect",XET1047022)=1</formula>
    </cfRule>
  </conditionalFormatting>
  <conditionalFormatting sqref="Z129">
    <cfRule type="expression" dxfId="961" priority="1015">
      <formula>CELL("protect",XET1047033)=1</formula>
    </cfRule>
    <cfRule type="expression" dxfId="960" priority="1014">
      <formula>CELL("protect",Z129)=1</formula>
    </cfRule>
  </conditionalFormatting>
  <conditionalFormatting sqref="Z130">
    <cfRule type="expression" dxfId="959" priority="977">
      <formula>CELL("protect",XET1047024)=1</formula>
    </cfRule>
  </conditionalFormatting>
  <conditionalFormatting sqref="Z131">
    <cfRule type="expression" dxfId="958" priority="972">
      <formula>CELL("protect",XET1047035)=1</formula>
    </cfRule>
    <cfRule type="expression" dxfId="957" priority="971">
      <formula>CELL("protect",Z131)=1</formula>
    </cfRule>
  </conditionalFormatting>
  <conditionalFormatting sqref="Z132">
    <cfRule type="expression" dxfId="956" priority="934">
      <formula>CELL("protect",XET1047026)=1</formula>
    </cfRule>
  </conditionalFormatting>
  <conditionalFormatting sqref="Z133">
    <cfRule type="expression" dxfId="955" priority="929">
      <formula>CELL("protect",XET1047037)=1</formula>
    </cfRule>
    <cfRule type="expression" dxfId="954" priority="928">
      <formula>CELL("protect",Z133)=1</formula>
    </cfRule>
  </conditionalFormatting>
  <conditionalFormatting sqref="Z134">
    <cfRule type="expression" dxfId="953" priority="891">
      <formula>CELL("protect",XET1047028)=1</formula>
    </cfRule>
  </conditionalFormatting>
  <conditionalFormatting sqref="Z135">
    <cfRule type="expression" dxfId="952" priority="885">
      <formula>CELL("protect",Z135)=1</formula>
    </cfRule>
    <cfRule type="expression" dxfId="951" priority="886">
      <formula>CELL("protect",XET1047039)=1</formula>
    </cfRule>
  </conditionalFormatting>
  <conditionalFormatting sqref="Z151">
    <cfRule type="expression" dxfId="950" priority="701">
      <formula>CELL("protect",XET1047055)=1</formula>
    </cfRule>
  </conditionalFormatting>
  <conditionalFormatting sqref="Z153">
    <cfRule type="expression" dxfId="949" priority="699">
      <formula>CELL("protect",XET1047057)=1</formula>
    </cfRule>
  </conditionalFormatting>
  <conditionalFormatting sqref="Z155">
    <cfRule type="expression" dxfId="948" priority="697">
      <formula>CELL("protect",XET1047059)=1</formula>
    </cfRule>
  </conditionalFormatting>
  <conditionalFormatting sqref="Z157">
    <cfRule type="expression" dxfId="947" priority="695">
      <formula>CELL("protect",XET1047061)=1</formula>
    </cfRule>
  </conditionalFormatting>
  <conditionalFormatting sqref="Z55:AA55 Z41:AA41 W57">
    <cfRule type="expression" dxfId="946" priority="4199">
      <formula>CELL("protect",XEO1046953)=1</formula>
    </cfRule>
  </conditionalFormatting>
  <conditionalFormatting sqref="Z67:AA67 W70:W74 W58:W66">
    <cfRule type="expression" dxfId="945" priority="4372">
      <formula>CELL("protect",XEO1046965)=1</formula>
    </cfRule>
  </conditionalFormatting>
  <conditionalFormatting sqref="Z78:AA78 Z83:AA85">
    <cfRule type="expression" dxfId="944" priority="5066">
      <formula>CELL("protect",XER1046982)=1</formula>
    </cfRule>
  </conditionalFormatting>
  <conditionalFormatting sqref="Z85:AA85">
    <cfRule type="expression" dxfId="943" priority="3026">
      <formula>CELL("protect",XER1046988)=1</formula>
    </cfRule>
  </conditionalFormatting>
  <conditionalFormatting sqref="Z110:AA110 Z124:AA124">
    <cfRule type="expression" dxfId="942" priority="5392">
      <formula>CELL("protect",XER1047005)=1</formula>
    </cfRule>
  </conditionalFormatting>
  <conditionalFormatting sqref="Z110:AA110">
    <cfRule type="expression" dxfId="941" priority="3023">
      <formula>CELL("protect",XER1047006)=1</formula>
    </cfRule>
    <cfRule type="expression" dxfId="940" priority="5393">
      <formula>CELL("protect",XER1047007)=1</formula>
    </cfRule>
  </conditionalFormatting>
  <conditionalFormatting sqref="Z124:AA124">
    <cfRule type="expression" dxfId="939" priority="3018">
      <formula>CELL("protect",XER1047020)=1</formula>
    </cfRule>
    <cfRule type="expression" dxfId="938" priority="3075">
      <formula>CELL("protect",XER1047021)=1</formula>
    </cfRule>
  </conditionalFormatting>
  <conditionalFormatting sqref="Z136:AA136 Z142:AA143">
    <cfRule type="expression" dxfId="937" priority="3470">
      <formula>CELL("protect",XER1047026)=1</formula>
    </cfRule>
  </conditionalFormatting>
  <conditionalFormatting sqref="Z136:AA136">
    <cfRule type="expression" dxfId="936" priority="3015">
      <formula>CELL("protect",XER1047027)=1</formula>
    </cfRule>
    <cfRule type="expression" dxfId="935" priority="3070">
      <formula>CELL("protect",XER1047028)=1</formula>
    </cfRule>
  </conditionalFormatting>
  <conditionalFormatting sqref="Z138:AA141">
    <cfRule type="expression" dxfId="934" priority="3478">
      <formula>CELL("protect",XER1047027)=1</formula>
    </cfRule>
    <cfRule type="expression" dxfId="933" priority="3477">
      <formula>CELL("protect",XER1047025)=1</formula>
    </cfRule>
    <cfRule type="expression" dxfId="932" priority="3479">
      <formula>CELL("protect",XER1047026)=1</formula>
    </cfRule>
  </conditionalFormatting>
  <conditionalFormatting sqref="Z142:AA142">
    <cfRule type="expression" dxfId="931" priority="3003">
      <formula>CELL("protect",XER1047034)=1</formula>
    </cfRule>
    <cfRule type="expression" dxfId="930" priority="3000">
      <formula>CELL("protect",XER1047033)=1</formula>
    </cfRule>
  </conditionalFormatting>
  <conditionalFormatting sqref="Z144:AA144">
    <cfRule type="expression" dxfId="929" priority="3002">
      <formula>CELL("protect",XER1047036)=1</formula>
    </cfRule>
    <cfRule type="expression" dxfId="928" priority="2999">
      <formula>CELL("protect",XER1047035)=1</formula>
    </cfRule>
  </conditionalFormatting>
  <conditionalFormatting sqref="Z144:AA146">
    <cfRule type="expression" dxfId="927" priority="3480">
      <formula>CELL("protect",XER1047029)=1</formula>
    </cfRule>
  </conditionalFormatting>
  <conditionalFormatting sqref="Z146:AA146">
    <cfRule type="expression" dxfId="926" priority="3001">
      <formula>CELL("protect",XER1047038)=1</formula>
    </cfRule>
    <cfRule type="expression" dxfId="925" priority="2998">
      <formula>CELL("protect",XER1047037)=1</formula>
    </cfRule>
  </conditionalFormatting>
  <conditionalFormatting sqref="Z158:AA158">
    <cfRule type="expression" dxfId="924" priority="2990">
      <formula>CELL("protect",XER1047046)=1</formula>
    </cfRule>
    <cfRule type="expression" dxfId="923" priority="15056">
      <formula>CELL("protect",XER1047038)=1</formula>
    </cfRule>
  </conditionalFormatting>
  <conditionalFormatting sqref="Z162:AA166">
    <cfRule type="expression" dxfId="922" priority="515">
      <formula>CELL("protect",XET1047042)=1</formula>
    </cfRule>
  </conditionalFormatting>
  <conditionalFormatting sqref="Z168:AA168">
    <cfRule type="expression" dxfId="921" priority="513">
      <formula>CELL("protect",XET1047055)=1</formula>
    </cfRule>
  </conditionalFormatting>
  <conditionalFormatting sqref="Z170:AA174">
    <cfRule type="expression" dxfId="920" priority="516">
      <formula>CELL("protect",XET1047049)=1</formula>
    </cfRule>
  </conditionalFormatting>
  <conditionalFormatting sqref="Z176:AA176">
    <cfRule type="expression" dxfId="919" priority="511">
      <formula>CELL("protect",XET1047062)=1</formula>
    </cfRule>
  </conditionalFormatting>
  <conditionalFormatting sqref="Z178:AA182">
    <cfRule type="expression" dxfId="918" priority="517">
      <formula>CELL("protect",XET1047056)=1</formula>
    </cfRule>
  </conditionalFormatting>
  <conditionalFormatting sqref="Z184:AA184">
    <cfRule type="expression" dxfId="917" priority="512">
      <formula>CELL("protect",XET1047069)=1</formula>
    </cfRule>
  </conditionalFormatting>
  <conditionalFormatting sqref="Z186:AA190">
    <cfRule type="expression" dxfId="916" priority="514">
      <formula>CELL("protect",XET1)=1</formula>
    </cfRule>
  </conditionalFormatting>
  <conditionalFormatting sqref="Z192:AA193">
    <cfRule type="expression" dxfId="915" priority="21716">
      <formula>CELL("protect",XER1047076)=1</formula>
    </cfRule>
    <cfRule type="expression" dxfId="914" priority="21717">
      <formula>CELL("protect",XER6)=1</formula>
    </cfRule>
  </conditionalFormatting>
  <conditionalFormatting sqref="Z193:AA193">
    <cfRule type="expression" dxfId="913" priority="2967">
      <formula>CELL("protect",XER1047069)=1</formula>
    </cfRule>
  </conditionalFormatting>
  <conditionalFormatting sqref="Z206:AA206">
    <cfRule type="expression" dxfId="912" priority="20672">
      <formula>CELL("protect",XER26)=1</formula>
    </cfRule>
    <cfRule type="expression" dxfId="911" priority="20671">
      <formula>CELL("protect",XER1047081)=1</formula>
    </cfRule>
    <cfRule type="expression" dxfId="910" priority="20670">
      <formula>CELL("protect",XER1047089)=1</formula>
    </cfRule>
  </conditionalFormatting>
  <conditionalFormatting sqref="Z227:AA227">
    <cfRule type="expression" dxfId="909" priority="20674">
      <formula>CELL("protect",XER1047096)=1</formula>
    </cfRule>
    <cfRule type="expression" dxfId="908" priority="20675">
      <formula>CELL("protect",XER44)=1</formula>
    </cfRule>
    <cfRule type="expression" dxfId="907" priority="20673">
      <formula>CELL("protect",XER1047104)=1</formula>
    </cfRule>
  </conditionalFormatting>
  <conditionalFormatting sqref="Z237:AA237">
    <cfRule type="expression" dxfId="906" priority="20677">
      <formula>CELL("protect",XER51)=1</formula>
    </cfRule>
    <cfRule type="expression" dxfId="905" priority="20676">
      <formula>CELL("protect",XER1047111)=1</formula>
    </cfRule>
  </conditionalFormatting>
  <conditionalFormatting sqref="Z249:AA249">
    <cfRule type="expression" dxfId="904" priority="20679">
      <formula>CELL("protect",XER64)=1</formula>
    </cfRule>
    <cfRule type="expression" dxfId="903" priority="20678">
      <formula>CELL("protect",XER1047119)=1</formula>
    </cfRule>
  </conditionalFormatting>
  <conditionalFormatting sqref="Z262:AA262 AJ262">
    <cfRule type="expression" dxfId="902" priority="20681">
      <formula>CELL("protect",XER76)=1</formula>
    </cfRule>
    <cfRule type="expression" dxfId="901" priority="20680">
      <formula>CELL("protect",XER1047127)=1</formula>
    </cfRule>
  </conditionalFormatting>
  <conditionalFormatting sqref="Z283:AA283">
    <cfRule type="expression" dxfId="900" priority="20683">
      <formula>CELL("protect",XER93)=1</formula>
    </cfRule>
    <cfRule type="expression" dxfId="899" priority="20682">
      <formula>CELL("protect",XER1047143)=1</formula>
    </cfRule>
  </conditionalFormatting>
  <conditionalFormatting sqref="Z286:AA289">
    <cfRule type="expression" dxfId="898" priority="391">
      <formula>CELL("protect",Z286)=1</formula>
    </cfRule>
  </conditionalFormatting>
  <conditionalFormatting sqref="Z290:AA290 Z292:AA292">
    <cfRule type="expression" dxfId="897" priority="21211">
      <formula>CELL("protect",XER1047148)=1</formula>
    </cfRule>
    <cfRule type="expression" dxfId="896" priority="21212">
      <formula>CELL("protect",XER98)=1</formula>
    </cfRule>
  </conditionalFormatting>
  <conditionalFormatting sqref="Z294:AA294">
    <cfRule type="expression" dxfId="895" priority="20689">
      <formula>CELL("protect",XER108)=1</formula>
    </cfRule>
    <cfRule type="expression" dxfId="894" priority="20688">
      <formula>CELL("protect",XER1047152)=1</formula>
    </cfRule>
  </conditionalFormatting>
  <conditionalFormatting sqref="Z300:AA300 Z302:AA302">
    <cfRule type="expression" dxfId="893" priority="12682">
      <formula>CELL("protect",#REF!)=1</formula>
    </cfRule>
    <cfRule type="expression" dxfId="892" priority="12681">
      <formula>CELL("protect",XER1047158)=1</formula>
    </cfRule>
  </conditionalFormatting>
  <conditionalFormatting sqref="Z91:AE91">
    <cfRule type="expression" dxfId="891" priority="50">
      <formula>CELL("protect",Z91)=1</formula>
    </cfRule>
  </conditionalFormatting>
  <conditionalFormatting sqref="Z94:AE94">
    <cfRule type="expression" dxfId="890" priority="48">
      <formula>CELL("protect",Z94)=1</formula>
    </cfRule>
  </conditionalFormatting>
  <conditionalFormatting sqref="Z97:AE97">
    <cfRule type="expression" dxfId="889" priority="46">
      <formula>CELL("protect",Z97)=1</formula>
    </cfRule>
  </conditionalFormatting>
  <conditionalFormatting sqref="Z100:AE100">
    <cfRule type="expression" dxfId="888" priority="44">
      <formula>CELL("protect",Z100)=1</formula>
    </cfRule>
  </conditionalFormatting>
  <conditionalFormatting sqref="Z103:AE103">
    <cfRule type="expression" dxfId="887" priority="42">
      <formula>CELL("protect",Z103)=1</formula>
    </cfRule>
  </conditionalFormatting>
  <conditionalFormatting sqref="Z106:AE106">
    <cfRule type="expression" dxfId="886" priority="40">
      <formula>CELL("protect",Z106)=1</formula>
    </cfRule>
  </conditionalFormatting>
  <conditionalFormatting sqref="Z109:AE109">
    <cfRule type="expression" dxfId="885" priority="36">
      <formula>CELL("protect",Z109)=1</formula>
    </cfRule>
  </conditionalFormatting>
  <conditionalFormatting sqref="AA25">
    <cfRule type="expression" dxfId="884" priority="2708">
      <formula>CELL("protect",XET1046944)=1</formula>
    </cfRule>
  </conditionalFormatting>
  <conditionalFormatting sqref="AA28">
    <cfRule type="expression" dxfId="883" priority="2705">
      <formula>CELL("protect",XET1046947)=1</formula>
    </cfRule>
  </conditionalFormatting>
  <conditionalFormatting sqref="AA31">
    <cfRule type="expression" dxfId="882" priority="2702">
      <formula>CELL("protect",XET1046950)=1</formula>
    </cfRule>
  </conditionalFormatting>
  <conditionalFormatting sqref="AA34">
    <cfRule type="expression" dxfId="881" priority="2699">
      <formula>CELL("protect",XET1046953)=1</formula>
    </cfRule>
  </conditionalFormatting>
  <conditionalFormatting sqref="AA37">
    <cfRule type="expression" dxfId="880" priority="2696">
      <formula>CELL("protect",XET1046956)=1</formula>
    </cfRule>
  </conditionalFormatting>
  <conditionalFormatting sqref="AA40">
    <cfRule type="expression" dxfId="879" priority="2693">
      <formula>CELL("protect",XET1046959)=1</formula>
    </cfRule>
  </conditionalFormatting>
  <conditionalFormatting sqref="AA41">
    <cfRule type="expression" dxfId="878" priority="2887">
      <formula>CELL("protect",XEU1046953)=1</formula>
    </cfRule>
  </conditionalFormatting>
  <conditionalFormatting sqref="AA58 AA60 AA62 AA64 AA66 Z59 Z61 Z63 Z65">
    <cfRule type="expression" dxfId="877" priority="2302">
      <formula>CELL("protect",Z58)=1</formula>
    </cfRule>
  </conditionalFormatting>
  <conditionalFormatting sqref="AA70">
    <cfRule type="expression" dxfId="876" priority="2045">
      <formula>CELL("protect",XEU1046982)=1</formula>
    </cfRule>
  </conditionalFormatting>
  <conditionalFormatting sqref="AA71">
    <cfRule type="expression" dxfId="875" priority="2046">
      <formula>CELL("protect",XET1046978)=1</formula>
    </cfRule>
  </conditionalFormatting>
  <conditionalFormatting sqref="AA72">
    <cfRule type="expression" dxfId="874" priority="2041">
      <formula>CELL("protect",XEU1046984)=1</formula>
    </cfRule>
  </conditionalFormatting>
  <conditionalFormatting sqref="AA72:AA73">
    <cfRule type="expression" dxfId="873" priority="2042">
      <formula>CELL("protect",AA72)=1</formula>
    </cfRule>
  </conditionalFormatting>
  <conditionalFormatting sqref="AA74">
    <cfRule type="expression" dxfId="872" priority="2037">
      <formula>CELL("protect",XEU1046986)=1</formula>
    </cfRule>
    <cfRule type="expression" dxfId="871" priority="2038">
      <formula>CELL("protect",AA74)=1</formula>
    </cfRule>
  </conditionalFormatting>
  <conditionalFormatting sqref="AA75">
    <cfRule type="expression" dxfId="870" priority="2047">
      <formula>CELL("protect",XET1046978)=1</formula>
    </cfRule>
  </conditionalFormatting>
  <conditionalFormatting sqref="AA76">
    <cfRule type="expression" dxfId="869" priority="2033">
      <formula>CELL("protect",XEU1046988)=1</formula>
    </cfRule>
  </conditionalFormatting>
  <conditionalFormatting sqref="AA76:AA77">
    <cfRule type="expression" dxfId="868" priority="2034">
      <formula>CELL("protect",AA76)=1</formula>
    </cfRule>
  </conditionalFormatting>
  <conditionalFormatting sqref="AA77">
    <cfRule type="expression" dxfId="867" priority="2901">
      <formula>CELL("protect",XET1046980)=1</formula>
    </cfRule>
  </conditionalFormatting>
  <conditionalFormatting sqref="AA80:AA82">
    <cfRule type="expression" dxfId="866" priority="2866">
      <formula>CELL("protect",XEU1046983)=1</formula>
    </cfRule>
  </conditionalFormatting>
  <conditionalFormatting sqref="AA91">
    <cfRule type="expression" dxfId="865" priority="49">
      <formula>CELL("protect",XET1046995)=1</formula>
    </cfRule>
  </conditionalFormatting>
  <conditionalFormatting sqref="AA94">
    <cfRule type="expression" dxfId="864" priority="47">
      <formula>CELL("protect",XET1046998)=1</formula>
    </cfRule>
  </conditionalFormatting>
  <conditionalFormatting sqref="AA97">
    <cfRule type="expression" dxfId="863" priority="45">
      <formula>CELL("protect",XET1047001)=1</formula>
    </cfRule>
  </conditionalFormatting>
  <conditionalFormatting sqref="AA100">
    <cfRule type="expression" dxfId="862" priority="43">
      <formula>CELL("protect",XET1047004)=1</formula>
    </cfRule>
  </conditionalFormatting>
  <conditionalFormatting sqref="AA103">
    <cfRule type="expression" dxfId="861" priority="41">
      <formula>CELL("protect",XET1047007)=1</formula>
    </cfRule>
  </conditionalFormatting>
  <conditionalFormatting sqref="AA106">
    <cfRule type="expression" dxfId="860" priority="39">
      <formula>CELL("protect",XET1047010)=1</formula>
    </cfRule>
  </conditionalFormatting>
  <conditionalFormatting sqref="AA109">
    <cfRule type="expression" dxfId="859" priority="35">
      <formula>CELL("protect",XET1047013)=1</formula>
    </cfRule>
  </conditionalFormatting>
  <conditionalFormatting sqref="AA112">
    <cfRule type="expression" dxfId="858" priority="1665">
      <formula>CELL("protect",XEU1047016)=1</formula>
    </cfRule>
  </conditionalFormatting>
  <conditionalFormatting sqref="AA113">
    <cfRule type="expression" dxfId="857" priority="1668">
      <formula>CELL("protect",XET1047007)=1</formula>
    </cfRule>
  </conditionalFormatting>
  <conditionalFormatting sqref="AA114">
    <cfRule type="expression" dxfId="856" priority="1618">
      <formula>CELL("protect",XEU1047018)=1</formula>
    </cfRule>
  </conditionalFormatting>
  <conditionalFormatting sqref="AA115">
    <cfRule type="expression" dxfId="855" priority="1621">
      <formula>CELL("protect",XET1047009)=1</formula>
    </cfRule>
  </conditionalFormatting>
  <conditionalFormatting sqref="AA116">
    <cfRule type="expression" dxfId="854" priority="1578">
      <formula>CELL("protect",XEU1047020)=1</formula>
    </cfRule>
  </conditionalFormatting>
  <conditionalFormatting sqref="AA117">
    <cfRule type="expression" dxfId="853" priority="1581">
      <formula>CELL("protect",XET1047011)=1</formula>
    </cfRule>
  </conditionalFormatting>
  <conditionalFormatting sqref="AA118">
    <cfRule type="expression" dxfId="852" priority="1538">
      <formula>CELL("protect",XEU1047022)=1</formula>
    </cfRule>
  </conditionalFormatting>
  <conditionalFormatting sqref="AA119">
    <cfRule type="expression" dxfId="851" priority="1541">
      <formula>CELL("protect",XET1047013)=1</formula>
    </cfRule>
  </conditionalFormatting>
  <conditionalFormatting sqref="AA120">
    <cfRule type="expression" dxfId="850" priority="1498">
      <formula>CELL("protect",XEU1047024)=1</formula>
    </cfRule>
  </conditionalFormatting>
  <conditionalFormatting sqref="AA121">
    <cfRule type="expression" dxfId="849" priority="1501">
      <formula>CELL("protect",XET1047015)=1</formula>
    </cfRule>
  </conditionalFormatting>
  <conditionalFormatting sqref="AA122">
    <cfRule type="expression" dxfId="848" priority="1458">
      <formula>CELL("protect",XEU1047026)=1</formula>
    </cfRule>
  </conditionalFormatting>
  <conditionalFormatting sqref="AA123">
    <cfRule type="expression" dxfId="847" priority="1461">
      <formula>CELL("protect",XET1047017)=1</formula>
    </cfRule>
  </conditionalFormatting>
  <conditionalFormatting sqref="AA126">
    <cfRule type="expression" dxfId="846" priority="1096">
      <formula>CELL("protect",XEU1047030)=1</formula>
    </cfRule>
  </conditionalFormatting>
  <conditionalFormatting sqref="AA127">
    <cfRule type="expression" dxfId="845" priority="1098">
      <formula>CELL("protect",XET1047021)=1</formula>
    </cfRule>
  </conditionalFormatting>
  <conditionalFormatting sqref="AA128">
    <cfRule type="expression" dxfId="844" priority="1017">
      <formula>CELL("protect",XEU1047032)=1</formula>
    </cfRule>
  </conditionalFormatting>
  <conditionalFormatting sqref="AA129">
    <cfRule type="expression" dxfId="843" priority="1019">
      <formula>CELL("protect",XET1047023)=1</formula>
    </cfRule>
  </conditionalFormatting>
  <conditionalFormatting sqref="AA130">
    <cfRule type="expression" dxfId="842" priority="974">
      <formula>CELL("protect",XEU1047034)=1</formula>
    </cfRule>
  </conditionalFormatting>
  <conditionalFormatting sqref="AA131">
    <cfRule type="expression" dxfId="841" priority="976">
      <formula>CELL("protect",XET1047025)=1</formula>
    </cfRule>
  </conditionalFormatting>
  <conditionalFormatting sqref="AA132">
    <cfRule type="expression" dxfId="840" priority="931">
      <formula>CELL("protect",XEU1047036)=1</formula>
    </cfRule>
  </conditionalFormatting>
  <conditionalFormatting sqref="AA133">
    <cfRule type="expression" dxfId="839" priority="933">
      <formula>CELL("protect",XET1047027)=1</formula>
    </cfRule>
  </conditionalFormatting>
  <conditionalFormatting sqref="AA134">
    <cfRule type="expression" dxfId="838" priority="888">
      <formula>CELL("protect",XEU1047038)=1</formula>
    </cfRule>
  </conditionalFormatting>
  <conditionalFormatting sqref="AA135">
    <cfRule type="expression" dxfId="837" priority="890">
      <formula>CELL("protect",XET1047029)=1</formula>
    </cfRule>
  </conditionalFormatting>
  <conditionalFormatting sqref="AA138:AA141">
    <cfRule type="expression" dxfId="836" priority="2842">
      <formula>CELL("protect",XEU1047025)=1</formula>
    </cfRule>
    <cfRule type="expression" dxfId="835" priority="2843">
      <formula>CELL("protect",XEU1047027)=1</formula>
    </cfRule>
    <cfRule type="expression" dxfId="834" priority="2844">
      <formula>CELL("protect",XEU1047026)=1</formula>
    </cfRule>
  </conditionalFormatting>
  <conditionalFormatting sqref="AA150">
    <cfRule type="expression" dxfId="833" priority="693">
      <formula>CELL("protect",XEU1047054)=1</formula>
    </cfRule>
  </conditionalFormatting>
  <conditionalFormatting sqref="AA152">
    <cfRule type="expression" dxfId="832" priority="691">
      <formula>CELL("protect",XEU1047056)=1</formula>
    </cfRule>
  </conditionalFormatting>
  <conditionalFormatting sqref="AA154">
    <cfRule type="expression" dxfId="831" priority="689">
      <formula>CELL("protect",XEU1047058)=1</formula>
    </cfRule>
  </conditionalFormatting>
  <conditionalFormatting sqref="AA156">
    <cfRule type="expression" dxfId="830" priority="687">
      <formula>CELL("protect",XEU1047060)=1</formula>
    </cfRule>
  </conditionalFormatting>
  <conditionalFormatting sqref="AA167">
    <cfRule type="expression" dxfId="829" priority="509">
      <formula>CELL("protect",XEU1047047)=1</formula>
    </cfRule>
  </conditionalFormatting>
  <conditionalFormatting sqref="AA175">
    <cfRule type="expression" dxfId="828" priority="507">
      <formula>CELL("protect",XEU1047055)=1</formula>
    </cfRule>
  </conditionalFormatting>
  <conditionalFormatting sqref="AA183">
    <cfRule type="expression" dxfId="827" priority="506">
      <formula>CELL("protect",XET1047063)=1</formula>
    </cfRule>
    <cfRule type="expression" dxfId="826" priority="504">
      <formula>CELL("protect",XEU1047063)=1</formula>
    </cfRule>
  </conditionalFormatting>
  <conditionalFormatting sqref="AA186:AA190">
    <cfRule type="expression" dxfId="825" priority="518">
      <formula>CELL("protect",XEU1047063)=1</formula>
    </cfRule>
  </conditionalFormatting>
  <conditionalFormatting sqref="AA191">
    <cfRule type="expression" dxfId="824" priority="503">
      <formula>CELL("protect",XET1047071)=1</formula>
    </cfRule>
    <cfRule type="expression" dxfId="823" priority="501">
      <formula>CELL("protect",XEU1047071)=1</formula>
    </cfRule>
  </conditionalFormatting>
  <conditionalFormatting sqref="AA126:AB135">
    <cfRule type="expression" dxfId="822" priority="887">
      <formula>CELL("protect",AA126)=1</formula>
    </cfRule>
  </conditionalFormatting>
  <conditionalFormatting sqref="AA114:AH114">
    <cfRule type="expression" dxfId="821" priority="181">
      <formula>CELL("protect",AA114)=1</formula>
    </cfRule>
  </conditionalFormatting>
  <conditionalFormatting sqref="AA116:AH116">
    <cfRule type="expression" dxfId="820" priority="180">
      <formula>CELL("protect",AA116)=1</formula>
    </cfRule>
  </conditionalFormatting>
  <conditionalFormatting sqref="AA118:AH118">
    <cfRule type="expression" dxfId="819" priority="179">
      <formula>CELL("protect",AA118)=1</formula>
    </cfRule>
  </conditionalFormatting>
  <conditionalFormatting sqref="AA120:AH120">
    <cfRule type="expression" dxfId="818" priority="178">
      <formula>CELL("protect",AA120)=1</formula>
    </cfRule>
  </conditionalFormatting>
  <conditionalFormatting sqref="AA122:AH122">
    <cfRule type="expression" dxfId="817" priority="177">
      <formula>CELL("protect",AA122)=1</formula>
    </cfRule>
  </conditionalFormatting>
  <conditionalFormatting sqref="AC23">
    <cfRule type="expression" dxfId="816" priority="275">
      <formula>CELL("protect",XEV1046935)=1</formula>
    </cfRule>
    <cfRule type="expression" dxfId="815" priority="276">
      <formula>CELL("protect",AC23)=1</formula>
    </cfRule>
  </conditionalFormatting>
  <conditionalFormatting sqref="AC26">
    <cfRule type="expression" dxfId="814" priority="273">
      <formula>CELL("protect",XEV1046938)=1</formula>
    </cfRule>
    <cfRule type="expression" dxfId="813" priority="274">
      <formula>CELL("protect",AC26)=1</formula>
    </cfRule>
  </conditionalFormatting>
  <conditionalFormatting sqref="AC27:AC28">
    <cfRule type="expression" dxfId="812" priority="2659">
      <formula>CELL("protect",AC27)=1</formula>
    </cfRule>
  </conditionalFormatting>
  <conditionalFormatting sqref="AC29">
    <cfRule type="expression" dxfId="811" priority="271">
      <formula>CELL("protect",XEV1046941)=1</formula>
    </cfRule>
    <cfRule type="expression" dxfId="810" priority="272">
      <formula>CELL("protect",AC29)=1</formula>
    </cfRule>
  </conditionalFormatting>
  <conditionalFormatting sqref="AC30:AC31">
    <cfRule type="expression" dxfId="809" priority="2653">
      <formula>CELL("protect",AC30)=1</formula>
    </cfRule>
  </conditionalFormatting>
  <conditionalFormatting sqref="AC32">
    <cfRule type="expression" dxfId="808" priority="269">
      <formula>CELL("protect",XEV1046944)=1</formula>
    </cfRule>
    <cfRule type="expression" dxfId="807" priority="270">
      <formula>CELL("protect",AC32)=1</formula>
    </cfRule>
  </conditionalFormatting>
  <conditionalFormatting sqref="AC33:AC34">
    <cfRule type="expression" dxfId="806" priority="2651">
      <formula>CELL("protect",AC33)=1</formula>
    </cfRule>
  </conditionalFormatting>
  <conditionalFormatting sqref="AC35">
    <cfRule type="expression" dxfId="805" priority="268">
      <formula>CELL("protect",AC35)=1</formula>
    </cfRule>
    <cfRule type="expression" dxfId="804" priority="267">
      <formula>CELL("protect",XEV1046947)=1</formula>
    </cfRule>
  </conditionalFormatting>
  <conditionalFormatting sqref="AC36:AC37">
    <cfRule type="expression" dxfId="803" priority="2649">
      <formula>CELL("protect",AC36)=1</formula>
    </cfRule>
  </conditionalFormatting>
  <conditionalFormatting sqref="AC38">
    <cfRule type="expression" dxfId="802" priority="265">
      <formula>CELL("protect",XEV1046950)=1</formula>
    </cfRule>
    <cfRule type="expression" dxfId="801" priority="266">
      <formula>CELL("protect",AC38)=1</formula>
    </cfRule>
  </conditionalFormatting>
  <conditionalFormatting sqref="AC39:AC40">
    <cfRule type="expression" dxfId="800" priority="2647">
      <formula>CELL("protect",AC39)=1</formula>
    </cfRule>
  </conditionalFormatting>
  <conditionalFormatting sqref="AC43">
    <cfRule type="expression" dxfId="799" priority="2465">
      <formula>CELL("protect",XEV1046955)=1</formula>
    </cfRule>
  </conditionalFormatting>
  <conditionalFormatting sqref="AC44">
    <cfRule type="expression" dxfId="798" priority="2464">
      <formula>CELL("protect",XEW1046963)=1</formula>
    </cfRule>
  </conditionalFormatting>
  <conditionalFormatting sqref="AC46">
    <cfRule type="expression" dxfId="797" priority="2459">
      <formula>CELL("protect",XEW1046965)=1</formula>
    </cfRule>
  </conditionalFormatting>
  <conditionalFormatting sqref="AC48">
    <cfRule type="expression" dxfId="796" priority="2454">
      <formula>CELL("protect",XEW1046967)=1</formula>
    </cfRule>
  </conditionalFormatting>
  <conditionalFormatting sqref="AC50">
    <cfRule type="expression" dxfId="795" priority="2449">
      <formula>CELL("protect",XEW1046969)=1</formula>
    </cfRule>
  </conditionalFormatting>
  <conditionalFormatting sqref="AC52">
    <cfRule type="expression" dxfId="794" priority="2444">
      <formula>CELL("protect",XEW1046971)=1</formula>
    </cfRule>
  </conditionalFormatting>
  <conditionalFormatting sqref="AC54">
    <cfRule type="expression" dxfId="793" priority="2439">
      <formula>CELL("protect",XEW1046973)=1</formula>
    </cfRule>
  </conditionalFormatting>
  <conditionalFormatting sqref="AC57">
    <cfRule type="expression" dxfId="792" priority="2263">
      <formula>CELL("protect",XEV1046969)=1</formula>
    </cfRule>
  </conditionalFormatting>
  <conditionalFormatting sqref="AC58">
    <cfRule type="expression" dxfId="791" priority="2262">
      <formula>CELL("protect",XEW1046977)=1</formula>
    </cfRule>
    <cfRule type="expression" dxfId="790" priority="2258">
      <formula>CELL("protect",AC58)=1</formula>
    </cfRule>
  </conditionalFormatting>
  <conditionalFormatting sqref="AC59">
    <cfRule type="expression" dxfId="789" priority="2265">
      <formula>CELL("protect",AC59)=1</formula>
    </cfRule>
    <cfRule type="expression" dxfId="788" priority="2264">
      <formula>CELL("protect",XEV1046966)=1</formula>
    </cfRule>
  </conditionalFormatting>
  <conditionalFormatting sqref="AC60">
    <cfRule type="expression" dxfId="787" priority="2257">
      <formula>CELL("protect",XEW1046979)=1</formula>
    </cfRule>
  </conditionalFormatting>
  <conditionalFormatting sqref="AC60:AC66">
    <cfRule type="expression" dxfId="786" priority="2238">
      <formula>CELL("protect",AC60)=1</formula>
    </cfRule>
  </conditionalFormatting>
  <conditionalFormatting sqref="AC62">
    <cfRule type="expression" dxfId="785" priority="2252">
      <formula>CELL("protect",XEW1046981)=1</formula>
    </cfRule>
  </conditionalFormatting>
  <conditionalFormatting sqref="AC64">
    <cfRule type="expression" dxfId="784" priority="2247">
      <formula>CELL("protect",XEW1046983)=1</formula>
    </cfRule>
  </conditionalFormatting>
  <conditionalFormatting sqref="AC66">
    <cfRule type="expression" dxfId="783" priority="2242">
      <formula>CELL("protect",XEW1046985)=1</formula>
    </cfRule>
  </conditionalFormatting>
  <conditionalFormatting sqref="AC70">
    <cfRule type="expression" dxfId="782" priority="1967">
      <formula>CELL("protect",XEV1046977)=1</formula>
    </cfRule>
  </conditionalFormatting>
  <conditionalFormatting sqref="AC71">
    <cfRule type="expression" dxfId="781" priority="1966">
      <formula>CELL("protect",XEW1046990)=1</formula>
    </cfRule>
  </conditionalFormatting>
  <conditionalFormatting sqref="AC71:AC75">
    <cfRule type="expression" dxfId="780" priority="1952">
      <formula>CELL("protect",AC71)=1</formula>
    </cfRule>
  </conditionalFormatting>
  <conditionalFormatting sqref="AC73">
    <cfRule type="expression" dxfId="779" priority="1961">
      <formula>CELL("protect",XEW1046992)=1</formula>
    </cfRule>
  </conditionalFormatting>
  <conditionalFormatting sqref="AC75">
    <cfRule type="expression" dxfId="778" priority="1956">
      <formula>CELL("protect",XEW1046994)=1</formula>
    </cfRule>
  </conditionalFormatting>
  <conditionalFormatting sqref="AC76">
    <cfRule type="expression" dxfId="777" priority="1969">
      <formula>CELL("protect",AC76)=1</formula>
    </cfRule>
    <cfRule type="expression" dxfId="776" priority="1968">
      <formula>CELL("protect",XEV1046979)=1</formula>
    </cfRule>
  </conditionalFormatting>
  <conditionalFormatting sqref="AC77">
    <cfRule type="expression" dxfId="775" priority="1947">
      <formula>CELL("protect",AC77)=1</formula>
    </cfRule>
    <cfRule type="expression" dxfId="774" priority="1951">
      <formula>CELL("protect",XEW1046996)=1</formula>
    </cfRule>
  </conditionalFormatting>
  <conditionalFormatting sqref="AC78 AI78:AJ78 AI83:AJ85">
    <cfRule type="expression" dxfId="773" priority="5072">
      <formula>CELL("protect",XET1046982)=1</formula>
    </cfRule>
  </conditionalFormatting>
  <conditionalFormatting sqref="AC44:AD44">
    <cfRule type="expression" dxfId="772" priority="2460">
      <formula>CELL("protect",AC44)=1</formula>
    </cfRule>
  </conditionalFormatting>
  <conditionalFormatting sqref="AC46:AD46">
    <cfRule type="expression" dxfId="771" priority="2455">
      <formula>CELL("protect",AC46)=1</formula>
    </cfRule>
  </conditionalFormatting>
  <conditionalFormatting sqref="AC48:AD48">
    <cfRule type="expression" dxfId="770" priority="2450">
      <formula>CELL("protect",AC48)=1</formula>
    </cfRule>
  </conditionalFormatting>
  <conditionalFormatting sqref="AC50:AD50">
    <cfRule type="expression" dxfId="769" priority="2445">
      <formula>CELL("protect",AC50)=1</formula>
    </cfRule>
  </conditionalFormatting>
  <conditionalFormatting sqref="AC52:AD52">
    <cfRule type="expression" dxfId="768" priority="2440">
      <formula>CELL("protect",AC52)=1</formula>
    </cfRule>
  </conditionalFormatting>
  <conditionalFormatting sqref="AC54:AD54">
    <cfRule type="expression" dxfId="767" priority="2435">
      <formula>CELL("protect",AC54)=1</formula>
    </cfRule>
  </conditionalFormatting>
  <conditionalFormatting sqref="AC126:AF126">
    <cfRule type="expression" dxfId="766" priority="165">
      <formula>CELL("protect",AC126)=1</formula>
    </cfRule>
  </conditionalFormatting>
  <conditionalFormatting sqref="AC128:AF128">
    <cfRule type="expression" dxfId="765" priority="164">
      <formula>CELL("protect",AC128)=1</formula>
    </cfRule>
  </conditionalFormatting>
  <conditionalFormatting sqref="AC130:AF130">
    <cfRule type="expression" dxfId="764" priority="163">
      <formula>CELL("protect",AC130)=1</formula>
    </cfRule>
  </conditionalFormatting>
  <conditionalFormatting sqref="AC132:AF132">
    <cfRule type="expression" dxfId="763" priority="162">
      <formula>CELL("protect",AC132)=1</formula>
    </cfRule>
  </conditionalFormatting>
  <conditionalFormatting sqref="AC134:AF134">
    <cfRule type="expression" dxfId="762" priority="161">
      <formula>CELL("protect",AC134)=1</formula>
    </cfRule>
  </conditionalFormatting>
  <conditionalFormatting sqref="AD23">
    <cfRule type="expression" dxfId="761" priority="133">
      <formula>CELL("protect",AD23)=1</formula>
    </cfRule>
  </conditionalFormatting>
  <conditionalFormatting sqref="AD26:AD40">
    <cfRule type="expression" dxfId="760" priority="358">
      <formula>CELL("protect",AD26)=1</formula>
    </cfRule>
  </conditionalFormatting>
  <conditionalFormatting sqref="AD57:AH66">
    <cfRule type="expression" dxfId="759" priority="2157">
      <formula>CELL("protect",AD57)=1</formula>
    </cfRule>
  </conditionalFormatting>
  <conditionalFormatting sqref="AD71:AH77">
    <cfRule type="expression" dxfId="758" priority="1887">
      <formula>CELL("protect",AD71)=1</formula>
    </cfRule>
  </conditionalFormatting>
  <conditionalFormatting sqref="AE23:AJ23">
    <cfRule type="expression" dxfId="757" priority="2676">
      <formula>CELL("protect",AE23)=1</formula>
    </cfRule>
  </conditionalFormatting>
  <conditionalFormatting sqref="AF43:AF54">
    <cfRule type="expression" dxfId="756" priority="2434">
      <formula>CELL("protect",XEZ1046955)=1</formula>
    </cfRule>
  </conditionalFormatting>
  <conditionalFormatting sqref="AF75:AF77 AI78:AJ78 AC80:AC82 AF80:AF82 AI80:AJ83">
    <cfRule type="expression" dxfId="755" priority="2899">
      <formula>CELL("protect",XET1046978)=1</formula>
    </cfRule>
  </conditionalFormatting>
  <conditionalFormatting sqref="AF150:AJ150">
    <cfRule type="expression" dxfId="754" priority="676">
      <formula>CELL("protect",AF150)=1</formula>
    </cfRule>
  </conditionalFormatting>
  <conditionalFormatting sqref="AF152:AJ152">
    <cfRule type="expression" dxfId="753" priority="674">
      <formula>CELL("protect",AF152)=1</formula>
    </cfRule>
  </conditionalFormatting>
  <conditionalFormatting sqref="AF154:AJ154">
    <cfRule type="expression" dxfId="752" priority="672">
      <formula>CELL("protect",AF154)=1</formula>
    </cfRule>
  </conditionalFormatting>
  <conditionalFormatting sqref="AG26:AG40">
    <cfRule type="expression" dxfId="751" priority="316">
      <formula>CELL("protect",AG26)=1</formula>
    </cfRule>
  </conditionalFormatting>
  <conditionalFormatting sqref="AG157:AI157">
    <cfRule type="expression" dxfId="750" priority="678">
      <formula>CELL("protect",AG157)=1</formula>
    </cfRule>
  </conditionalFormatting>
  <conditionalFormatting sqref="AG151:AJ151">
    <cfRule type="expression" dxfId="749" priority="684">
      <formula>CELL("protect",AG151)=1</formula>
    </cfRule>
  </conditionalFormatting>
  <conditionalFormatting sqref="AG153:AJ153">
    <cfRule type="expression" dxfId="748" priority="682">
      <formula>CELL("protect",AG153)=1</formula>
    </cfRule>
  </conditionalFormatting>
  <conditionalFormatting sqref="AG155:AJ155">
    <cfRule type="expression" dxfId="747" priority="680">
      <formula>CELL("protect",AG155)=1</formula>
    </cfRule>
  </conditionalFormatting>
  <conditionalFormatting sqref="AH167">
    <cfRule type="expression" dxfId="746" priority="491">
      <formula>CELL("protect",AH167)=1</formula>
    </cfRule>
  </conditionalFormatting>
  <conditionalFormatting sqref="AH175">
    <cfRule type="expression" dxfId="745" priority="489">
      <formula>CELL("protect",AH175)=1</formula>
    </cfRule>
  </conditionalFormatting>
  <conditionalFormatting sqref="AH183">
    <cfRule type="expression" dxfId="744" priority="486">
      <formula>CELL("protect",AH183)=1</formula>
    </cfRule>
  </conditionalFormatting>
  <conditionalFormatting sqref="AH191">
    <cfRule type="expression" dxfId="743" priority="483">
      <formula>CELL("protect",AH191)=1</formula>
    </cfRule>
  </conditionalFormatting>
  <conditionalFormatting sqref="AH26:AJ29">
    <cfRule type="expression" dxfId="742" priority="2673">
      <formula>CELL("protect",AH26)=1</formula>
    </cfRule>
  </conditionalFormatting>
  <conditionalFormatting sqref="AH30:AJ32">
    <cfRule type="expression" dxfId="741" priority="2670">
      <formula>CELL("protect",AH30)=1</formula>
    </cfRule>
  </conditionalFormatting>
  <conditionalFormatting sqref="AH33:AJ35">
    <cfRule type="expression" dxfId="740" priority="2667">
      <formula>CELL("protect",AH33)=1</formula>
    </cfRule>
  </conditionalFormatting>
  <conditionalFormatting sqref="AH36:AJ38">
    <cfRule type="expression" dxfId="739" priority="2664">
      <formula>CELL("protect",AH36)=1</formula>
    </cfRule>
  </conditionalFormatting>
  <conditionalFormatting sqref="AH39:AJ40 AE26:AF40">
    <cfRule type="expression" dxfId="738" priority="2661">
      <formula>CELL("protect",AE26)=1</formula>
    </cfRule>
  </conditionalFormatting>
  <conditionalFormatting sqref="AI25">
    <cfRule type="expression" dxfId="737" priority="2675">
      <formula>CELL("protect",XFC1046944)=1</formula>
    </cfRule>
  </conditionalFormatting>
  <conditionalFormatting sqref="AI28">
    <cfRule type="expression" dxfId="736" priority="2672">
      <formula>CELL("protect",XFC1046947)=1</formula>
    </cfRule>
  </conditionalFormatting>
  <conditionalFormatting sqref="AI31">
    <cfRule type="expression" dxfId="735" priority="2669">
      <formula>CELL("protect",XFC1046950)=1</formula>
    </cfRule>
  </conditionalFormatting>
  <conditionalFormatting sqref="AI34">
    <cfRule type="expression" dxfId="734" priority="2666">
      <formula>CELL("protect",XFC1046953)=1</formula>
    </cfRule>
  </conditionalFormatting>
  <conditionalFormatting sqref="AI37">
    <cfRule type="expression" dxfId="733" priority="2663">
      <formula>CELL("protect",XFC1046956)=1</formula>
    </cfRule>
  </conditionalFormatting>
  <conditionalFormatting sqref="AI40">
    <cfRule type="expression" dxfId="732" priority="2660">
      <formula>CELL("protect",XFC1046959)=1</formula>
    </cfRule>
  </conditionalFormatting>
  <conditionalFormatting sqref="AI59 AJ58 AJ62 AJ64 AJ66 AJ60 AI61 AI63 AI65">
    <cfRule type="expression" dxfId="731" priority="2299">
      <formula>CELL("protect",AI58)=1</formula>
    </cfRule>
  </conditionalFormatting>
  <conditionalFormatting sqref="AI59">
    <cfRule type="expression" dxfId="730" priority="2298">
      <formula>CELL("protect",XFC1046966)=1</formula>
    </cfRule>
  </conditionalFormatting>
  <conditionalFormatting sqref="AI61">
    <cfRule type="expression" dxfId="729" priority="2301">
      <formula>CELL("protect",XFC1046968)=1</formula>
    </cfRule>
  </conditionalFormatting>
  <conditionalFormatting sqref="AI71">
    <cfRule type="expression" dxfId="728" priority="2024">
      <formula>CELL("protect",XFC1046983)=1</formula>
    </cfRule>
  </conditionalFormatting>
  <conditionalFormatting sqref="AI71:AI72">
    <cfRule type="expression" dxfId="727" priority="2025">
      <formula>CELL("protect",AI71)=1</formula>
    </cfRule>
  </conditionalFormatting>
  <conditionalFormatting sqref="AI73">
    <cfRule type="expression" dxfId="726" priority="2020">
      <formula>CELL("protect",XFC1046985)=1</formula>
    </cfRule>
  </conditionalFormatting>
  <conditionalFormatting sqref="AI73:AI74">
    <cfRule type="expression" dxfId="725" priority="2021">
      <formula>CELL("protect",AI73)=1</formula>
    </cfRule>
  </conditionalFormatting>
  <conditionalFormatting sqref="AI75">
    <cfRule type="expression" dxfId="724" priority="2016">
      <formula>CELL("protect",XFC1046987)=1</formula>
    </cfRule>
    <cfRule type="expression" dxfId="723" priority="2017">
      <formula>CELL("protect",AI75)=1</formula>
    </cfRule>
  </conditionalFormatting>
  <conditionalFormatting sqref="AI76 AJ75 AJ71">
    <cfRule type="expression" dxfId="722" priority="2030">
      <formula>CELL("protect",AI71)=1</formula>
    </cfRule>
  </conditionalFormatting>
  <conditionalFormatting sqref="AI76">
    <cfRule type="expression" dxfId="721" priority="2029">
      <formula>CELL("protect",XFC1046979)=1</formula>
    </cfRule>
  </conditionalFormatting>
  <conditionalFormatting sqref="AI77">
    <cfRule type="expression" dxfId="720" priority="2012">
      <formula>CELL("protect",XFC1046989)=1</formula>
    </cfRule>
    <cfRule type="expression" dxfId="719" priority="2013">
      <formula>CELL("protect",AI77)=1</formula>
    </cfRule>
  </conditionalFormatting>
  <conditionalFormatting sqref="AI91">
    <cfRule type="expression" dxfId="718" priority="1725">
      <formula>CELL("protect",XFC1046995)=1</formula>
    </cfRule>
  </conditionalFormatting>
  <conditionalFormatting sqref="AI94">
    <cfRule type="expression" dxfId="717" priority="1722">
      <formula>CELL("protect",XFC1046998)=1</formula>
    </cfRule>
  </conditionalFormatting>
  <conditionalFormatting sqref="AI97">
    <cfRule type="expression" dxfId="716" priority="1719">
      <formula>CELL("protect",XFC1047001)=1</formula>
    </cfRule>
  </conditionalFormatting>
  <conditionalFormatting sqref="AI100">
    <cfRule type="expression" dxfId="715" priority="1716">
      <formula>CELL("protect",XFC1047004)=1</formula>
    </cfRule>
  </conditionalFormatting>
  <conditionalFormatting sqref="AI103">
    <cfRule type="expression" dxfId="714" priority="1713">
      <formula>CELL("protect",XFC1047007)=1</formula>
    </cfRule>
  </conditionalFormatting>
  <conditionalFormatting sqref="AI106">
    <cfRule type="expression" dxfId="713" priority="1710">
      <formula>CELL("protect",XFC1047010)=1</formula>
    </cfRule>
  </conditionalFormatting>
  <conditionalFormatting sqref="AI109">
    <cfRule type="expression" dxfId="712" priority="1707">
      <formula>CELL("protect",XFC1047013)=1</formula>
    </cfRule>
  </conditionalFormatting>
  <conditionalFormatting sqref="AI112">
    <cfRule type="expression" dxfId="711" priority="1660">
      <formula>CELL("protect",XFC1047006)=1</formula>
    </cfRule>
  </conditionalFormatting>
  <conditionalFormatting sqref="AI113">
    <cfRule type="expression" dxfId="710" priority="1656">
      <formula>CELL("protect",XFC1047017)=1</formula>
    </cfRule>
  </conditionalFormatting>
  <conditionalFormatting sqref="AI113:AI123">
    <cfRule type="expression" dxfId="709" priority="1448">
      <formula>CELL("protect",AI113)=1</formula>
    </cfRule>
  </conditionalFormatting>
  <conditionalFormatting sqref="AI114">
    <cfRule type="expression" dxfId="708" priority="1613">
      <formula>CELL("protect",XFC1047008)=1</formula>
    </cfRule>
  </conditionalFormatting>
  <conditionalFormatting sqref="AI115">
    <cfRule type="expression" dxfId="707" priority="1609">
      <formula>CELL("protect",XFC1047019)=1</formula>
    </cfRule>
  </conditionalFormatting>
  <conditionalFormatting sqref="AI116">
    <cfRule type="expression" dxfId="706" priority="1573">
      <formula>CELL("protect",XFC1047010)=1</formula>
    </cfRule>
  </conditionalFormatting>
  <conditionalFormatting sqref="AI117">
    <cfRule type="expression" dxfId="705" priority="1569">
      <formula>CELL("protect",XFC1047021)=1</formula>
    </cfRule>
  </conditionalFormatting>
  <conditionalFormatting sqref="AI118">
    <cfRule type="expression" dxfId="704" priority="1533">
      <formula>CELL("protect",XFC1047012)=1</formula>
    </cfRule>
  </conditionalFormatting>
  <conditionalFormatting sqref="AI119">
    <cfRule type="expression" dxfId="703" priority="1529">
      <formula>CELL("protect",XFC1047023)=1</formula>
    </cfRule>
  </conditionalFormatting>
  <conditionalFormatting sqref="AI120">
    <cfRule type="expression" dxfId="702" priority="1493">
      <formula>CELL("protect",XFC1047014)=1</formula>
    </cfRule>
  </conditionalFormatting>
  <conditionalFormatting sqref="AI121">
    <cfRule type="expression" dxfId="701" priority="1489">
      <formula>CELL("protect",XFC1047025)=1</formula>
    </cfRule>
  </conditionalFormatting>
  <conditionalFormatting sqref="AI122">
    <cfRule type="expression" dxfId="700" priority="1453">
      <formula>CELL("protect",XFC1047016)=1</formula>
    </cfRule>
  </conditionalFormatting>
  <conditionalFormatting sqref="AI123">
    <cfRule type="expression" dxfId="699" priority="1449">
      <formula>CELL("protect",XFC1047027)=1</formula>
    </cfRule>
  </conditionalFormatting>
  <conditionalFormatting sqref="AI126">
    <cfRule type="expression" dxfId="698" priority="1092">
      <formula>CELL("protect",XFC1047020)=1</formula>
    </cfRule>
  </conditionalFormatting>
  <conditionalFormatting sqref="AI127">
    <cfRule type="expression" dxfId="697" priority="1086">
      <formula>CELL("protect",AI127)=1</formula>
    </cfRule>
    <cfRule type="expression" dxfId="696" priority="1087">
      <formula>CELL("protect",XFC1047031)=1</formula>
    </cfRule>
  </conditionalFormatting>
  <conditionalFormatting sqref="AI128">
    <cfRule type="expression" dxfId="695" priority="1013">
      <formula>CELL("protect",XFC1047022)=1</formula>
    </cfRule>
  </conditionalFormatting>
  <conditionalFormatting sqref="AI129">
    <cfRule type="expression" dxfId="694" priority="1007">
      <formula>CELL("protect",AI129)=1</formula>
    </cfRule>
    <cfRule type="expression" dxfId="693" priority="1008">
      <formula>CELL("protect",XFC1047033)=1</formula>
    </cfRule>
  </conditionalFormatting>
  <conditionalFormatting sqref="AI130">
    <cfRule type="expression" dxfId="692" priority="970">
      <formula>CELL("protect",XFC1047024)=1</formula>
    </cfRule>
  </conditionalFormatting>
  <conditionalFormatting sqref="AI131">
    <cfRule type="expression" dxfId="691" priority="965">
      <formula>CELL("protect",XFC1047035)=1</formula>
    </cfRule>
    <cfRule type="expression" dxfId="690" priority="964">
      <formula>CELL("protect",AI131)=1</formula>
    </cfRule>
  </conditionalFormatting>
  <conditionalFormatting sqref="AI132">
    <cfRule type="expression" dxfId="689" priority="927">
      <formula>CELL("protect",XFC1047026)=1</formula>
    </cfRule>
  </conditionalFormatting>
  <conditionalFormatting sqref="AI133">
    <cfRule type="expression" dxfId="688" priority="921">
      <formula>CELL("protect",AI133)=1</formula>
    </cfRule>
    <cfRule type="expression" dxfId="687" priority="922">
      <formula>CELL("protect",XFC1047037)=1</formula>
    </cfRule>
  </conditionalFormatting>
  <conditionalFormatting sqref="AI134">
    <cfRule type="expression" dxfId="686" priority="884">
      <formula>CELL("protect",XFC1047028)=1</formula>
    </cfRule>
  </conditionalFormatting>
  <conditionalFormatting sqref="AI135">
    <cfRule type="expression" dxfId="685" priority="878">
      <formula>CELL("protect",AI135)=1</formula>
    </cfRule>
    <cfRule type="expression" dxfId="684" priority="879">
      <formula>CELL("protect",XFC1047039)=1</formula>
    </cfRule>
  </conditionalFormatting>
  <conditionalFormatting sqref="AI151">
    <cfRule type="expression" dxfId="683" priority="685">
      <formula>CELL("protect",XFC1047055)=1</formula>
    </cfRule>
  </conditionalFormatting>
  <conditionalFormatting sqref="AI153">
    <cfRule type="expression" dxfId="682" priority="683">
      <formula>CELL("protect",XFC1047057)=1</formula>
    </cfRule>
  </conditionalFormatting>
  <conditionalFormatting sqref="AI155">
    <cfRule type="expression" dxfId="681" priority="681">
      <formula>CELL("protect",XFC1047059)=1</formula>
    </cfRule>
  </conditionalFormatting>
  <conditionalFormatting sqref="AI157">
    <cfRule type="expression" dxfId="680" priority="679">
      <formula>CELL("protect",XFC1047061)=1</formula>
    </cfRule>
  </conditionalFormatting>
  <conditionalFormatting sqref="AI186">
    <cfRule type="expression" dxfId="679" priority="500">
      <formula>CELL("protect",XFC1047063)=1</formula>
    </cfRule>
  </conditionalFormatting>
  <conditionalFormatting sqref="AI262">
    <cfRule type="expression" dxfId="678" priority="20696">
      <formula>CELL("protect",XEZ1047127)=1</formula>
    </cfRule>
    <cfRule type="expression" dxfId="677" priority="20697">
      <formula>CELL("protect",XEZ76)=1</formula>
    </cfRule>
  </conditionalFormatting>
  <conditionalFormatting sqref="AI55:AJ55 AI41:AJ41 AF57">
    <cfRule type="expression" dxfId="676" priority="4207">
      <formula>CELL("protect",XEW1046953)=1</formula>
    </cfRule>
  </conditionalFormatting>
  <conditionalFormatting sqref="AI67:AJ67 AF70:AF74 AF58:AF66">
    <cfRule type="expression" dxfId="675" priority="4380">
      <formula>CELL("protect",XEW1046965)=1</formula>
    </cfRule>
  </conditionalFormatting>
  <conditionalFormatting sqref="AI85:AJ85">
    <cfRule type="expression" dxfId="674" priority="3025">
      <formula>CELL("protect",XEZ1046988)=1</formula>
    </cfRule>
  </conditionalFormatting>
  <conditionalFormatting sqref="AI110:AJ110 AI124:AJ124">
    <cfRule type="expression" dxfId="673" priority="5408">
      <formula>CELL("protect",XEZ1047005)=1</formula>
    </cfRule>
  </conditionalFormatting>
  <conditionalFormatting sqref="AI110:AJ110">
    <cfRule type="expression" dxfId="672" priority="3024">
      <formula>CELL("protect",XEZ1047006)=1</formula>
    </cfRule>
    <cfRule type="expression" dxfId="671" priority="3086">
      <formula>CELL("protect",XEZ1047007)=1</formula>
    </cfRule>
  </conditionalFormatting>
  <conditionalFormatting sqref="AI124:AJ124">
    <cfRule type="expression" dxfId="670" priority="3017">
      <formula>CELL("protect",XEZ1047020)=1</formula>
    </cfRule>
    <cfRule type="expression" dxfId="669" priority="3076">
      <formula>CELL("protect",XEZ1047021)=1</formula>
    </cfRule>
  </conditionalFormatting>
  <conditionalFormatting sqref="AI136:AJ136 AI142:AJ143">
    <cfRule type="expression" dxfId="668" priority="3084">
      <formula>CELL("protect",XEZ1047026)=1</formula>
    </cfRule>
  </conditionalFormatting>
  <conditionalFormatting sqref="AI136:AJ136">
    <cfRule type="expression" dxfId="667" priority="3069">
      <formula>CELL("protect",XEZ1047028)=1</formula>
    </cfRule>
    <cfRule type="expression" dxfId="666" priority="3016">
      <formula>CELL("protect",XEZ1047027)=1</formula>
    </cfRule>
  </conditionalFormatting>
  <conditionalFormatting sqref="AI138:AJ141">
    <cfRule type="expression" dxfId="665" priority="3089">
      <formula>CELL("protect",XEZ1047025)=1</formula>
    </cfRule>
    <cfRule type="expression" dxfId="664" priority="2904">
      <formula>CELL("protect",XEZ1047027)=1</formula>
    </cfRule>
    <cfRule type="expression" dxfId="663" priority="2905">
      <formula>CELL("protect",XEZ1047026)=1</formula>
    </cfRule>
  </conditionalFormatting>
  <conditionalFormatting sqref="AI142:AJ142">
    <cfRule type="expression" dxfId="662" priority="2994">
      <formula>CELL("protect",XEZ1047033)=1</formula>
    </cfRule>
    <cfRule type="expression" dxfId="661" priority="2997">
      <formula>CELL("protect",XEZ1047034)=1</formula>
    </cfRule>
  </conditionalFormatting>
  <conditionalFormatting sqref="AI144:AJ144">
    <cfRule type="expression" dxfId="660" priority="2996">
      <formula>CELL("protect",XEZ1047036)=1</formula>
    </cfRule>
    <cfRule type="expression" dxfId="659" priority="2993">
      <formula>CELL("protect",XEZ1047035)=1</formula>
    </cfRule>
  </conditionalFormatting>
  <conditionalFormatting sqref="AI144:AJ146">
    <cfRule type="expression" dxfId="658" priority="3090">
      <formula>CELL("protect",XEZ1047029)=1</formula>
    </cfRule>
  </conditionalFormatting>
  <conditionalFormatting sqref="AI146:AJ146">
    <cfRule type="expression" dxfId="657" priority="2995">
      <formula>CELL("protect",XEZ1047038)=1</formula>
    </cfRule>
    <cfRule type="expression" dxfId="656" priority="2992">
      <formula>CELL("protect",XEZ1047037)=1</formula>
    </cfRule>
  </conditionalFormatting>
  <conditionalFormatting sqref="AI158:AJ158">
    <cfRule type="expression" dxfId="655" priority="2989">
      <formula>CELL("protect",XEZ1047046)=1</formula>
    </cfRule>
    <cfRule type="expression" dxfId="654" priority="15070">
      <formula>CELL("protect",XEZ1047038)=1</formula>
    </cfRule>
  </conditionalFormatting>
  <conditionalFormatting sqref="AI192:AJ193">
    <cfRule type="expression" dxfId="653" priority="21720">
      <formula>CELL("protect",XEZ1047076)=1</formula>
    </cfRule>
    <cfRule type="expression" dxfId="652" priority="21721">
      <formula>CELL("protect",XEZ6)=1</formula>
    </cfRule>
  </conditionalFormatting>
  <conditionalFormatting sqref="AI193:AJ193">
    <cfRule type="expression" dxfId="651" priority="2959">
      <formula>CELL("protect",XEZ1047069)=1</formula>
    </cfRule>
  </conditionalFormatting>
  <conditionalFormatting sqref="AI206:AJ206">
    <cfRule type="expression" dxfId="650" priority="20705">
      <formula>CELL("protect",XEZ1047081)=1</formula>
    </cfRule>
    <cfRule type="expression" dxfId="649" priority="20706">
      <formula>CELL("protect",XEZ26)=1</formula>
    </cfRule>
    <cfRule type="expression" dxfId="648" priority="20704">
      <formula>CELL("protect",XEZ1047089)=1</formula>
    </cfRule>
  </conditionalFormatting>
  <conditionalFormatting sqref="AI227:AJ227">
    <cfRule type="expression" dxfId="647" priority="20708">
      <formula>CELL("protect",XEZ1047096)=1</formula>
    </cfRule>
    <cfRule type="expression" dxfId="646" priority="20707">
      <formula>CELL("protect",XEZ1047104)=1</formula>
    </cfRule>
    <cfRule type="expression" dxfId="645" priority="20709">
      <formula>CELL("protect",XEZ44)=1</formula>
    </cfRule>
  </conditionalFormatting>
  <conditionalFormatting sqref="AI237:AJ237">
    <cfRule type="expression" dxfId="644" priority="20711">
      <formula>CELL("protect",XEZ51)=1</formula>
    </cfRule>
    <cfRule type="expression" dxfId="643" priority="20710">
      <formula>CELL("protect",XEZ1047111)=1</formula>
    </cfRule>
  </conditionalFormatting>
  <conditionalFormatting sqref="AI249:AJ249">
    <cfRule type="expression" dxfId="642" priority="20712">
      <formula>CELL("protect",XEZ1047119)=1</formula>
    </cfRule>
    <cfRule type="expression" dxfId="641" priority="20713">
      <formula>CELL("protect",XEZ64)=1</formula>
    </cfRule>
  </conditionalFormatting>
  <conditionalFormatting sqref="AI283:AJ283">
    <cfRule type="expression" dxfId="640" priority="20715">
      <formula>CELL("protect",XEZ93)=1</formula>
    </cfRule>
    <cfRule type="expression" dxfId="639" priority="20714">
      <formula>CELL("protect",XEZ1047143)=1</formula>
    </cfRule>
  </conditionalFormatting>
  <conditionalFormatting sqref="AI286:AJ289">
    <cfRule type="expression" dxfId="638" priority="388">
      <formula>CELL("protect",AI286)=1</formula>
    </cfRule>
  </conditionalFormatting>
  <conditionalFormatting sqref="AI290:AJ290 AI292:AJ292">
    <cfRule type="expression" dxfId="637" priority="21230">
      <formula>CELL("protect",XEZ98)=1</formula>
    </cfRule>
    <cfRule type="expression" dxfId="636" priority="21229">
      <formula>CELL("protect",XEZ1047148)=1</formula>
    </cfRule>
  </conditionalFormatting>
  <conditionalFormatting sqref="AI294:AJ294">
    <cfRule type="expression" dxfId="635" priority="20721">
      <formula>CELL("protect",XEZ108)=1</formula>
    </cfRule>
    <cfRule type="expression" dxfId="634" priority="20720">
      <formula>CELL("protect",XEZ1047152)=1</formula>
    </cfRule>
  </conditionalFormatting>
  <conditionalFormatting sqref="AI300:AJ300 AI302:AJ302">
    <cfRule type="expression" dxfId="633" priority="12703">
      <formula>CELL("protect",XEZ1047158)=1</formula>
    </cfRule>
    <cfRule type="expression" dxfId="632" priority="12704">
      <formula>CELL("protect",#REF!)=1</formula>
    </cfRule>
  </conditionalFormatting>
  <conditionalFormatting sqref="AI91:AN91">
    <cfRule type="expression" dxfId="631" priority="32">
      <formula>CELL("protect",AI91)=1</formula>
    </cfRule>
  </conditionalFormatting>
  <conditionalFormatting sqref="AI94:AN94">
    <cfRule type="expression" dxfId="630" priority="30">
      <formula>CELL("protect",AI94)=1</formula>
    </cfRule>
  </conditionalFormatting>
  <conditionalFormatting sqref="AI97:AN97">
    <cfRule type="expression" dxfId="629" priority="28">
      <formula>CELL("protect",AI97)=1</formula>
    </cfRule>
  </conditionalFormatting>
  <conditionalFormatting sqref="AI100:AN100">
    <cfRule type="expression" dxfId="628" priority="26">
      <formula>CELL("protect",AI100)=1</formula>
    </cfRule>
  </conditionalFormatting>
  <conditionalFormatting sqref="AI103:AN103">
    <cfRule type="expression" dxfId="627" priority="24">
      <formula>CELL("protect",AI103)=1</formula>
    </cfRule>
  </conditionalFormatting>
  <conditionalFormatting sqref="AI106:AN106">
    <cfRule type="expression" dxfId="626" priority="22">
      <formula>CELL("protect",AI106)=1</formula>
    </cfRule>
  </conditionalFormatting>
  <conditionalFormatting sqref="AI109:AN109">
    <cfRule type="expression" dxfId="625" priority="18">
      <formula>CELL("protect",AI109)=1</formula>
    </cfRule>
  </conditionalFormatting>
  <conditionalFormatting sqref="AJ25">
    <cfRule type="expression" dxfId="624" priority="2677">
      <formula>CELL("protect",XFC1046944)=1</formula>
    </cfRule>
  </conditionalFormatting>
  <conditionalFormatting sqref="AJ28">
    <cfRule type="expression" dxfId="623" priority="2674">
      <formula>CELL("protect",XFC1046947)=1</formula>
    </cfRule>
  </conditionalFormatting>
  <conditionalFormatting sqref="AJ31">
    <cfRule type="expression" dxfId="622" priority="2671">
      <formula>CELL("protect",XFC1046950)=1</formula>
    </cfRule>
  </conditionalFormatting>
  <conditionalFormatting sqref="AJ34">
    <cfRule type="expression" dxfId="621" priority="2668">
      <formula>CELL("protect",XFC1046953)=1</formula>
    </cfRule>
  </conditionalFormatting>
  <conditionalFormatting sqref="AJ37">
    <cfRule type="expression" dxfId="620" priority="2665">
      <formula>CELL("protect",XFC1046956)=1</formula>
    </cfRule>
  </conditionalFormatting>
  <conditionalFormatting sqref="AJ40">
    <cfRule type="expression" dxfId="619" priority="2662">
      <formula>CELL("protect",XFC1046959)=1</formula>
    </cfRule>
  </conditionalFormatting>
  <conditionalFormatting sqref="AJ58">
    <cfRule type="expression" dxfId="618" priority="2297">
      <formula>CELL("protect",XFC1046965)=1</formula>
    </cfRule>
  </conditionalFormatting>
  <conditionalFormatting sqref="AJ60">
    <cfRule type="expression" dxfId="617" priority="2300">
      <formula>CELL("protect",XFC1046967)=1</formula>
    </cfRule>
  </conditionalFormatting>
  <conditionalFormatting sqref="AJ71">
    <cfRule type="expression" dxfId="616" priority="2027">
      <formula>CELL("protect",XFC1046978)=1</formula>
    </cfRule>
  </conditionalFormatting>
  <conditionalFormatting sqref="AJ72:AJ73">
    <cfRule type="expression" dxfId="615" priority="2023">
      <formula>CELL("protect",AJ72)=1</formula>
    </cfRule>
  </conditionalFormatting>
  <conditionalFormatting sqref="AJ75">
    <cfRule type="expression" dxfId="614" priority="2028">
      <formula>CELL("protect",XFC1046978)=1</formula>
    </cfRule>
  </conditionalFormatting>
  <conditionalFormatting sqref="AJ76:AJ77">
    <cfRule type="expression" dxfId="613" priority="2015">
      <formula>CELL("protect",AJ76)=1</formula>
    </cfRule>
  </conditionalFormatting>
  <conditionalFormatting sqref="AJ91">
    <cfRule type="expression" dxfId="612" priority="31">
      <formula>CELL("protect",XFC1046995)=1</formula>
    </cfRule>
  </conditionalFormatting>
  <conditionalFormatting sqref="AJ94">
    <cfRule type="expression" dxfId="611" priority="29">
      <formula>CELL("protect",XFC1046998)=1</formula>
    </cfRule>
  </conditionalFormatting>
  <conditionalFormatting sqref="AJ97">
    <cfRule type="expression" dxfId="610" priority="27">
      <formula>CELL("protect",XFC1047001)=1</formula>
    </cfRule>
  </conditionalFormatting>
  <conditionalFormatting sqref="AJ100">
    <cfRule type="expression" dxfId="609" priority="25">
      <formula>CELL("protect",XFC1047004)=1</formula>
    </cfRule>
  </conditionalFormatting>
  <conditionalFormatting sqref="AJ103">
    <cfRule type="expression" dxfId="608" priority="23">
      <formula>CELL("protect",XFC1047007)=1</formula>
    </cfRule>
  </conditionalFormatting>
  <conditionalFormatting sqref="AJ106">
    <cfRule type="expression" dxfId="607" priority="21">
      <formula>CELL("protect",XFC1047010)=1</formula>
    </cfRule>
  </conditionalFormatting>
  <conditionalFormatting sqref="AJ109">
    <cfRule type="expression" dxfId="606" priority="17">
      <formula>CELL("protect",XFC1047013)=1</formula>
    </cfRule>
  </conditionalFormatting>
  <conditionalFormatting sqref="AJ113">
    <cfRule type="expression" dxfId="605" priority="1661">
      <formula>CELL("protect",XFC1047007)=1</formula>
    </cfRule>
  </conditionalFormatting>
  <conditionalFormatting sqref="AJ115">
    <cfRule type="expression" dxfId="604" priority="1614">
      <formula>CELL("protect",XFC1047009)=1</formula>
    </cfRule>
  </conditionalFormatting>
  <conditionalFormatting sqref="AJ117">
    <cfRule type="expression" dxfId="603" priority="1574">
      <formula>CELL("protect",XFC1047011)=1</formula>
    </cfRule>
  </conditionalFormatting>
  <conditionalFormatting sqref="AJ119">
    <cfRule type="expression" dxfId="602" priority="1534">
      <formula>CELL("protect",XFC1047013)=1</formula>
    </cfRule>
  </conditionalFormatting>
  <conditionalFormatting sqref="AJ121">
    <cfRule type="expression" dxfId="601" priority="1494">
      <formula>CELL("protect",XFC1047015)=1</formula>
    </cfRule>
  </conditionalFormatting>
  <conditionalFormatting sqref="AJ123">
    <cfRule type="expression" dxfId="600" priority="1454">
      <formula>CELL("protect",XFC1047017)=1</formula>
    </cfRule>
  </conditionalFormatting>
  <conditionalFormatting sqref="AJ127">
    <cfRule type="expression" dxfId="599" priority="1091">
      <formula>CELL("protect",XFC1047021)=1</formula>
    </cfRule>
  </conditionalFormatting>
  <conditionalFormatting sqref="AJ129">
    <cfRule type="expression" dxfId="598" priority="1012">
      <formula>CELL("protect",XFC1047023)=1</formula>
    </cfRule>
  </conditionalFormatting>
  <conditionalFormatting sqref="AJ131">
    <cfRule type="expression" dxfId="597" priority="969">
      <formula>CELL("protect",XFC1047025)=1</formula>
    </cfRule>
  </conditionalFormatting>
  <conditionalFormatting sqref="AJ133">
    <cfRule type="expression" dxfId="596" priority="926">
      <formula>CELL("protect",XFC1047027)=1</formula>
    </cfRule>
  </conditionalFormatting>
  <conditionalFormatting sqref="AJ135">
    <cfRule type="expression" dxfId="595" priority="883">
      <formula>CELL("protect",XFC1047029)=1</formula>
    </cfRule>
  </conditionalFormatting>
  <conditionalFormatting sqref="AJ156:AJ157">
    <cfRule type="expression" dxfId="594" priority="670">
      <formula>CELL("protect",AJ156)=1</formula>
    </cfRule>
  </conditionalFormatting>
  <conditionalFormatting sqref="AJ167">
    <cfRule type="expression" dxfId="593" priority="493">
      <formula>CELL("protect",XFC1047047)=1</formula>
    </cfRule>
  </conditionalFormatting>
  <conditionalFormatting sqref="AJ183">
    <cfRule type="expression" dxfId="592" priority="487">
      <formula>CELL("protect",XFC1047063)=1</formula>
    </cfRule>
  </conditionalFormatting>
  <conditionalFormatting sqref="AJ191">
    <cfRule type="expression" dxfId="591" priority="484">
      <formula>CELL("protect",XFC1047071)=1</formula>
    </cfRule>
  </conditionalFormatting>
  <conditionalFormatting sqref="AJ126:AK135">
    <cfRule type="expression" dxfId="590" priority="880">
      <formula>CELL("protect",AJ126)=1</formula>
    </cfRule>
  </conditionalFormatting>
  <conditionalFormatting sqref="AJ114:AQ114">
    <cfRule type="expression" dxfId="589" priority="175">
      <formula>CELL("protect",AJ114)=1</formula>
    </cfRule>
  </conditionalFormatting>
  <conditionalFormatting sqref="AJ116:AQ116">
    <cfRule type="expression" dxfId="588" priority="174">
      <formula>CELL("protect",AJ116)=1</formula>
    </cfRule>
  </conditionalFormatting>
  <conditionalFormatting sqref="AJ118:AQ118">
    <cfRule type="expression" dxfId="587" priority="173">
      <formula>CELL("protect",AJ118)=1</formula>
    </cfRule>
  </conditionalFormatting>
  <conditionalFormatting sqref="AJ120:AQ120">
    <cfRule type="expression" dxfId="586" priority="172">
      <formula>CELL("protect",AJ120)=1</formula>
    </cfRule>
  </conditionalFormatting>
  <conditionalFormatting sqref="AJ122:AQ122">
    <cfRule type="expression" dxfId="585" priority="171">
      <formula>CELL("protect",AJ122)=1</formula>
    </cfRule>
  </conditionalFormatting>
  <conditionalFormatting sqref="AL23">
    <cfRule type="expression" dxfId="584" priority="263">
      <formula>CELL("protect",A1046935)=1</formula>
    </cfRule>
    <cfRule type="expression" dxfId="583" priority="264">
      <formula>CELL("protect",AL23)=1</formula>
    </cfRule>
  </conditionalFormatting>
  <conditionalFormatting sqref="AL26">
    <cfRule type="expression" dxfId="582" priority="261">
      <formula>CELL("protect",A1046938)=1</formula>
    </cfRule>
    <cfRule type="expression" dxfId="581" priority="262">
      <formula>CELL("protect",AL26)=1</formula>
    </cfRule>
  </conditionalFormatting>
  <conditionalFormatting sqref="AL27:AL28">
    <cfRule type="expression" dxfId="580" priority="2628">
      <formula>CELL("protect",AL27)=1</formula>
    </cfRule>
  </conditionalFormatting>
  <conditionalFormatting sqref="AL29">
    <cfRule type="expression" dxfId="579" priority="259">
      <formula>CELL("protect",A1046941)=1</formula>
    </cfRule>
    <cfRule type="expression" dxfId="578" priority="260">
      <formula>CELL("protect",AL29)=1</formula>
    </cfRule>
  </conditionalFormatting>
  <conditionalFormatting sqref="AL30:AL31">
    <cfRule type="expression" dxfId="577" priority="2622">
      <formula>CELL("protect",AL30)=1</formula>
    </cfRule>
  </conditionalFormatting>
  <conditionalFormatting sqref="AL32">
    <cfRule type="expression" dxfId="576" priority="258">
      <formula>CELL("protect",AL32)=1</formula>
    </cfRule>
    <cfRule type="expression" dxfId="575" priority="257">
      <formula>CELL("protect",A1046944)=1</formula>
    </cfRule>
  </conditionalFormatting>
  <conditionalFormatting sqref="AL33:AL34">
    <cfRule type="expression" dxfId="574" priority="2620">
      <formula>CELL("protect",AL33)=1</formula>
    </cfRule>
  </conditionalFormatting>
  <conditionalFormatting sqref="AL35">
    <cfRule type="expression" dxfId="573" priority="256">
      <formula>CELL("protect",AL35)=1</formula>
    </cfRule>
    <cfRule type="expression" dxfId="572" priority="255">
      <formula>CELL("protect",A1046947)=1</formula>
    </cfRule>
  </conditionalFormatting>
  <conditionalFormatting sqref="AL36:AL37">
    <cfRule type="expression" dxfId="571" priority="2618">
      <formula>CELL("protect",AL36)=1</formula>
    </cfRule>
  </conditionalFormatting>
  <conditionalFormatting sqref="AL38">
    <cfRule type="expression" dxfId="570" priority="252">
      <formula>CELL("protect",AL38)=1</formula>
    </cfRule>
    <cfRule type="expression" dxfId="569" priority="251">
      <formula>CELL("protect",A1046950)=1</formula>
    </cfRule>
  </conditionalFormatting>
  <conditionalFormatting sqref="AL39:AL40">
    <cfRule type="expression" dxfId="568" priority="2616">
      <formula>CELL("protect",AL39)=1</formula>
    </cfRule>
  </conditionalFormatting>
  <conditionalFormatting sqref="AL43">
    <cfRule type="expression" dxfId="567" priority="2433">
      <formula>CELL("protect",A1046955)=1</formula>
    </cfRule>
  </conditionalFormatting>
  <conditionalFormatting sqref="AL44">
    <cfRule type="expression" dxfId="566" priority="2432">
      <formula>CELL("protect",B1046963)=1</formula>
    </cfRule>
  </conditionalFormatting>
  <conditionalFormatting sqref="AL46">
    <cfRule type="expression" dxfId="565" priority="2427">
      <formula>CELL("protect",B1046965)=1</formula>
    </cfRule>
  </conditionalFormatting>
  <conditionalFormatting sqref="AL48">
    <cfRule type="expression" dxfId="564" priority="2422">
      <formula>CELL("protect",B1046967)=1</formula>
    </cfRule>
  </conditionalFormatting>
  <conditionalFormatting sqref="AL50">
    <cfRule type="expression" dxfId="563" priority="2417">
      <formula>CELL("protect",B1046969)=1</formula>
    </cfRule>
  </conditionalFormatting>
  <conditionalFormatting sqref="AL52">
    <cfRule type="expression" dxfId="562" priority="2412">
      <formula>CELL("protect",B1046971)=1</formula>
    </cfRule>
  </conditionalFormatting>
  <conditionalFormatting sqref="AL54">
    <cfRule type="expression" dxfId="561" priority="2407">
      <formula>CELL("protect",B1046973)=1</formula>
    </cfRule>
  </conditionalFormatting>
  <conditionalFormatting sqref="AL57">
    <cfRule type="expression" dxfId="560" priority="2235">
      <formula>CELL("protect",A1046969)=1</formula>
    </cfRule>
  </conditionalFormatting>
  <conditionalFormatting sqref="AL58">
    <cfRule type="expression" dxfId="559" priority="2230">
      <formula>CELL("protect",AL58)=1</formula>
    </cfRule>
    <cfRule type="expression" dxfId="558" priority="2234">
      <formula>CELL("protect",B1046977)=1</formula>
    </cfRule>
  </conditionalFormatting>
  <conditionalFormatting sqref="AL59">
    <cfRule type="expression" dxfId="557" priority="2236">
      <formula>CELL("protect",A1046966)=1</formula>
    </cfRule>
    <cfRule type="expression" dxfId="556" priority="2237">
      <formula>CELL("protect",AL59)=1</formula>
    </cfRule>
  </conditionalFormatting>
  <conditionalFormatting sqref="AL60">
    <cfRule type="expression" dxfId="555" priority="2229">
      <formula>CELL("protect",B1046979)=1</formula>
    </cfRule>
  </conditionalFormatting>
  <conditionalFormatting sqref="AL60:AL66">
    <cfRule type="expression" dxfId="554" priority="2210">
      <formula>CELL("protect",AL60)=1</formula>
    </cfRule>
  </conditionalFormatting>
  <conditionalFormatting sqref="AL62">
    <cfRule type="expression" dxfId="553" priority="2224">
      <formula>CELL("protect",B1046981)=1</formula>
    </cfRule>
  </conditionalFormatting>
  <conditionalFormatting sqref="AL64">
    <cfRule type="expression" dxfId="552" priority="2219">
      <formula>CELL("protect",B1046983)=1</formula>
    </cfRule>
  </conditionalFormatting>
  <conditionalFormatting sqref="AL66">
    <cfRule type="expression" dxfId="551" priority="2214">
      <formula>CELL("protect",B1046985)=1</formula>
    </cfRule>
  </conditionalFormatting>
  <conditionalFormatting sqref="AL70">
    <cfRule type="expression" dxfId="550" priority="1921">
      <formula>CELL("protect",A1046977)=1</formula>
    </cfRule>
  </conditionalFormatting>
  <conditionalFormatting sqref="AL71">
    <cfRule type="expression" dxfId="549" priority="1920">
      <formula>CELL("protect",B1046990)=1</formula>
    </cfRule>
  </conditionalFormatting>
  <conditionalFormatting sqref="AL71:AL75">
    <cfRule type="expression" dxfId="548" priority="1906">
      <formula>CELL("protect",AL71)=1</formula>
    </cfRule>
  </conditionalFormatting>
  <conditionalFormatting sqref="AL73">
    <cfRule type="expression" dxfId="547" priority="1915">
      <formula>CELL("protect",B1046992)=1</formula>
    </cfRule>
  </conditionalFormatting>
  <conditionalFormatting sqref="AL75">
    <cfRule type="expression" dxfId="546" priority="1910">
      <formula>CELL("protect",B1046994)=1</formula>
    </cfRule>
  </conditionalFormatting>
  <conditionalFormatting sqref="AL76">
    <cfRule type="expression" dxfId="545" priority="1922">
      <formula>CELL("protect",A1046979)=1</formula>
    </cfRule>
    <cfRule type="expression" dxfId="544" priority="1923">
      <formula>CELL("protect",AL76)=1</formula>
    </cfRule>
  </conditionalFormatting>
  <conditionalFormatting sqref="AL77">
    <cfRule type="expression" dxfId="543" priority="1901">
      <formula>CELL("protect",AL77)=1</formula>
    </cfRule>
    <cfRule type="expression" dxfId="542" priority="1905">
      <formula>CELL("protect",B1046996)=1</formula>
    </cfRule>
  </conditionalFormatting>
  <conditionalFormatting sqref="AL80:AL82">
    <cfRule type="expression" dxfId="541" priority="2907">
      <formula>CELL("protect",XFB1046983)=1</formula>
    </cfRule>
  </conditionalFormatting>
  <conditionalFormatting sqref="AL44:AM44">
    <cfRule type="expression" dxfId="540" priority="2428">
      <formula>CELL("protect",AL44)=1</formula>
    </cfRule>
  </conditionalFormatting>
  <conditionalFormatting sqref="AL46:AM46">
    <cfRule type="expression" dxfId="539" priority="2423">
      <formula>CELL("protect",AL46)=1</formula>
    </cfRule>
  </conditionalFormatting>
  <conditionalFormatting sqref="AL48:AM48">
    <cfRule type="expression" dxfId="538" priority="2418">
      <formula>CELL("protect",AL48)=1</formula>
    </cfRule>
  </conditionalFormatting>
  <conditionalFormatting sqref="AL50:AM50">
    <cfRule type="expression" dxfId="537" priority="2413">
      <formula>CELL("protect",AL50)=1</formula>
    </cfRule>
  </conditionalFormatting>
  <conditionalFormatting sqref="AL52:AM52">
    <cfRule type="expression" dxfId="536" priority="2408">
      <formula>CELL("protect",AL52)=1</formula>
    </cfRule>
  </conditionalFormatting>
  <conditionalFormatting sqref="AL54:AM54">
    <cfRule type="expression" dxfId="535" priority="2403">
      <formula>CELL("protect",AL54)=1</formula>
    </cfRule>
  </conditionalFormatting>
  <conditionalFormatting sqref="AL126:AO126">
    <cfRule type="expression" dxfId="534" priority="160">
      <formula>CELL("protect",AL126)=1</formula>
    </cfRule>
  </conditionalFormatting>
  <conditionalFormatting sqref="AL128:AO128">
    <cfRule type="expression" dxfId="533" priority="159">
      <formula>CELL("protect",AL128)=1</formula>
    </cfRule>
  </conditionalFormatting>
  <conditionalFormatting sqref="AL130:AO130">
    <cfRule type="expression" dxfId="532" priority="158">
      <formula>CELL("protect",AL130)=1</formula>
    </cfRule>
  </conditionalFormatting>
  <conditionalFormatting sqref="AL132:AO132">
    <cfRule type="expression" dxfId="531" priority="157">
      <formula>CELL("protect",AL132)=1</formula>
    </cfRule>
  </conditionalFormatting>
  <conditionalFormatting sqref="AL134:AO134">
    <cfRule type="expression" dxfId="530" priority="156">
      <formula>CELL("protect",AL134)=1</formula>
    </cfRule>
  </conditionalFormatting>
  <conditionalFormatting sqref="AM23">
    <cfRule type="expression" dxfId="529" priority="131">
      <formula>CELL("protect",AM23)=1</formula>
    </cfRule>
  </conditionalFormatting>
  <conditionalFormatting sqref="AM26:AM40">
    <cfRule type="expression" dxfId="528" priority="352">
      <formula>CELL("protect",AM26)=1</formula>
    </cfRule>
  </conditionalFormatting>
  <conditionalFormatting sqref="AM57:AQ66">
    <cfRule type="expression" dxfId="527" priority="2152">
      <formula>CELL("protect",AM57)=1</formula>
    </cfRule>
  </conditionalFormatting>
  <conditionalFormatting sqref="AM71:AQ77">
    <cfRule type="expression" dxfId="526" priority="1883">
      <formula>CELL("protect",AM71)=1</formula>
    </cfRule>
  </conditionalFormatting>
  <conditionalFormatting sqref="AN23:AS23">
    <cfRule type="expression" dxfId="525" priority="2645">
      <formula>CELL("protect",AN23)=1</formula>
    </cfRule>
  </conditionalFormatting>
  <conditionalFormatting sqref="AO43:AO54">
    <cfRule type="expression" dxfId="524" priority="2402">
      <formula>CELL("protect",E1046955)=1</formula>
    </cfRule>
  </conditionalFormatting>
  <conditionalFormatting sqref="AO150:AS150">
    <cfRule type="expression" dxfId="523" priority="660">
      <formula>CELL("protect",AO150)=1</formula>
    </cfRule>
  </conditionalFormatting>
  <conditionalFormatting sqref="AO152:AS152">
    <cfRule type="expression" dxfId="522" priority="658">
      <formula>CELL("protect",AO152)=1</formula>
    </cfRule>
  </conditionalFormatting>
  <conditionalFormatting sqref="AO154:AS154">
    <cfRule type="expression" dxfId="521" priority="656">
      <formula>CELL("protect",AO154)=1</formula>
    </cfRule>
  </conditionalFormatting>
  <conditionalFormatting sqref="AO156:AS156">
    <cfRule type="expression" dxfId="520" priority="654">
      <formula>CELL("protect",AO156)=1</formula>
    </cfRule>
  </conditionalFormatting>
  <conditionalFormatting sqref="AP26:AP40">
    <cfRule type="expression" dxfId="519" priority="298">
      <formula>CELL("protect",AP26)=1</formula>
    </cfRule>
  </conditionalFormatting>
  <conditionalFormatting sqref="AP151:AS151">
    <cfRule type="expression" dxfId="518" priority="668">
      <formula>CELL("protect",AP151)=1</formula>
    </cfRule>
  </conditionalFormatting>
  <conditionalFormatting sqref="AP153:AS153">
    <cfRule type="expression" dxfId="517" priority="666">
      <formula>CELL("protect",AP153)=1</formula>
    </cfRule>
  </conditionalFormatting>
  <conditionalFormatting sqref="AP155:AS155">
    <cfRule type="expression" dxfId="516" priority="664">
      <formula>CELL("protect",AP155)=1</formula>
    </cfRule>
  </conditionalFormatting>
  <conditionalFormatting sqref="AP157:AS157">
    <cfRule type="expression" dxfId="515" priority="662">
      <formula>CELL("protect",AP157)=1</formula>
    </cfRule>
  </conditionalFormatting>
  <conditionalFormatting sqref="AQ167">
    <cfRule type="expression" dxfId="514" priority="472">
      <formula>CELL("protect",AQ167)=1</formula>
    </cfRule>
  </conditionalFormatting>
  <conditionalFormatting sqref="AQ175">
    <cfRule type="expression" dxfId="513" priority="470">
      <formula>CELL("protect",AQ175)=1</formula>
    </cfRule>
  </conditionalFormatting>
  <conditionalFormatting sqref="AQ183">
    <cfRule type="expression" dxfId="512" priority="467">
      <formula>CELL("protect",AQ183)=1</formula>
    </cfRule>
  </conditionalFormatting>
  <conditionalFormatting sqref="AQ191">
    <cfRule type="expression" dxfId="511" priority="464">
      <formula>CELL("protect",AQ191)=1</formula>
    </cfRule>
  </conditionalFormatting>
  <conditionalFormatting sqref="AQ26:AS29">
    <cfRule type="expression" dxfId="510" priority="2642">
      <formula>CELL("protect",AQ26)=1</formula>
    </cfRule>
  </conditionalFormatting>
  <conditionalFormatting sqref="AQ30:AS32">
    <cfRule type="expression" dxfId="509" priority="2639">
      <formula>CELL("protect",AQ30)=1</formula>
    </cfRule>
  </conditionalFormatting>
  <conditionalFormatting sqref="AQ33:AS35">
    <cfRule type="expression" dxfId="508" priority="2636">
      <formula>CELL("protect",AQ33)=1</formula>
    </cfRule>
  </conditionalFormatting>
  <conditionalFormatting sqref="AQ36:AS38">
    <cfRule type="expression" dxfId="507" priority="2633">
      <formula>CELL("protect",AQ36)=1</formula>
    </cfRule>
  </conditionalFormatting>
  <conditionalFormatting sqref="AQ39:AS40 AN26:AO40">
    <cfRule type="expression" dxfId="506" priority="2630">
      <formula>CELL("protect",AN26)=1</formula>
    </cfRule>
  </conditionalFormatting>
  <conditionalFormatting sqref="AR25">
    <cfRule type="expression" dxfId="505" priority="2644">
      <formula>CELL("protect",H1046944)=1</formula>
    </cfRule>
  </conditionalFormatting>
  <conditionalFormatting sqref="AR28">
    <cfRule type="expression" dxfId="504" priority="2641">
      <formula>CELL("protect",H1046947)=1</formula>
    </cfRule>
  </conditionalFormatting>
  <conditionalFormatting sqref="AR31">
    <cfRule type="expression" dxfId="503" priority="2638">
      <formula>CELL("protect",H1046950)=1</formula>
    </cfRule>
  </conditionalFormatting>
  <conditionalFormatting sqref="AR34">
    <cfRule type="expression" dxfId="502" priority="2635">
      <formula>CELL("protect",H1046953)=1</formula>
    </cfRule>
  </conditionalFormatting>
  <conditionalFormatting sqref="AR37">
    <cfRule type="expression" dxfId="501" priority="2632">
      <formula>CELL("protect",H1046956)=1</formula>
    </cfRule>
  </conditionalFormatting>
  <conditionalFormatting sqref="AR40">
    <cfRule type="expression" dxfId="500" priority="2629">
      <formula>CELL("protect",H1046959)=1</formula>
    </cfRule>
  </conditionalFormatting>
  <conditionalFormatting sqref="AR59 AS58:AT58 AR61 AR63 AR65">
    <cfRule type="expression" dxfId="499" priority="2296">
      <formula>CELL("protect",AR58)=1</formula>
    </cfRule>
  </conditionalFormatting>
  <conditionalFormatting sqref="AR59">
    <cfRule type="expression" dxfId="498" priority="2295">
      <formula>CELL("protect",H1046966)=1</formula>
    </cfRule>
  </conditionalFormatting>
  <conditionalFormatting sqref="AR71">
    <cfRule type="expression" dxfId="497" priority="2005">
      <formula>CELL("protect",H1046983)=1</formula>
    </cfRule>
  </conditionalFormatting>
  <conditionalFormatting sqref="AR71:AR72">
    <cfRule type="expression" dxfId="496" priority="2006">
      <formula>CELL("protect",AR71)=1</formula>
    </cfRule>
  </conditionalFormatting>
  <conditionalFormatting sqref="AR73">
    <cfRule type="expression" dxfId="495" priority="2001">
      <formula>CELL("protect",H1046985)=1</formula>
    </cfRule>
  </conditionalFormatting>
  <conditionalFormatting sqref="AR73:AR74">
    <cfRule type="expression" dxfId="494" priority="2002">
      <formula>CELL("protect",AR73)=1</formula>
    </cfRule>
  </conditionalFormatting>
  <conditionalFormatting sqref="AR75">
    <cfRule type="expression" dxfId="493" priority="1997">
      <formula>CELL("protect",H1046987)=1</formula>
    </cfRule>
    <cfRule type="expression" dxfId="492" priority="1998">
      <formula>CELL("protect",AR75)=1</formula>
    </cfRule>
  </conditionalFormatting>
  <conditionalFormatting sqref="AR76 AS75 AS71">
    <cfRule type="expression" dxfId="491" priority="2011">
      <formula>CELL("protect",AR71)=1</formula>
    </cfRule>
  </conditionalFormatting>
  <conditionalFormatting sqref="AR76">
    <cfRule type="expression" dxfId="490" priority="2010">
      <formula>CELL("protect",H1046979)=1</formula>
    </cfRule>
  </conditionalFormatting>
  <conditionalFormatting sqref="AR77">
    <cfRule type="expression" dxfId="489" priority="1993">
      <formula>CELL("protect",H1046989)=1</formula>
    </cfRule>
    <cfRule type="expression" dxfId="488" priority="1994">
      <formula>CELL("protect",AR77)=1</formula>
    </cfRule>
  </conditionalFormatting>
  <conditionalFormatting sqref="AR91">
    <cfRule type="expression" dxfId="487" priority="1704">
      <formula>CELL("protect",H1046995)=1</formula>
    </cfRule>
  </conditionalFormatting>
  <conditionalFormatting sqref="AR94">
    <cfRule type="expression" dxfId="486" priority="1701">
      <formula>CELL("protect",H1046998)=1</formula>
    </cfRule>
  </conditionalFormatting>
  <conditionalFormatting sqref="AR97">
    <cfRule type="expression" dxfId="485" priority="1698">
      <formula>CELL("protect",H1047001)=1</formula>
    </cfRule>
  </conditionalFormatting>
  <conditionalFormatting sqref="AR100">
    <cfRule type="expression" dxfId="484" priority="1695">
      <formula>CELL("protect",H1047004)=1</formula>
    </cfRule>
  </conditionalFormatting>
  <conditionalFormatting sqref="AR103">
    <cfRule type="expression" dxfId="483" priority="1692">
      <formula>CELL("protect",H1047007)=1</formula>
    </cfRule>
  </conditionalFormatting>
  <conditionalFormatting sqref="AR106">
    <cfRule type="expression" dxfId="482" priority="1689">
      <formula>CELL("protect",H1047010)=1</formula>
    </cfRule>
  </conditionalFormatting>
  <conditionalFormatting sqref="AR109">
    <cfRule type="expression" dxfId="481" priority="1686">
      <formula>CELL("protect",H1047013)=1</formula>
    </cfRule>
  </conditionalFormatting>
  <conditionalFormatting sqref="AR112">
    <cfRule type="expression" dxfId="480" priority="1653">
      <formula>CELL("protect",H1047006)=1</formula>
    </cfRule>
  </conditionalFormatting>
  <conditionalFormatting sqref="AR113">
    <cfRule type="expression" dxfId="479" priority="1649">
      <formula>CELL("protect",H1047017)=1</formula>
    </cfRule>
  </conditionalFormatting>
  <conditionalFormatting sqref="AR113:AR123">
    <cfRule type="expression" dxfId="478" priority="1441">
      <formula>CELL("protect",AR113)=1</formula>
    </cfRule>
  </conditionalFormatting>
  <conditionalFormatting sqref="AR114">
    <cfRule type="expression" dxfId="477" priority="1606">
      <formula>CELL("protect",H1047008)=1</formula>
    </cfRule>
  </conditionalFormatting>
  <conditionalFormatting sqref="AR115">
    <cfRule type="expression" dxfId="476" priority="1602">
      <formula>CELL("protect",H1047019)=1</formula>
    </cfRule>
  </conditionalFormatting>
  <conditionalFormatting sqref="AR116">
    <cfRule type="expression" dxfId="475" priority="1566">
      <formula>CELL("protect",H1047010)=1</formula>
    </cfRule>
  </conditionalFormatting>
  <conditionalFormatting sqref="AR117">
    <cfRule type="expression" dxfId="474" priority="1562">
      <formula>CELL("protect",H1047021)=1</formula>
    </cfRule>
  </conditionalFormatting>
  <conditionalFormatting sqref="AR118">
    <cfRule type="expression" dxfId="473" priority="1526">
      <formula>CELL("protect",H1047012)=1</formula>
    </cfRule>
  </conditionalFormatting>
  <conditionalFormatting sqref="AR119">
    <cfRule type="expression" dxfId="472" priority="1522">
      <formula>CELL("protect",H1047023)=1</formula>
    </cfRule>
  </conditionalFormatting>
  <conditionalFormatting sqref="AR120">
    <cfRule type="expression" dxfId="471" priority="1486">
      <formula>CELL("protect",H1047014)=1</formula>
    </cfRule>
  </conditionalFormatting>
  <conditionalFormatting sqref="AR121">
    <cfRule type="expression" dxfId="470" priority="1482">
      <formula>CELL("protect",H1047025)=1</formula>
    </cfRule>
  </conditionalFormatting>
  <conditionalFormatting sqref="AR122">
    <cfRule type="expression" dxfId="469" priority="1446">
      <formula>CELL("protect",H1047016)=1</formula>
    </cfRule>
  </conditionalFormatting>
  <conditionalFormatting sqref="AR123">
    <cfRule type="expression" dxfId="468" priority="1442">
      <formula>CELL("protect",H1047027)=1</formula>
    </cfRule>
  </conditionalFormatting>
  <conditionalFormatting sqref="AR126">
    <cfRule type="expression" dxfId="467" priority="1085">
      <formula>CELL("protect",H1047020)=1</formula>
    </cfRule>
  </conditionalFormatting>
  <conditionalFormatting sqref="AR127">
    <cfRule type="expression" dxfId="466" priority="1079">
      <formula>CELL("protect",AR127)=1</formula>
    </cfRule>
    <cfRule type="expression" dxfId="465" priority="1080">
      <formula>CELL("protect",H1047031)=1</formula>
    </cfRule>
  </conditionalFormatting>
  <conditionalFormatting sqref="AR128">
    <cfRule type="expression" dxfId="464" priority="1006">
      <formula>CELL("protect",H1047022)=1</formula>
    </cfRule>
  </conditionalFormatting>
  <conditionalFormatting sqref="AR129">
    <cfRule type="expression" dxfId="463" priority="1001">
      <formula>CELL("protect",H1047033)=1</formula>
    </cfRule>
    <cfRule type="expression" dxfId="462" priority="1000">
      <formula>CELL("protect",AR129)=1</formula>
    </cfRule>
  </conditionalFormatting>
  <conditionalFormatting sqref="AR130">
    <cfRule type="expression" dxfId="461" priority="963">
      <formula>CELL("protect",H1047024)=1</formula>
    </cfRule>
  </conditionalFormatting>
  <conditionalFormatting sqref="AR131">
    <cfRule type="expression" dxfId="460" priority="957">
      <formula>CELL("protect",AR131)=1</formula>
    </cfRule>
    <cfRule type="expression" dxfId="459" priority="958">
      <formula>CELL("protect",H1047035)=1</formula>
    </cfRule>
  </conditionalFormatting>
  <conditionalFormatting sqref="AR132">
    <cfRule type="expression" dxfId="458" priority="920">
      <formula>CELL("protect",H1047026)=1</formula>
    </cfRule>
  </conditionalFormatting>
  <conditionalFormatting sqref="AR133">
    <cfRule type="expression" dxfId="457" priority="914">
      <formula>CELL("protect",AR133)=1</formula>
    </cfRule>
    <cfRule type="expression" dxfId="456" priority="915">
      <formula>CELL("protect",H1047037)=1</formula>
    </cfRule>
  </conditionalFormatting>
  <conditionalFormatting sqref="AR134">
    <cfRule type="expression" dxfId="455" priority="877">
      <formula>CELL("protect",H1047028)=1</formula>
    </cfRule>
  </conditionalFormatting>
  <conditionalFormatting sqref="AR135">
    <cfRule type="expression" dxfId="454" priority="872">
      <formula>CELL("protect",H1047039)=1</formula>
    </cfRule>
    <cfRule type="expression" dxfId="453" priority="871">
      <formula>CELL("protect",AR135)=1</formula>
    </cfRule>
  </conditionalFormatting>
  <conditionalFormatting sqref="AR151">
    <cfRule type="expression" dxfId="452" priority="669">
      <formula>CELL("protect",H1047055)=1</formula>
    </cfRule>
  </conditionalFormatting>
  <conditionalFormatting sqref="AR153">
    <cfRule type="expression" dxfId="451" priority="667">
      <formula>CELL("protect",H1047057)=1</formula>
    </cfRule>
  </conditionalFormatting>
  <conditionalFormatting sqref="AR155">
    <cfRule type="expression" dxfId="450" priority="665">
      <formula>CELL("protect",H1047059)=1</formula>
    </cfRule>
  </conditionalFormatting>
  <conditionalFormatting sqref="AR157">
    <cfRule type="expression" dxfId="449" priority="663">
      <formula>CELL("protect",H1047061)=1</formula>
    </cfRule>
  </conditionalFormatting>
  <conditionalFormatting sqref="AR55:AS55 AR67:AS67 AO70:AO77 AR78:AS78 AO80:AO82 AR80:AS85 AR110:AS110 AR136:AS136 AR138:AS146 AR158:AS158 AR192:AS193 AR41:AS41 AR124:AS124 AO57:AO66">
    <cfRule type="expression" dxfId="448" priority="3332">
      <formula>CELL("protect",#REF!)=1</formula>
    </cfRule>
  </conditionalFormatting>
  <conditionalFormatting sqref="AR91:AS91">
    <cfRule type="expression" dxfId="447" priority="16">
      <formula>CELL("protect",AR91)=1</formula>
    </cfRule>
  </conditionalFormatting>
  <conditionalFormatting sqref="AR94:AS94">
    <cfRule type="expression" dxfId="446" priority="14">
      <formula>CELL("protect",AR94)=1</formula>
    </cfRule>
  </conditionalFormatting>
  <conditionalFormatting sqref="AR97:AS97">
    <cfRule type="expression" dxfId="445" priority="12">
      <formula>CELL("protect",AR97)=1</formula>
    </cfRule>
  </conditionalFormatting>
  <conditionalFormatting sqref="AR100:AS100">
    <cfRule type="expression" dxfId="444" priority="10">
      <formula>CELL("protect",AR100)=1</formula>
    </cfRule>
  </conditionalFormatting>
  <conditionalFormatting sqref="AR103:AS103">
    <cfRule type="expression" dxfId="443" priority="8">
      <formula>CELL("protect",AR103)=1</formula>
    </cfRule>
  </conditionalFormatting>
  <conditionalFormatting sqref="AR106:AS106">
    <cfRule type="expression" dxfId="442" priority="6">
      <formula>CELL("protect",AR106)=1</formula>
    </cfRule>
  </conditionalFormatting>
  <conditionalFormatting sqref="AR109:AS109">
    <cfRule type="expression" dxfId="441" priority="2">
      <formula>CELL("protect",AR109)=1</formula>
    </cfRule>
  </conditionalFormatting>
  <conditionalFormatting sqref="AR162:AS166">
    <cfRule type="expression" dxfId="440" priority="478">
      <formula>CELL("protect",H1047042)=1</formula>
    </cfRule>
  </conditionalFormatting>
  <conditionalFormatting sqref="AR168:AS168">
    <cfRule type="expression" dxfId="439" priority="476">
      <formula>CELL("protect",H1047055)=1</formula>
    </cfRule>
  </conditionalFormatting>
  <conditionalFormatting sqref="AR170:AS174">
    <cfRule type="expression" dxfId="438" priority="479">
      <formula>CELL("protect",H1047049)=1</formula>
    </cfRule>
  </conditionalFormatting>
  <conditionalFormatting sqref="AR176:AS176">
    <cfRule type="expression" dxfId="437" priority="473">
      <formula>CELL("protect",H1047062)=1</formula>
    </cfRule>
  </conditionalFormatting>
  <conditionalFormatting sqref="AR178:AS182">
    <cfRule type="expression" dxfId="436" priority="480">
      <formula>CELL("protect",H1047056)=1</formula>
    </cfRule>
  </conditionalFormatting>
  <conditionalFormatting sqref="AR184:AS184">
    <cfRule type="expression" dxfId="435" priority="475">
      <formula>CELL("protect",H1047069)=1</formula>
    </cfRule>
  </conditionalFormatting>
  <conditionalFormatting sqref="AR186:AS190">
    <cfRule type="expression" dxfId="434" priority="477">
      <formula>CELL("protect",H1)=1</formula>
    </cfRule>
  </conditionalFormatting>
  <conditionalFormatting sqref="AR227:AS227 AR206:AS206">
    <cfRule type="expression" dxfId="433" priority="3409">
      <formula>CELL("protect",#REF!)=1</formula>
    </cfRule>
  </conditionalFormatting>
  <conditionalFormatting sqref="AR237:AS237 AR249:AS249 AR262:AS262 AR283:AS283 AR290:AS290 AR292:AS292 AR294:AS294 AR300:AS300 AR302:AS302">
    <cfRule type="expression" dxfId="432" priority="3365">
      <formula>CELL("protect",#REF!)=1</formula>
    </cfRule>
  </conditionalFormatting>
  <conditionalFormatting sqref="AR286:AS289">
    <cfRule type="expression" dxfId="431" priority="382">
      <formula>CELL("protect",AR286)=1</formula>
    </cfRule>
  </conditionalFormatting>
  <conditionalFormatting sqref="AS25">
    <cfRule type="expression" dxfId="430" priority="2646">
      <formula>CELL("protect",H1046944)=1</formula>
    </cfRule>
  </conditionalFormatting>
  <conditionalFormatting sqref="AS28">
    <cfRule type="expression" dxfId="429" priority="2643">
      <formula>CELL("protect",H1046947)=1</formula>
    </cfRule>
  </conditionalFormatting>
  <conditionalFormatting sqref="AS31">
    <cfRule type="expression" dxfId="428" priority="2640">
      <formula>CELL("protect",H1046950)=1</formula>
    </cfRule>
  </conditionalFormatting>
  <conditionalFormatting sqref="AS34">
    <cfRule type="expression" dxfId="427" priority="2637">
      <formula>CELL("protect",H1046953)=1</formula>
    </cfRule>
  </conditionalFormatting>
  <conditionalFormatting sqref="AS37">
    <cfRule type="expression" dxfId="426" priority="2634">
      <formula>CELL("protect",H1046956)=1</formula>
    </cfRule>
  </conditionalFormatting>
  <conditionalFormatting sqref="AS40">
    <cfRule type="expression" dxfId="425" priority="2631">
      <formula>CELL("protect",H1046959)=1</formula>
    </cfRule>
  </conditionalFormatting>
  <conditionalFormatting sqref="AS41">
    <cfRule type="expression" dxfId="424" priority="2883">
      <formula>CELL("protect",I1046953)=1</formula>
    </cfRule>
  </conditionalFormatting>
  <conditionalFormatting sqref="AS58">
    <cfRule type="expression" dxfId="423" priority="2294">
      <formula>CELL("protect",H1046965)=1</formula>
    </cfRule>
  </conditionalFormatting>
  <conditionalFormatting sqref="AS70">
    <cfRule type="expression" dxfId="422" priority="2007">
      <formula>CELL("protect",I1046982)=1</formula>
    </cfRule>
  </conditionalFormatting>
  <conditionalFormatting sqref="AS71">
    <cfRule type="expression" dxfId="421" priority="2008">
      <formula>CELL("protect",H1046978)=1</formula>
    </cfRule>
  </conditionalFormatting>
  <conditionalFormatting sqref="AS72">
    <cfRule type="expression" dxfId="420" priority="2003">
      <formula>CELL("protect",I1046984)=1</formula>
    </cfRule>
  </conditionalFormatting>
  <conditionalFormatting sqref="AS72:AS73">
    <cfRule type="expression" dxfId="419" priority="2004">
      <formula>CELL("protect",AS72)=1</formula>
    </cfRule>
  </conditionalFormatting>
  <conditionalFormatting sqref="AS74">
    <cfRule type="expression" dxfId="418" priority="1999">
      <formula>CELL("protect",I1046986)=1</formula>
    </cfRule>
    <cfRule type="expression" dxfId="417" priority="2000">
      <formula>CELL("protect",AS74)=1</formula>
    </cfRule>
  </conditionalFormatting>
  <conditionalFormatting sqref="AS75">
    <cfRule type="expression" dxfId="416" priority="2009">
      <formula>CELL("protect",H1046978)=1</formula>
    </cfRule>
  </conditionalFormatting>
  <conditionalFormatting sqref="AS76">
    <cfRule type="expression" dxfId="415" priority="1995">
      <formula>CELL("protect",I1046988)=1</formula>
    </cfRule>
  </conditionalFormatting>
  <conditionalFormatting sqref="AS76:AS77">
    <cfRule type="expression" dxfId="414" priority="1996">
      <formula>CELL("protect",AS76)=1</formula>
    </cfRule>
  </conditionalFormatting>
  <conditionalFormatting sqref="AS80:AS82">
    <cfRule type="expression" dxfId="413" priority="2864">
      <formula>CELL("protect",I1046983)=1</formula>
    </cfRule>
  </conditionalFormatting>
  <conditionalFormatting sqref="AS91">
    <cfRule type="expression" dxfId="412" priority="15">
      <formula>CELL("protect",H1046995)=1</formula>
    </cfRule>
  </conditionalFormatting>
  <conditionalFormatting sqref="AS94">
    <cfRule type="expression" dxfId="411" priority="13">
      <formula>CELL("protect",H1046998)=1</formula>
    </cfRule>
  </conditionalFormatting>
  <conditionalFormatting sqref="AS97">
    <cfRule type="expression" dxfId="410" priority="11">
      <formula>CELL("protect",H1047001)=1</formula>
    </cfRule>
  </conditionalFormatting>
  <conditionalFormatting sqref="AS100">
    <cfRule type="expression" dxfId="409" priority="9">
      <formula>CELL("protect",H1047004)=1</formula>
    </cfRule>
  </conditionalFormatting>
  <conditionalFormatting sqref="AS103">
    <cfRule type="expression" dxfId="408" priority="7">
      <formula>CELL("protect",H1047007)=1</formula>
    </cfRule>
  </conditionalFormatting>
  <conditionalFormatting sqref="AS106">
    <cfRule type="expression" dxfId="407" priority="5">
      <formula>CELL("protect",H1047010)=1</formula>
    </cfRule>
  </conditionalFormatting>
  <conditionalFormatting sqref="AS109">
    <cfRule type="expression" dxfId="406" priority="1">
      <formula>CELL("protect",H1047013)=1</formula>
    </cfRule>
  </conditionalFormatting>
  <conditionalFormatting sqref="AS112">
    <cfRule type="expression" dxfId="405" priority="1651">
      <formula>CELL("protect",I1047016)=1</formula>
    </cfRule>
  </conditionalFormatting>
  <conditionalFormatting sqref="AS113">
    <cfRule type="expression" dxfId="404" priority="1654">
      <formula>CELL("protect",H1047007)=1</formula>
    </cfRule>
  </conditionalFormatting>
  <conditionalFormatting sqref="AS114">
    <cfRule type="expression" dxfId="403" priority="1603">
      <formula>CELL("protect",AS114)=1</formula>
    </cfRule>
    <cfRule type="expression" dxfId="402" priority="1604">
      <formula>CELL("protect",I1047018)=1</formula>
    </cfRule>
  </conditionalFormatting>
  <conditionalFormatting sqref="AS115">
    <cfRule type="expression" dxfId="401" priority="1607">
      <formula>CELL("protect",H1047009)=1</formula>
    </cfRule>
  </conditionalFormatting>
  <conditionalFormatting sqref="AS116">
    <cfRule type="expression" dxfId="400" priority="1564">
      <formula>CELL("protect",I1047020)=1</formula>
    </cfRule>
    <cfRule type="expression" dxfId="399" priority="1563">
      <formula>CELL("protect",AS116)=1</formula>
    </cfRule>
  </conditionalFormatting>
  <conditionalFormatting sqref="AS117">
    <cfRule type="expression" dxfId="398" priority="1567">
      <formula>CELL("protect",H1047011)=1</formula>
    </cfRule>
  </conditionalFormatting>
  <conditionalFormatting sqref="AS118">
    <cfRule type="expression" dxfId="397" priority="1523">
      <formula>CELL("protect",AS118)=1</formula>
    </cfRule>
    <cfRule type="expression" dxfId="396" priority="1524">
      <formula>CELL("protect",I1047022)=1</formula>
    </cfRule>
  </conditionalFormatting>
  <conditionalFormatting sqref="AS119">
    <cfRule type="expression" dxfId="395" priority="1527">
      <formula>CELL("protect",H1047013)=1</formula>
    </cfRule>
  </conditionalFormatting>
  <conditionalFormatting sqref="AS120">
    <cfRule type="expression" dxfId="394" priority="1484">
      <formula>CELL("protect",I1047024)=1</formula>
    </cfRule>
    <cfRule type="expression" dxfId="393" priority="1483">
      <formula>CELL("protect",AS120)=1</formula>
    </cfRule>
  </conditionalFormatting>
  <conditionalFormatting sqref="AS121">
    <cfRule type="expression" dxfId="392" priority="1487">
      <formula>CELL("protect",H1047015)=1</formula>
    </cfRule>
  </conditionalFormatting>
  <conditionalFormatting sqref="AS122">
    <cfRule type="expression" dxfId="391" priority="1443">
      <formula>CELL("protect",AS122)=1</formula>
    </cfRule>
    <cfRule type="expression" dxfId="390" priority="1444">
      <formula>CELL("protect",I1047026)=1</formula>
    </cfRule>
  </conditionalFormatting>
  <conditionalFormatting sqref="AS123">
    <cfRule type="expression" dxfId="389" priority="1447">
      <formula>CELL("protect",H1047017)=1</formula>
    </cfRule>
  </conditionalFormatting>
  <conditionalFormatting sqref="AS126">
    <cfRule type="expression" dxfId="388" priority="1082">
      <formula>CELL("protect",I1047030)=1</formula>
    </cfRule>
  </conditionalFormatting>
  <conditionalFormatting sqref="AS127">
    <cfRule type="expression" dxfId="387" priority="1084">
      <formula>CELL("protect",H1047021)=1</formula>
    </cfRule>
  </conditionalFormatting>
  <conditionalFormatting sqref="AS128">
    <cfRule type="expression" dxfId="386" priority="1003">
      <formula>CELL("protect",I1047032)=1</formula>
    </cfRule>
  </conditionalFormatting>
  <conditionalFormatting sqref="AS129">
    <cfRule type="expression" dxfId="385" priority="1005">
      <formula>CELL("protect",H1047023)=1</formula>
    </cfRule>
  </conditionalFormatting>
  <conditionalFormatting sqref="AS130">
    <cfRule type="expression" dxfId="384" priority="960">
      <formula>CELL("protect",I1047034)=1</formula>
    </cfRule>
  </conditionalFormatting>
  <conditionalFormatting sqref="AS131">
    <cfRule type="expression" dxfId="383" priority="962">
      <formula>CELL("protect",H1047025)=1</formula>
    </cfRule>
  </conditionalFormatting>
  <conditionalFormatting sqref="AS132">
    <cfRule type="expression" dxfId="382" priority="917">
      <formula>CELL("protect",I1047036)=1</formula>
    </cfRule>
  </conditionalFormatting>
  <conditionalFormatting sqref="AS133">
    <cfRule type="expression" dxfId="381" priority="919">
      <formula>CELL("protect",H1047027)=1</formula>
    </cfRule>
  </conditionalFormatting>
  <conditionalFormatting sqref="AS134">
    <cfRule type="expression" dxfId="380" priority="874">
      <formula>CELL("protect",I1047038)=1</formula>
    </cfRule>
  </conditionalFormatting>
  <conditionalFormatting sqref="AS135">
    <cfRule type="expression" dxfId="379" priority="876">
      <formula>CELL("protect",H1047029)=1</formula>
    </cfRule>
  </conditionalFormatting>
  <conditionalFormatting sqref="AS138:AS141">
    <cfRule type="expression" dxfId="378" priority="2836">
      <formula>CELL("protect",I1047025)=1</formula>
    </cfRule>
    <cfRule type="expression" dxfId="377" priority="2837">
      <formula>CELL("protect",I1047027)=1</formula>
    </cfRule>
    <cfRule type="expression" dxfId="376" priority="2838">
      <formula>CELL("protect",I1047026)=1</formula>
    </cfRule>
  </conditionalFormatting>
  <conditionalFormatting sqref="AS150">
    <cfRule type="expression" dxfId="375" priority="661">
      <formula>CELL("protect",I1047054)=1</formula>
    </cfRule>
  </conditionalFormatting>
  <conditionalFormatting sqref="AS152">
    <cfRule type="expression" dxfId="374" priority="659">
      <formula>CELL("protect",I1047056)=1</formula>
    </cfRule>
  </conditionalFormatting>
  <conditionalFormatting sqref="AS154">
    <cfRule type="expression" dxfId="373" priority="657">
      <formula>CELL("protect",I1047058)=1</formula>
    </cfRule>
  </conditionalFormatting>
  <conditionalFormatting sqref="AS156">
    <cfRule type="expression" dxfId="372" priority="655">
      <formula>CELL("protect",I1047060)=1</formula>
    </cfRule>
  </conditionalFormatting>
  <conditionalFormatting sqref="AS167">
    <cfRule type="expression" dxfId="371" priority="474">
      <formula>CELL("protect",H1047047)=1</formula>
    </cfRule>
    <cfRule type="expression" dxfId="370" priority="471">
      <formula>CELL("protect",I1047047)=1</formula>
    </cfRule>
  </conditionalFormatting>
  <conditionalFormatting sqref="AS175">
    <cfRule type="expression" dxfId="369" priority="469">
      <formula>CELL("protect",I1047055)=1</formula>
    </cfRule>
  </conditionalFormatting>
  <conditionalFormatting sqref="AS183">
    <cfRule type="expression" dxfId="368" priority="466">
      <formula>CELL("protect",I1047063)=1</formula>
    </cfRule>
    <cfRule type="expression" dxfId="367" priority="468">
      <formula>CELL("protect",H1047063)=1</formula>
    </cfRule>
  </conditionalFormatting>
  <conditionalFormatting sqref="AS186:AS190">
    <cfRule type="expression" dxfId="366" priority="481">
      <formula>CELL("protect",I1047063)=1</formula>
    </cfRule>
  </conditionalFormatting>
  <conditionalFormatting sqref="AS191">
    <cfRule type="expression" dxfId="365" priority="465">
      <formula>CELL("protect",H1047071)=1</formula>
    </cfRule>
    <cfRule type="expression" dxfId="364" priority="463">
      <formula>CELL("protect",I1047071)=1</formula>
    </cfRule>
  </conditionalFormatting>
  <conditionalFormatting sqref="AS126:AT135">
    <cfRule type="expression" dxfId="363" priority="873">
      <formula>CELL("protect",AS126)=1</formula>
    </cfRule>
  </conditionalFormatting>
  <conditionalFormatting sqref="AS66:AU66">
    <cfRule type="expression" dxfId="362" priority="2181">
      <formula>CELL("protect",AS66)=1</formula>
    </cfRule>
  </conditionalFormatting>
  <conditionalFormatting sqref="AS115:AU115">
    <cfRule type="expression" dxfId="361" priority="1632">
      <formula>CELL("protect",AS115)=1</formula>
    </cfRule>
  </conditionalFormatting>
  <conditionalFormatting sqref="AS117:AU117">
    <cfRule type="expression" dxfId="360" priority="1592">
      <formula>CELL("protect",AS117)=1</formula>
    </cfRule>
  </conditionalFormatting>
  <conditionalFormatting sqref="AS119:AU119">
    <cfRule type="expression" dxfId="359" priority="1552">
      <formula>CELL("protect",AS119)=1</formula>
    </cfRule>
  </conditionalFormatting>
  <conditionalFormatting sqref="AS121:AU121">
    <cfRule type="expression" dxfId="358" priority="1512">
      <formula>CELL("protect",AS121)=1</formula>
    </cfRule>
  </conditionalFormatting>
  <conditionalFormatting sqref="AS123:AU123">
    <cfRule type="expression" dxfId="357" priority="1472">
      <formula>CELL("protect",AS123)=1</formula>
    </cfRule>
  </conditionalFormatting>
  <conditionalFormatting sqref="AS278:AU282">
    <cfRule type="expression" dxfId="356" priority="443">
      <formula>CELL("protect",AS278)=1</formula>
    </cfRule>
  </conditionalFormatting>
  <conditionalFormatting sqref="AS60:XFD60">
    <cfRule type="expression" dxfId="355" priority="2199">
      <formula>CELL("protect",AS60)=1</formula>
    </cfRule>
  </conditionalFormatting>
  <conditionalFormatting sqref="AS62:XFD62">
    <cfRule type="expression" dxfId="354" priority="2193">
      <formula>CELL("protect",AS62)=1</formula>
    </cfRule>
  </conditionalFormatting>
  <conditionalFormatting sqref="AS64:XFD64">
    <cfRule type="expression" dxfId="353" priority="2187">
      <formula>CELL("protect",AS64)=1</formula>
    </cfRule>
  </conditionalFormatting>
  <conditionalFormatting sqref="AS113:XFD113">
    <cfRule type="expression" dxfId="352" priority="1679">
      <formula>CELL("protect",AS113)=1</formula>
    </cfRule>
  </conditionalFormatting>
  <conditionalFormatting sqref="AT91:AU91">
    <cfRule type="expression" dxfId="351" priority="1875">
      <formula>CELL("protect",AT91)=1</formula>
    </cfRule>
  </conditionalFormatting>
  <conditionalFormatting sqref="AT94:AU94">
    <cfRule type="expression" dxfId="350" priority="1858">
      <formula>CELL("protect",AT94)=1</formula>
    </cfRule>
  </conditionalFormatting>
  <conditionalFormatting sqref="AT97:AU97">
    <cfRule type="expression" dxfId="349" priority="1841">
      <formula>CELL("protect",AT97)=1</formula>
    </cfRule>
  </conditionalFormatting>
  <conditionalFormatting sqref="AT100:AU100">
    <cfRule type="expression" dxfId="348" priority="1824">
      <formula>CELL("protect",AT100)=1</formula>
    </cfRule>
  </conditionalFormatting>
  <conditionalFormatting sqref="AT103:AU103">
    <cfRule type="expression" dxfId="347" priority="1807">
      <formula>CELL("protect",AT103)=1</formula>
    </cfRule>
  </conditionalFormatting>
  <conditionalFormatting sqref="AT106:AU106">
    <cfRule type="expression" dxfId="346" priority="1790">
      <formula>CELL("protect",AT106)=1</formula>
    </cfRule>
  </conditionalFormatting>
  <conditionalFormatting sqref="AT160:AU160">
    <cfRule type="expression" dxfId="345" priority="148">
      <formula>CELL("protect",AT160)=1</formula>
    </cfRule>
  </conditionalFormatting>
  <conditionalFormatting sqref="AT285:AU289">
    <cfRule type="expression" dxfId="344" priority="381">
      <formula>CELL("protect",AT285)=1</formula>
    </cfRule>
  </conditionalFormatting>
  <conditionalFormatting sqref="AT45:AV45">
    <cfRule type="expression" dxfId="343" priority="2379">
      <formula>CELL("protect",AT45)=1</formula>
    </cfRule>
  </conditionalFormatting>
  <conditionalFormatting sqref="AT46:AV46">
    <cfRule type="expression" dxfId="342" priority="2397">
      <formula>CELL("protect",AT46)=1</formula>
    </cfRule>
  </conditionalFormatting>
  <conditionalFormatting sqref="AT47:AV47">
    <cfRule type="expression" dxfId="341" priority="2376">
      <formula>CELL("protect",AT47)=1</formula>
    </cfRule>
  </conditionalFormatting>
  <conditionalFormatting sqref="AT48:AV48">
    <cfRule type="expression" dxfId="340" priority="2394">
      <formula>CELL("protect",AT48)=1</formula>
    </cfRule>
  </conditionalFormatting>
  <conditionalFormatting sqref="AT49:AV49">
    <cfRule type="expression" dxfId="339" priority="2373">
      <formula>CELL("protect",AT49)=1</formula>
    </cfRule>
  </conditionalFormatting>
  <conditionalFormatting sqref="AT50:AV50">
    <cfRule type="expression" dxfId="338" priority="2391">
      <formula>CELL("protect",AT50)=1</formula>
    </cfRule>
  </conditionalFormatting>
  <conditionalFormatting sqref="AT51:AV51">
    <cfRule type="expression" dxfId="337" priority="2370">
      <formula>CELL("protect",AT51)=1</formula>
    </cfRule>
  </conditionalFormatting>
  <conditionalFormatting sqref="AT52:AV52">
    <cfRule type="expression" dxfId="336" priority="2388">
      <formula>CELL("protect",AT52)=1</formula>
    </cfRule>
  </conditionalFormatting>
  <conditionalFormatting sqref="AT53:AV53">
    <cfRule type="expression" dxfId="335" priority="2367">
      <formula>CELL("protect",AT53)=1</formula>
    </cfRule>
  </conditionalFormatting>
  <conditionalFormatting sqref="AT54:AV54">
    <cfRule type="expression" dxfId="334" priority="2385">
      <formula>CELL("protect",AT54)=1</formula>
    </cfRule>
  </conditionalFormatting>
  <conditionalFormatting sqref="AT68:AW68">
    <cfRule type="expression" dxfId="333" priority="154">
      <formula>CELL("protect",AT68)=1</formula>
    </cfRule>
  </conditionalFormatting>
  <conditionalFormatting sqref="AT109:AW109">
    <cfRule type="expression" dxfId="332" priority="1773">
      <formula>CELL("protect",AT109)=1</formula>
    </cfRule>
  </conditionalFormatting>
  <conditionalFormatting sqref="AT114:AW114">
    <cfRule type="expression" dxfId="331" priority="1629">
      <formula>CELL("protect",AT114)=1</formula>
    </cfRule>
  </conditionalFormatting>
  <conditionalFormatting sqref="AT116:AW116">
    <cfRule type="expression" dxfId="330" priority="1589">
      <formula>CELL("protect",AT116)=1</formula>
    </cfRule>
  </conditionalFormatting>
  <conditionalFormatting sqref="AT118:AW118">
    <cfRule type="expression" dxfId="329" priority="1549">
      <formula>CELL("protect",AT118)=1</formula>
    </cfRule>
  </conditionalFormatting>
  <conditionalFormatting sqref="AT120:AW120">
    <cfRule type="expression" dxfId="328" priority="1509">
      <formula>CELL("protect",AT120)=1</formula>
    </cfRule>
  </conditionalFormatting>
  <conditionalFormatting sqref="AT122:AW122">
    <cfRule type="expression" dxfId="327" priority="1469">
      <formula>CELL("protect",AT122)=1</formula>
    </cfRule>
  </conditionalFormatting>
  <conditionalFormatting sqref="AT41:XFD43">
    <cfRule type="expression" dxfId="326" priority="2382">
      <formula>CELL("protect",AT41)=1</formula>
    </cfRule>
  </conditionalFormatting>
  <conditionalFormatting sqref="AT44:XFD44">
    <cfRule type="expression" dxfId="325" priority="2400">
      <formula>CELL("protect",AT44)=1</formula>
    </cfRule>
  </conditionalFormatting>
  <conditionalFormatting sqref="AT56:XFD56">
    <cfRule type="expression" dxfId="324" priority="155">
      <formula>CELL("protect",AT56)=1</formula>
    </cfRule>
  </conditionalFormatting>
  <conditionalFormatting sqref="AT59:XFD59">
    <cfRule type="expression" dxfId="323" priority="2202">
      <formula>CELL("protect",AT59)=1</formula>
    </cfRule>
  </conditionalFormatting>
  <conditionalFormatting sqref="AT61:XFD61">
    <cfRule type="expression" dxfId="322" priority="2196">
      <formula>CELL("protect",AT61)=1</formula>
    </cfRule>
  </conditionalFormatting>
  <conditionalFormatting sqref="AT63:XFD63">
    <cfRule type="expression" dxfId="321" priority="2190">
      <formula>CELL("protect",AT63)=1</formula>
    </cfRule>
  </conditionalFormatting>
  <conditionalFormatting sqref="AT65:XFD65">
    <cfRule type="expression" dxfId="320" priority="2184">
      <formula>CELL("protect",AT65)=1</formula>
    </cfRule>
  </conditionalFormatting>
  <conditionalFormatting sqref="AT79:XFD79">
    <cfRule type="expression" dxfId="319" priority="153">
      <formula>CELL("protect",AT79)=1</formula>
    </cfRule>
  </conditionalFormatting>
  <conditionalFormatting sqref="AT88:XFD88">
    <cfRule type="expression" dxfId="318" priority="152">
      <formula>CELL("protect",AT88)=1</formula>
    </cfRule>
  </conditionalFormatting>
  <conditionalFormatting sqref="AT111:XFD111">
    <cfRule type="expression" dxfId="317" priority="151">
      <formula>CELL("protect",AT111)=1</formula>
    </cfRule>
  </conditionalFormatting>
  <conditionalFormatting sqref="AT112:XFD112 AV110:XFD110">
    <cfRule type="expression" dxfId="316" priority="1676">
      <formula>CELL("protect",AT110)=1</formula>
    </cfRule>
  </conditionalFormatting>
  <conditionalFormatting sqref="AT125:XFD125">
    <cfRule type="expression" dxfId="315" priority="150">
      <formula>CELL("protect",AT125)=1</formula>
    </cfRule>
  </conditionalFormatting>
  <conditionalFormatting sqref="AT137:XFD137">
    <cfRule type="expression" dxfId="314" priority="149">
      <formula>CELL("protect",AT137)=1</formula>
    </cfRule>
  </conditionalFormatting>
  <conditionalFormatting sqref="AT195:XFD195">
    <cfRule type="expression" dxfId="313" priority="147">
      <formula>CELL("protect",AT195)=1</formula>
    </cfRule>
  </conditionalFormatting>
  <conditionalFormatting sqref="AT229:XFD230">
    <cfRule type="expression" dxfId="312" priority="142">
      <formula>CELL("protect",AT229)=1</formula>
    </cfRule>
  </conditionalFormatting>
  <conditionalFormatting sqref="AT239:XFD240">
    <cfRule type="expression" dxfId="311" priority="138">
      <formula>CELL("protect",AT239)=1</formula>
    </cfRule>
  </conditionalFormatting>
  <conditionalFormatting sqref="AU23:AU40">
    <cfRule type="expression" dxfId="310" priority="3579">
      <formula>CELL("protect",A1046942)=1</formula>
    </cfRule>
  </conditionalFormatting>
  <conditionalFormatting sqref="AU25">
    <cfRule type="expression" dxfId="309" priority="2589">
      <formula>CELL("protect",K1046944)=1</formula>
    </cfRule>
  </conditionalFormatting>
  <conditionalFormatting sqref="AU28">
    <cfRule type="expression" dxfId="308" priority="2588">
      <formula>CELL("protect",K1046947)=1</formula>
    </cfRule>
  </conditionalFormatting>
  <conditionalFormatting sqref="AU31">
    <cfRule type="expression" dxfId="307" priority="2587">
      <formula>CELL("protect",K1046950)=1</formula>
    </cfRule>
  </conditionalFormatting>
  <conditionalFormatting sqref="AU34">
    <cfRule type="expression" dxfId="306" priority="2586">
      <formula>CELL("protect",K1046953)=1</formula>
    </cfRule>
  </conditionalFormatting>
  <conditionalFormatting sqref="AU37">
    <cfRule type="expression" dxfId="305" priority="2585">
      <formula>CELL("protect",K1046956)=1</formula>
    </cfRule>
  </conditionalFormatting>
  <conditionalFormatting sqref="AU40">
    <cfRule type="expression" dxfId="304" priority="2584">
      <formula>CELL("protect",K1046959)=1</formula>
    </cfRule>
  </conditionalFormatting>
  <conditionalFormatting sqref="AU44">
    <cfRule type="expression" dxfId="303" priority="2399">
      <formula>CELL("protect",K1046963)=1</formula>
    </cfRule>
    <cfRule type="expression" dxfId="302" priority="2401">
      <formula>CELL("protect",A1046963)=1</formula>
    </cfRule>
  </conditionalFormatting>
  <conditionalFormatting sqref="AU46">
    <cfRule type="expression" dxfId="301" priority="2398">
      <formula>CELL("protect",A1046965)=1</formula>
    </cfRule>
    <cfRule type="expression" dxfId="300" priority="2396">
      <formula>CELL("protect",K1046965)=1</formula>
    </cfRule>
  </conditionalFormatting>
  <conditionalFormatting sqref="AU48">
    <cfRule type="expression" dxfId="299" priority="2393">
      <formula>CELL("protect",K1046967)=1</formula>
    </cfRule>
    <cfRule type="expression" dxfId="298" priority="2395">
      <formula>CELL("protect",A1046967)=1</formula>
    </cfRule>
  </conditionalFormatting>
  <conditionalFormatting sqref="AU50">
    <cfRule type="expression" dxfId="297" priority="2392">
      <formula>CELL("protect",A1046969)=1</formula>
    </cfRule>
    <cfRule type="expression" dxfId="296" priority="2390">
      <formula>CELL("protect",K1046969)=1</formula>
    </cfRule>
  </conditionalFormatting>
  <conditionalFormatting sqref="AU52">
    <cfRule type="expression" dxfId="295" priority="2387">
      <formula>CELL("protect",K1046971)=1</formula>
    </cfRule>
    <cfRule type="expression" dxfId="294" priority="2389">
      <formula>CELL("protect",A1046971)=1</formula>
    </cfRule>
  </conditionalFormatting>
  <conditionalFormatting sqref="AU54">
    <cfRule type="expression" dxfId="293" priority="2386">
      <formula>CELL("protect",A1046973)=1</formula>
    </cfRule>
    <cfRule type="expression" dxfId="292" priority="2384">
      <formula>CELL("protect",K1046973)=1</formula>
    </cfRule>
  </conditionalFormatting>
  <conditionalFormatting sqref="AU58">
    <cfRule type="expression" dxfId="291" priority="2205">
      <formula>CELL("protect",AU58)=1</formula>
    </cfRule>
    <cfRule type="expression" dxfId="290" priority="2204">
      <formula>CELL("protect",K1046977)=1</formula>
    </cfRule>
    <cfRule type="expression" dxfId="289" priority="2206">
      <formula>CELL("protect",A1046977)=1</formula>
    </cfRule>
  </conditionalFormatting>
  <conditionalFormatting sqref="AU60">
    <cfRule type="expression" dxfId="288" priority="2200">
      <formula>CELL("protect",A1046979)=1</formula>
    </cfRule>
    <cfRule type="expression" dxfId="287" priority="2198">
      <formula>CELL("protect",K1046979)=1</formula>
    </cfRule>
  </conditionalFormatting>
  <conditionalFormatting sqref="AU62">
    <cfRule type="expression" dxfId="286" priority="2192">
      <formula>CELL("protect",K1046981)=1</formula>
    </cfRule>
    <cfRule type="expression" dxfId="285" priority="2194">
      <formula>CELL("protect",A1046981)=1</formula>
    </cfRule>
  </conditionalFormatting>
  <conditionalFormatting sqref="AU64">
    <cfRule type="expression" dxfId="284" priority="2186">
      <formula>CELL("protect",K1046983)=1</formula>
    </cfRule>
    <cfRule type="expression" dxfId="283" priority="2188">
      <formula>CELL("protect",A1046983)=1</formula>
    </cfRule>
  </conditionalFormatting>
  <conditionalFormatting sqref="AU66">
    <cfRule type="expression" dxfId="282" priority="2180">
      <formula>CELL("protect",K1046985)=1</formula>
    </cfRule>
    <cfRule type="expression" dxfId="281" priority="2182">
      <formula>CELL("protect",A1046985)=1</formula>
    </cfRule>
  </conditionalFormatting>
  <conditionalFormatting sqref="AU71">
    <cfRule type="expression" dxfId="280" priority="2147">
      <formula>CELL("protect",A1046990)=1</formula>
    </cfRule>
    <cfRule type="expression" dxfId="279" priority="2145">
      <formula>CELL("protect",K1046990)=1</formula>
    </cfRule>
  </conditionalFormatting>
  <conditionalFormatting sqref="AU71:AU72">
    <cfRule type="expression" dxfId="278" priority="2146">
      <formula>CELL("protect",AU71)=1</formula>
    </cfRule>
  </conditionalFormatting>
  <conditionalFormatting sqref="AU72 AU74 AU76 AU78:AV78 AU41:AW41 AU43 AW43 AV44:AW44 AU45 AV46 AU47 AV48 AU49 AV50 AU51 AV52 AU53 AV54 AU55:AW55 AU57 AW57:AW66 AU59 AU61 AU63 AU65 AU70">
    <cfRule type="expression" dxfId="277" priority="2151">
      <formula>CELL("protect",A1046953)=1</formula>
    </cfRule>
  </conditionalFormatting>
  <conditionalFormatting sqref="AU73">
    <cfRule type="expression" dxfId="276" priority="2141">
      <formula>CELL("protect",A1046992)=1</formula>
    </cfRule>
    <cfRule type="expression" dxfId="275" priority="2139">
      <formula>CELL("protect",K1046992)=1</formula>
    </cfRule>
  </conditionalFormatting>
  <conditionalFormatting sqref="AU73:AU74">
    <cfRule type="expression" dxfId="274" priority="2140">
      <formula>CELL("protect",AU73)=1</formula>
    </cfRule>
  </conditionalFormatting>
  <conditionalFormatting sqref="AU75">
    <cfRule type="expression" dxfId="273" priority="2135">
      <formula>CELL("protect",A1046994)=1</formula>
    </cfRule>
    <cfRule type="expression" dxfId="272" priority="2133">
      <formula>CELL("protect",K1046994)=1</formula>
    </cfRule>
  </conditionalFormatting>
  <conditionalFormatting sqref="AU75:AU76">
    <cfRule type="expression" dxfId="271" priority="2134">
      <formula>CELL("protect",AU75)=1</formula>
    </cfRule>
  </conditionalFormatting>
  <conditionalFormatting sqref="AU77">
    <cfRule type="expression" dxfId="270" priority="2127">
      <formula>CELL("protect",K1046996)=1</formula>
    </cfRule>
    <cfRule type="expression" dxfId="269" priority="2129">
      <formula>CELL("protect",A1046996)=1</formula>
    </cfRule>
    <cfRule type="expression" dxfId="268" priority="2128">
      <formula>CELL("protect",AU77)=1</formula>
    </cfRule>
  </conditionalFormatting>
  <conditionalFormatting sqref="AU91">
    <cfRule type="expression" dxfId="267" priority="1874">
      <formula>CELL("protect",K1047010)=1</formula>
    </cfRule>
    <cfRule type="expression" dxfId="266" priority="1876">
      <formula>CELL("protect",A1047010)=1</formula>
    </cfRule>
  </conditionalFormatting>
  <conditionalFormatting sqref="AU94">
    <cfRule type="expression" dxfId="265" priority="1857">
      <formula>CELL("protect",K1047013)=1</formula>
    </cfRule>
    <cfRule type="expression" dxfId="264" priority="1859">
      <formula>CELL("protect",A1047013)=1</formula>
    </cfRule>
  </conditionalFormatting>
  <conditionalFormatting sqref="AU97">
    <cfRule type="expression" dxfId="263" priority="1840">
      <formula>CELL("protect",K1047016)=1</formula>
    </cfRule>
    <cfRule type="expression" dxfId="262" priority="1842">
      <formula>CELL("protect",A1047016)=1</formula>
    </cfRule>
  </conditionalFormatting>
  <conditionalFormatting sqref="AU100">
    <cfRule type="expression" dxfId="261" priority="1825">
      <formula>CELL("protect",A1047019)=1</formula>
    </cfRule>
    <cfRule type="expression" dxfId="260" priority="1823">
      <formula>CELL("protect",K1047019)=1</formula>
    </cfRule>
  </conditionalFormatting>
  <conditionalFormatting sqref="AU103">
    <cfRule type="expression" dxfId="259" priority="1808">
      <formula>CELL("protect",A1047022)=1</formula>
    </cfRule>
    <cfRule type="expression" dxfId="258" priority="1806">
      <formula>CELL("protect",K1047022)=1</formula>
    </cfRule>
  </conditionalFormatting>
  <conditionalFormatting sqref="AU106">
    <cfRule type="expression" dxfId="257" priority="1789">
      <formula>CELL("protect",K1047025)=1</formula>
    </cfRule>
    <cfRule type="expression" dxfId="256" priority="1791">
      <formula>CELL("protect",A1047025)=1</formula>
    </cfRule>
  </conditionalFormatting>
  <conditionalFormatting sqref="AU109">
    <cfRule type="expression" dxfId="255" priority="1772">
      <formula>CELL("protect",K1047028)=1</formula>
    </cfRule>
    <cfRule type="expression" dxfId="254" priority="1774">
      <formula>CELL("protect",A1047028)=1</formula>
    </cfRule>
  </conditionalFormatting>
  <conditionalFormatting sqref="AU113">
    <cfRule type="expression" dxfId="253" priority="1680">
      <formula>CELL("protect",A1047032)=1</formula>
    </cfRule>
    <cfRule type="expression" dxfId="252" priority="1678">
      <formula>CELL("protect",K1047032)=1</formula>
    </cfRule>
  </conditionalFormatting>
  <conditionalFormatting sqref="AU115">
    <cfRule type="expression" dxfId="251" priority="1631">
      <formula>CELL("protect",K1047034)=1</formula>
    </cfRule>
    <cfRule type="expression" dxfId="250" priority="1633">
      <formula>CELL("protect",A1047034)=1</formula>
    </cfRule>
  </conditionalFormatting>
  <conditionalFormatting sqref="AU117">
    <cfRule type="expression" dxfId="249" priority="1593">
      <formula>CELL("protect",A1047036)=1</formula>
    </cfRule>
    <cfRule type="expression" dxfId="248" priority="1591">
      <formula>CELL("protect",K1047036)=1</formula>
    </cfRule>
  </conditionalFormatting>
  <conditionalFormatting sqref="AU119">
    <cfRule type="expression" dxfId="247" priority="1551">
      <formula>CELL("protect",K1047038)=1</formula>
    </cfRule>
    <cfRule type="expression" dxfId="246" priority="1553">
      <formula>CELL("protect",A1047038)=1</formula>
    </cfRule>
  </conditionalFormatting>
  <conditionalFormatting sqref="AU121">
    <cfRule type="expression" dxfId="245" priority="1511">
      <formula>CELL("protect",K1047040)=1</formula>
    </cfRule>
    <cfRule type="expression" dxfId="244" priority="1513">
      <formula>CELL("protect",A1047040)=1</formula>
    </cfRule>
  </conditionalFormatting>
  <conditionalFormatting sqref="AU123">
    <cfRule type="expression" dxfId="243" priority="1473">
      <formula>CELL("protect",A1047042)=1</formula>
    </cfRule>
    <cfRule type="expression" dxfId="242" priority="1471">
      <formula>CELL("protect",K1047042)=1</formula>
    </cfRule>
  </conditionalFormatting>
  <conditionalFormatting sqref="AU126:AU128">
    <cfRule type="expression" dxfId="241" priority="1075">
      <formula>CELL("protect",AU126)=1</formula>
    </cfRule>
  </conditionalFormatting>
  <conditionalFormatting sqref="AU127">
    <cfRule type="expression" dxfId="240" priority="1074">
      <formula>CELL("protect",K1047046)=1</formula>
    </cfRule>
    <cfRule type="expression" dxfId="239" priority="1076">
      <formula>CELL("protect",A1047046)=1</formula>
    </cfRule>
  </conditionalFormatting>
  <conditionalFormatting sqref="AU129">
    <cfRule type="expression" dxfId="238" priority="997">
      <formula>CELL("protect",K1047048)=1</formula>
    </cfRule>
    <cfRule type="expression" dxfId="237" priority="999">
      <formula>CELL("protect",A1047048)=1</formula>
    </cfRule>
  </conditionalFormatting>
  <conditionalFormatting sqref="AU129:AU130">
    <cfRule type="expression" dxfId="236" priority="998">
      <formula>CELL("protect",AU129)=1</formula>
    </cfRule>
  </conditionalFormatting>
  <conditionalFormatting sqref="AU131">
    <cfRule type="expression" dxfId="235" priority="956">
      <formula>CELL("protect",A1047050)=1</formula>
    </cfRule>
    <cfRule type="expression" dxfId="234" priority="954">
      <formula>CELL("protect",K1047050)=1</formula>
    </cfRule>
  </conditionalFormatting>
  <conditionalFormatting sqref="AU131:AU132">
    <cfRule type="expression" dxfId="233" priority="955">
      <formula>CELL("protect",AU131)=1</formula>
    </cfRule>
  </conditionalFormatting>
  <conditionalFormatting sqref="AU133">
    <cfRule type="expression" dxfId="232" priority="913">
      <formula>CELL("protect",A1047052)=1</formula>
    </cfRule>
    <cfRule type="expression" dxfId="231" priority="912">
      <formula>CELL("protect",AU133)=1</formula>
    </cfRule>
    <cfRule type="expression" dxfId="230" priority="911">
      <formula>CELL("protect",K1047052)=1</formula>
    </cfRule>
  </conditionalFormatting>
  <conditionalFormatting sqref="AU134:AU135">
    <cfRule type="expression" dxfId="229" priority="868">
      <formula>CELL("protect",AU134)=1</formula>
    </cfRule>
  </conditionalFormatting>
  <conditionalFormatting sqref="AU135">
    <cfRule type="expression" dxfId="228" priority="867">
      <formula>CELL("protect",K1047054)=1</formula>
    </cfRule>
    <cfRule type="expression" dxfId="227" priority="869">
      <formula>CELL("protect",A1047054)=1</formula>
    </cfRule>
  </conditionalFormatting>
  <conditionalFormatting sqref="AU138:AU141">
    <cfRule type="expression" dxfId="226" priority="3299">
      <formula>CELL("protect",A1047025)=1</formula>
    </cfRule>
    <cfRule type="expression" dxfId="225" priority="3301">
      <formula>CELL("protect",A1047027)=1</formula>
    </cfRule>
    <cfRule type="expression" dxfId="224" priority="3302">
      <formula>CELL("protect",A1047026)=1</formula>
    </cfRule>
  </conditionalFormatting>
  <conditionalFormatting sqref="AU144:AU146">
    <cfRule type="expression" dxfId="223" priority="3305">
      <formula>CELL("protect",A1047029)=1</formula>
    </cfRule>
  </conditionalFormatting>
  <conditionalFormatting sqref="AU150">
    <cfRule type="expression" dxfId="222" priority="637">
      <formula>CELL("protect",A1047044)=1</formula>
    </cfRule>
  </conditionalFormatting>
  <conditionalFormatting sqref="AU150:AU152">
    <cfRule type="expression" dxfId="221" priority="634">
      <formula>CELL("protect",AU150)=1</formula>
    </cfRule>
  </conditionalFormatting>
  <conditionalFormatting sqref="AU151">
    <cfRule type="expression" dxfId="220" priority="635">
      <formula>CELL("protect",A1047070)=1</formula>
    </cfRule>
    <cfRule type="expression" dxfId="219" priority="633">
      <formula>CELL("protect",K1047070)=1</formula>
    </cfRule>
  </conditionalFormatting>
  <conditionalFormatting sqref="AU153">
    <cfRule type="expression" dxfId="218" priority="625">
      <formula>CELL("protect",K1047072)=1</formula>
    </cfRule>
    <cfRule type="expression" dxfId="217" priority="627">
      <formula>CELL("protect",A1047072)=1</formula>
    </cfRule>
  </conditionalFormatting>
  <conditionalFormatting sqref="AU153:AU154">
    <cfRule type="expression" dxfId="216" priority="626">
      <formula>CELL("protect",AU153)=1</formula>
    </cfRule>
  </conditionalFormatting>
  <conditionalFormatting sqref="AU155">
    <cfRule type="expression" dxfId="215" priority="617">
      <formula>CELL("protect",K1047074)=1</formula>
    </cfRule>
    <cfRule type="expression" dxfId="214" priority="619">
      <formula>CELL("protect",A1047074)=1</formula>
    </cfRule>
  </conditionalFormatting>
  <conditionalFormatting sqref="AU155:AU156">
    <cfRule type="expression" dxfId="213" priority="618">
      <formula>CELL("protect",AU155)=1</formula>
    </cfRule>
  </conditionalFormatting>
  <conditionalFormatting sqref="AU157">
    <cfRule type="expression" dxfId="212" priority="610">
      <formula>CELL("protect",AU157)=1</formula>
    </cfRule>
    <cfRule type="expression" dxfId="211" priority="611">
      <formula>CELL("protect",A1047076)=1</formula>
    </cfRule>
    <cfRule type="expression" dxfId="210" priority="609">
      <formula>CELL("protect",K1047076)=1</formula>
    </cfRule>
  </conditionalFormatting>
  <conditionalFormatting sqref="AU175:AV175 AU183:AV183">
    <cfRule type="expression" dxfId="209" priority="563">
      <formula>CELL("protect",A1047055)=1</formula>
    </cfRule>
  </conditionalFormatting>
  <conditionalFormatting sqref="AU176:AV176 AU178:AV182">
    <cfRule type="expression" dxfId="208" priority="16356">
      <formula>CELL("protect",A1047054)=1</formula>
    </cfRule>
  </conditionalFormatting>
  <conditionalFormatting sqref="AU184:AV184 AU205">
    <cfRule type="expression" dxfId="207" priority="591">
      <formula>CELL("protect",A1047061)=1</formula>
    </cfRule>
  </conditionalFormatting>
  <conditionalFormatting sqref="AU186:AV186">
    <cfRule type="expression" dxfId="206" priority="3307">
      <formula>CELL("protect",A1047063)=1</formula>
    </cfRule>
  </conditionalFormatting>
  <conditionalFormatting sqref="AU186:AV190">
    <cfRule type="expression" dxfId="205" priority="3317">
      <formula>CELL("protect",A1)=1</formula>
    </cfRule>
  </conditionalFormatting>
  <conditionalFormatting sqref="AU191:AV191">
    <cfRule type="expression" dxfId="204" priority="548">
      <formula>CELL("protect",A1047071)=1</formula>
    </cfRule>
  </conditionalFormatting>
  <conditionalFormatting sqref="AU192:AV192 AU193:AW193">
    <cfRule type="expression" dxfId="203" priority="16355">
      <formula>CELL("protect",A6)=1</formula>
    </cfRule>
  </conditionalFormatting>
  <conditionalFormatting sqref="AU110:AW110">
    <cfRule type="expression" dxfId="202" priority="5440">
      <formula>CELL("protect",A1047005)=1</formula>
    </cfRule>
  </conditionalFormatting>
  <conditionalFormatting sqref="AU124:AW124">
    <cfRule type="expression" dxfId="201" priority="3079">
      <formula>CELL("protect",A1047019)=1</formula>
    </cfRule>
  </conditionalFormatting>
  <conditionalFormatting sqref="AU136:AW136">
    <cfRule type="expression" dxfId="200" priority="3078">
      <formula>CELL("protect",A1047026)=1</formula>
    </cfRule>
  </conditionalFormatting>
  <conditionalFormatting sqref="AU142:AW142">
    <cfRule type="expression" dxfId="199" priority="3077">
      <formula>CELL("protect",A1047032)=1</formula>
    </cfRule>
  </conditionalFormatting>
  <conditionalFormatting sqref="AU158:AW158">
    <cfRule type="expression" dxfId="198" priority="15116">
      <formula>CELL("protect",A1047038)=1</formula>
    </cfRule>
  </conditionalFormatting>
  <conditionalFormatting sqref="AU162:AW167">
    <cfRule type="expression" dxfId="197" priority="578">
      <formula>CELL("protect",A1047042)=1</formula>
    </cfRule>
  </conditionalFormatting>
  <conditionalFormatting sqref="AU168:AW168 AU170:AV174">
    <cfRule type="expression" dxfId="196" priority="15916">
      <formula>CELL("protect",A1047047)=1</formula>
    </cfRule>
  </conditionalFormatting>
  <conditionalFormatting sqref="AV23:AV24">
    <cfRule type="expression" dxfId="195" priority="2364">
      <formula>CELL("protect",L1046942)=1</formula>
    </cfRule>
    <cfRule type="expression" dxfId="194" priority="2365">
      <formula>CELL("protect",B1046942)=1</formula>
    </cfRule>
  </conditionalFormatting>
  <conditionalFormatting sqref="AV26:AV27">
    <cfRule type="expression" dxfId="193" priority="2362">
      <formula>CELL("protect",L1046945)=1</formula>
    </cfRule>
    <cfRule type="expression" dxfId="192" priority="2363">
      <formula>CELL("protect",B1046945)=1</formula>
    </cfRule>
  </conditionalFormatting>
  <conditionalFormatting sqref="AV29:AV30">
    <cfRule type="expression" dxfId="191" priority="2361">
      <formula>CELL("protect",B1046948)=1</formula>
    </cfRule>
    <cfRule type="expression" dxfId="190" priority="2360">
      <formula>CELL("protect",L1046948)=1</formula>
    </cfRule>
  </conditionalFormatting>
  <conditionalFormatting sqref="AV32:AV33">
    <cfRule type="expression" dxfId="189" priority="2359">
      <formula>CELL("protect",B1046951)=1</formula>
    </cfRule>
    <cfRule type="expression" dxfId="188" priority="2358">
      <formula>CELL("protect",L1046951)=1</formula>
    </cfRule>
  </conditionalFormatting>
  <conditionalFormatting sqref="AV35:AV36">
    <cfRule type="expression" dxfId="187" priority="2357">
      <formula>CELL("protect",B1046954)=1</formula>
    </cfRule>
    <cfRule type="expression" dxfId="186" priority="2356">
      <formula>CELL("protect",L1046954)=1</formula>
    </cfRule>
  </conditionalFormatting>
  <conditionalFormatting sqref="AV38:AV39">
    <cfRule type="expression" dxfId="185" priority="2354">
      <formula>CELL("protect",L1046957)=1</formula>
    </cfRule>
    <cfRule type="expression" dxfId="184" priority="2355">
      <formula>CELL("protect",B1046957)=1</formula>
    </cfRule>
  </conditionalFormatting>
  <conditionalFormatting sqref="AV43">
    <cfRule type="expression" dxfId="183" priority="2381">
      <formula>CELL("protect",L1046962)=1</formula>
    </cfRule>
    <cfRule type="expression" dxfId="182" priority="2383">
      <formula>CELL("protect",B1046962)=1</formula>
    </cfRule>
  </conditionalFormatting>
  <conditionalFormatting sqref="AV45">
    <cfRule type="expression" dxfId="181" priority="2378">
      <formula>CELL("protect",L1046964)=1</formula>
    </cfRule>
    <cfRule type="expression" dxfId="180" priority="2380">
      <formula>CELL("protect",B1046964)=1</formula>
    </cfRule>
  </conditionalFormatting>
  <conditionalFormatting sqref="AV47">
    <cfRule type="expression" dxfId="179" priority="2375">
      <formula>CELL("protect",L1046966)=1</formula>
    </cfRule>
    <cfRule type="expression" dxfId="178" priority="2377">
      <formula>CELL("protect",B1046966)=1</formula>
    </cfRule>
  </conditionalFormatting>
  <conditionalFormatting sqref="AV49">
    <cfRule type="expression" dxfId="177" priority="2372">
      <formula>CELL("protect",L1046968)=1</formula>
    </cfRule>
    <cfRule type="expression" dxfId="176" priority="2374">
      <formula>CELL("protect",B1046968)=1</formula>
    </cfRule>
  </conditionalFormatting>
  <conditionalFormatting sqref="AV51">
    <cfRule type="expression" dxfId="175" priority="2369">
      <formula>CELL("protect",L1046970)=1</formula>
    </cfRule>
    <cfRule type="expression" dxfId="174" priority="2371">
      <formula>CELL("protect",B1046970)=1</formula>
    </cfRule>
  </conditionalFormatting>
  <conditionalFormatting sqref="AV53">
    <cfRule type="expression" dxfId="173" priority="2368">
      <formula>CELL("protect",B1046972)=1</formula>
    </cfRule>
    <cfRule type="expression" dxfId="172" priority="2366">
      <formula>CELL("protect",L1046972)=1</formula>
    </cfRule>
  </conditionalFormatting>
  <conditionalFormatting sqref="AV57">
    <cfRule type="expression" dxfId="171" priority="2207">
      <formula>CELL("protect",L1046976)=1</formula>
    </cfRule>
    <cfRule type="expression" dxfId="170" priority="2209">
      <formula>CELL("protect",B1046976)=1</formula>
    </cfRule>
  </conditionalFormatting>
  <conditionalFormatting sqref="AV59">
    <cfRule type="expression" dxfId="169" priority="2203">
      <formula>CELL("protect",B1046978)=1</formula>
    </cfRule>
    <cfRule type="expression" dxfId="168" priority="2201">
      <formula>CELL("protect",L1046978)=1</formula>
    </cfRule>
  </conditionalFormatting>
  <conditionalFormatting sqref="AV61">
    <cfRule type="expression" dxfId="167" priority="2195">
      <formula>CELL("protect",L1046980)=1</formula>
    </cfRule>
    <cfRule type="expression" dxfId="166" priority="2197">
      <formula>CELL("protect",B1046980)=1</formula>
    </cfRule>
  </conditionalFormatting>
  <conditionalFormatting sqref="AV63">
    <cfRule type="expression" dxfId="165" priority="2189">
      <formula>CELL("protect",L1046982)=1</formula>
    </cfRule>
    <cfRule type="expression" dxfId="164" priority="2191">
      <formula>CELL("protect",B1046982)=1</formula>
    </cfRule>
  </conditionalFormatting>
  <conditionalFormatting sqref="AV65">
    <cfRule type="expression" dxfId="163" priority="2185">
      <formula>CELL("protect",B1046984)=1</formula>
    </cfRule>
    <cfRule type="expression" dxfId="162" priority="2183">
      <formula>CELL("protect",L1046984)=1</formula>
    </cfRule>
  </conditionalFormatting>
  <conditionalFormatting sqref="AV70">
    <cfRule type="expression" dxfId="161" priority="2148">
      <formula>CELL("protect",L1046989)=1</formula>
    </cfRule>
    <cfRule type="expression" dxfId="160" priority="2150">
      <formula>CELL("protect",B1046989)=1</formula>
    </cfRule>
  </conditionalFormatting>
  <conditionalFormatting sqref="AV70:AV71">
    <cfRule type="expression" dxfId="159" priority="2149">
      <formula>CELL("protect",AV70)=1</formula>
    </cfRule>
  </conditionalFormatting>
  <conditionalFormatting sqref="AV72">
    <cfRule type="expression" dxfId="158" priority="2142">
      <formula>CELL("protect",L1046991)=1</formula>
    </cfRule>
    <cfRule type="expression" dxfId="157" priority="2144">
      <formula>CELL("protect",B1046991)=1</formula>
    </cfRule>
  </conditionalFormatting>
  <conditionalFormatting sqref="AV72:AV73">
    <cfRule type="expression" dxfId="156" priority="2143">
      <formula>CELL("protect",AV72)=1</formula>
    </cfRule>
  </conditionalFormatting>
  <conditionalFormatting sqref="AV74">
    <cfRule type="expression" dxfId="155" priority="2136">
      <formula>CELL("protect",L1046993)=1</formula>
    </cfRule>
    <cfRule type="expression" dxfId="154" priority="2138">
      <formula>CELL("protect",B1046993)=1</formula>
    </cfRule>
  </conditionalFormatting>
  <conditionalFormatting sqref="AV74:AV75">
    <cfRule type="expression" dxfId="153" priority="2137">
      <formula>CELL("protect",AV74)=1</formula>
    </cfRule>
  </conditionalFormatting>
  <conditionalFormatting sqref="AV76">
    <cfRule type="expression" dxfId="152" priority="2132">
      <formula>CELL("protect",B1046995)=1</formula>
    </cfRule>
    <cfRule type="expression" dxfId="151" priority="2130">
      <formula>CELL("protect",L1046995)=1</formula>
    </cfRule>
  </conditionalFormatting>
  <conditionalFormatting sqref="AV76:AV78">
    <cfRule type="expression" dxfId="150" priority="2131">
      <formula>CELL("protect",AV76)=1</formula>
    </cfRule>
  </conditionalFormatting>
  <conditionalFormatting sqref="AV89:AV90 AT92:AV93 AT95:AV96 AT98:AV99 AT101:AV102 AT104:AV105 AT107:AV108">
    <cfRule type="expression" dxfId="149" priority="206">
      <formula>CELL("protect",AT89)=1</formula>
    </cfRule>
  </conditionalFormatting>
  <conditionalFormatting sqref="AV89:AV90 AV92:AV93 AV95:AV96 AV98:AV99 AV101:AV102 AV104:AV105 AV107:AV108">
    <cfRule type="expression" dxfId="148" priority="205">
      <formula>CELL("protect",L1046993)=1</formula>
    </cfRule>
  </conditionalFormatting>
  <conditionalFormatting sqref="AV91">
    <cfRule type="expression" dxfId="147" priority="204">
      <formula>CELL("protect",AV91)=1</formula>
    </cfRule>
  </conditionalFormatting>
  <conditionalFormatting sqref="AV94 AV91">
    <cfRule type="expression" dxfId="146" priority="203">
      <formula>CELL("protect",K1046995)=1</formula>
    </cfRule>
  </conditionalFormatting>
  <conditionalFormatting sqref="AV94">
    <cfRule type="expression" dxfId="145" priority="202">
      <formula>CELL("protect",AV94)=1</formula>
    </cfRule>
  </conditionalFormatting>
  <conditionalFormatting sqref="AV97">
    <cfRule type="expression" dxfId="144" priority="201">
      <formula>CELL("protect",K1047001)=1</formula>
    </cfRule>
    <cfRule type="expression" dxfId="143" priority="200">
      <formula>CELL("protect",AV97)=1</formula>
    </cfRule>
  </conditionalFormatting>
  <conditionalFormatting sqref="AV100">
    <cfRule type="expression" dxfId="142" priority="199">
      <formula>CELL("protect",K1047004)=1</formula>
    </cfRule>
    <cfRule type="expression" dxfId="141" priority="198">
      <formula>CELL("protect",AV100)=1</formula>
    </cfRule>
  </conditionalFormatting>
  <conditionalFormatting sqref="AV103">
    <cfRule type="expression" dxfId="140" priority="196">
      <formula>CELL("protect",AV103)=1</formula>
    </cfRule>
    <cfRule type="expression" dxfId="139" priority="197">
      <formula>CELL("protect",K1047007)=1</formula>
    </cfRule>
  </conditionalFormatting>
  <conditionalFormatting sqref="AV106">
    <cfRule type="expression" dxfId="138" priority="195">
      <formula>CELL("protect",K1047010)=1</formula>
    </cfRule>
    <cfRule type="expression" dxfId="137" priority="194">
      <formula>CELL("protect",AV106)=1</formula>
    </cfRule>
  </conditionalFormatting>
  <conditionalFormatting sqref="AV112">
    <cfRule type="expression" dxfId="136" priority="1677">
      <formula>CELL("protect",B1047031)=1</formula>
    </cfRule>
    <cfRule type="expression" dxfId="135" priority="1675">
      <formula>CELL("protect",L1047031)=1</formula>
    </cfRule>
  </conditionalFormatting>
  <conditionalFormatting sqref="AV114">
    <cfRule type="expression" dxfId="134" priority="1630">
      <formula>CELL("protect",B1047033)=1</formula>
    </cfRule>
    <cfRule type="expression" dxfId="133" priority="1628">
      <formula>CELL("protect",L1047033)=1</formula>
    </cfRule>
  </conditionalFormatting>
  <conditionalFormatting sqref="AV116">
    <cfRule type="expression" dxfId="132" priority="1590">
      <formula>CELL("protect",B1047035)=1</formula>
    </cfRule>
    <cfRule type="expression" dxfId="131" priority="1588">
      <formula>CELL("protect",L1047035)=1</formula>
    </cfRule>
  </conditionalFormatting>
  <conditionalFormatting sqref="AV118">
    <cfRule type="expression" dxfId="130" priority="1550">
      <formula>CELL("protect",B1047037)=1</formula>
    </cfRule>
    <cfRule type="expression" dxfId="129" priority="1548">
      <formula>CELL("protect",L1047037)=1</formula>
    </cfRule>
  </conditionalFormatting>
  <conditionalFormatting sqref="AV120">
    <cfRule type="expression" dxfId="128" priority="1508">
      <formula>CELL("protect",L1047039)=1</formula>
    </cfRule>
    <cfRule type="expression" dxfId="127" priority="1510">
      <formula>CELL("protect",B1047039)=1</formula>
    </cfRule>
  </conditionalFormatting>
  <conditionalFormatting sqref="AV122">
    <cfRule type="expression" dxfId="126" priority="1470">
      <formula>CELL("protect",B1047041)=1</formula>
    </cfRule>
    <cfRule type="expression" dxfId="125" priority="1468">
      <formula>CELL("protect",L1047041)=1</formula>
    </cfRule>
  </conditionalFormatting>
  <conditionalFormatting sqref="AV126">
    <cfRule type="expression" dxfId="124" priority="1037">
      <formula>CELL("protect",B1047045)=1</formula>
    </cfRule>
    <cfRule type="expression" dxfId="123" priority="1035">
      <formula>CELL("protect",L1047045)=1</formula>
    </cfRule>
  </conditionalFormatting>
  <conditionalFormatting sqref="AV126:AV127">
    <cfRule type="expression" dxfId="122" priority="1036">
      <formula>CELL("protect",AV126)=1</formula>
    </cfRule>
  </conditionalFormatting>
  <conditionalFormatting sqref="AV127">
    <cfRule type="expression" dxfId="121" priority="1039">
      <formula>CELL("protect",B1047021)=1</formula>
    </cfRule>
  </conditionalFormatting>
  <conditionalFormatting sqref="AV128">
    <cfRule type="expression" dxfId="120" priority="992">
      <formula>CELL("protect",L1047047)=1</formula>
    </cfRule>
    <cfRule type="expression" dxfId="119" priority="994">
      <formula>CELL("protect",B1047047)=1</formula>
    </cfRule>
  </conditionalFormatting>
  <conditionalFormatting sqref="AV128:AV129">
    <cfRule type="expression" dxfId="118" priority="993">
      <formula>CELL("protect",AV128)=1</formula>
    </cfRule>
  </conditionalFormatting>
  <conditionalFormatting sqref="AV129">
    <cfRule type="expression" dxfId="117" priority="996">
      <formula>CELL("protect",B1047023)=1</formula>
    </cfRule>
  </conditionalFormatting>
  <conditionalFormatting sqref="AV130">
    <cfRule type="expression" dxfId="116" priority="949">
      <formula>CELL("protect",L1047049)=1</formula>
    </cfRule>
    <cfRule type="expression" dxfId="115" priority="951">
      <formula>CELL("protect",B1047049)=1</formula>
    </cfRule>
  </conditionalFormatting>
  <conditionalFormatting sqref="AV130:AV131">
    <cfRule type="expression" dxfId="114" priority="950">
      <formula>CELL("protect",AV130)=1</formula>
    </cfRule>
  </conditionalFormatting>
  <conditionalFormatting sqref="AV131">
    <cfRule type="expression" dxfId="113" priority="953">
      <formula>CELL("protect",B1047025)=1</formula>
    </cfRule>
  </conditionalFormatting>
  <conditionalFormatting sqref="AV132">
    <cfRule type="expression" dxfId="112" priority="908">
      <formula>CELL("protect",B1047051)=1</formula>
    </cfRule>
    <cfRule type="expression" dxfId="111" priority="906">
      <formula>CELL("protect",L1047051)=1</formula>
    </cfRule>
  </conditionalFormatting>
  <conditionalFormatting sqref="AV132:AV133">
    <cfRule type="expression" dxfId="110" priority="907">
      <formula>CELL("protect",AV132)=1</formula>
    </cfRule>
  </conditionalFormatting>
  <conditionalFormatting sqref="AV133">
    <cfRule type="expression" dxfId="109" priority="910">
      <formula>CELL("protect",B1047027)=1</formula>
    </cfRule>
  </conditionalFormatting>
  <conditionalFormatting sqref="AV134">
    <cfRule type="expression" dxfId="108" priority="862">
      <formula>CELL("protect",L1047053)=1</formula>
    </cfRule>
    <cfRule type="expression" dxfId="107" priority="864">
      <formula>CELL("protect",B1047053)=1</formula>
    </cfRule>
  </conditionalFormatting>
  <conditionalFormatting sqref="AV134:AV135">
    <cfRule type="expression" dxfId="106" priority="863">
      <formula>CELL("protect",AV134)=1</formula>
    </cfRule>
  </conditionalFormatting>
  <conditionalFormatting sqref="AV135">
    <cfRule type="expression" dxfId="105" priority="866">
      <formula>CELL("protect",B1047029)=1</formula>
    </cfRule>
  </conditionalFormatting>
  <conditionalFormatting sqref="AV150">
    <cfRule type="expression" dxfId="104" priority="628">
      <formula>CELL("protect",L1047069)=1</formula>
    </cfRule>
    <cfRule type="expression" dxfId="103" priority="630">
      <formula>CELL("protect",B1047069)=1</formula>
    </cfRule>
  </conditionalFormatting>
  <conditionalFormatting sqref="AV150:AV151">
    <cfRule type="expression" dxfId="102" priority="629">
      <formula>CELL("protect",AV150)=1</formula>
    </cfRule>
  </conditionalFormatting>
  <conditionalFormatting sqref="AV151">
    <cfRule type="expression" dxfId="101" priority="632">
      <formula>CELL("protect",B1047045)=1</formula>
    </cfRule>
  </conditionalFormatting>
  <conditionalFormatting sqref="AV152">
    <cfRule type="expression" dxfId="100" priority="620">
      <formula>CELL("protect",L1047071)=1</formula>
    </cfRule>
    <cfRule type="expression" dxfId="99" priority="622">
      <formula>CELL("protect",B1047071)=1</formula>
    </cfRule>
  </conditionalFormatting>
  <conditionalFormatting sqref="AV152:AV153">
    <cfRule type="expression" dxfId="98" priority="621">
      <formula>CELL("protect",AV152)=1</formula>
    </cfRule>
  </conditionalFormatting>
  <conditionalFormatting sqref="AV153">
    <cfRule type="expression" dxfId="97" priority="624">
      <formula>CELL("protect",B1047047)=1</formula>
    </cfRule>
  </conditionalFormatting>
  <conditionalFormatting sqref="AV154">
    <cfRule type="expression" dxfId="96" priority="612">
      <formula>CELL("protect",L1047073)=1</formula>
    </cfRule>
    <cfRule type="expression" dxfId="95" priority="614">
      <formula>CELL("protect",B1047073)=1</formula>
    </cfRule>
  </conditionalFormatting>
  <conditionalFormatting sqref="AV154:AV155">
    <cfRule type="expression" dxfId="94" priority="613">
      <formula>CELL("protect",AV154)=1</formula>
    </cfRule>
  </conditionalFormatting>
  <conditionalFormatting sqref="AV155">
    <cfRule type="expression" dxfId="93" priority="616">
      <formula>CELL("protect",B1047049)=1</formula>
    </cfRule>
  </conditionalFormatting>
  <conditionalFormatting sqref="AV156">
    <cfRule type="expression" dxfId="92" priority="604">
      <formula>CELL("protect",L1047075)=1</formula>
    </cfRule>
    <cfRule type="expression" dxfId="91" priority="606">
      <formula>CELL("protect",B1047075)=1</formula>
    </cfRule>
  </conditionalFormatting>
  <conditionalFormatting sqref="AV156:AV157">
    <cfRule type="expression" dxfId="90" priority="605">
      <formula>CELL("protect",AV156)=1</formula>
    </cfRule>
  </conditionalFormatting>
  <conditionalFormatting sqref="AV157">
    <cfRule type="expression" dxfId="89" priority="608">
      <formula>CELL("protect",B1047051)=1</formula>
    </cfRule>
  </conditionalFormatting>
  <conditionalFormatting sqref="AV170:AV174">
    <cfRule type="expression" dxfId="88" priority="461">
      <formula>CELL("protect",B1047050)=1</formula>
    </cfRule>
  </conditionalFormatting>
  <conditionalFormatting sqref="AV178:AV182">
    <cfRule type="expression" dxfId="87" priority="460">
      <formula>CELL("protect",B1047058)=1</formula>
    </cfRule>
  </conditionalFormatting>
  <conditionalFormatting sqref="AV186:AV190">
    <cfRule type="expression" dxfId="86" priority="459">
      <formula>CELL("protect",B1047066)=1</formula>
    </cfRule>
  </conditionalFormatting>
  <conditionalFormatting sqref="AV23:AW40">
    <cfRule type="expression" dxfId="85" priority="2597">
      <formula>CELL("protect",B1046942)=1</formula>
    </cfRule>
  </conditionalFormatting>
  <conditionalFormatting sqref="AV66:AW66 AU67:AW67 AW70:AW77 AU78 AV58:AW58 AU59 AW59 AV60:AW60 AU61 AW61 AV62:AW62 AU63 AW63 AV64:AW64 AU65 AW65 AV71 AU72 AV73 AU74 AV75 AU76 AV77:AV78">
    <cfRule type="expression" dxfId="84" priority="4388">
      <formula>CELL("protect",A1046965)=1</formula>
    </cfRule>
  </conditionalFormatting>
  <conditionalFormatting sqref="AV115:AW115">
    <cfRule type="expression" dxfId="83" priority="1640">
      <formula>CELL("protect",B1047009)=1</formula>
    </cfRule>
  </conditionalFormatting>
  <conditionalFormatting sqref="AV117:AW117">
    <cfRule type="expression" dxfId="82" priority="1600">
      <formula>CELL("protect",B1047011)=1</formula>
    </cfRule>
  </conditionalFormatting>
  <conditionalFormatting sqref="AV119:AW119">
    <cfRule type="expression" dxfId="81" priority="1560">
      <formula>CELL("protect",B1047013)=1</formula>
    </cfRule>
  </conditionalFormatting>
  <conditionalFormatting sqref="AV121:AW121">
    <cfRule type="expression" dxfId="80" priority="1520">
      <formula>CELL("protect",B1047015)=1</formula>
    </cfRule>
  </conditionalFormatting>
  <conditionalFormatting sqref="AV123:AW123">
    <cfRule type="expression" dxfId="79" priority="1480">
      <formula>CELL("protect",B1047017)=1</formula>
    </cfRule>
  </conditionalFormatting>
  <conditionalFormatting sqref="AV138:AW141">
    <cfRule type="expression" dxfId="78" priority="2593">
      <formula>CELL("protect",B1047026)=1</formula>
    </cfRule>
    <cfRule type="expression" dxfId="77" priority="2592">
      <formula>CELL("protect",B1047027)=1</formula>
    </cfRule>
    <cfRule type="expression" dxfId="76" priority="2591">
      <formula>CELL("protect",B1047025)=1</formula>
    </cfRule>
  </conditionalFormatting>
  <conditionalFormatting sqref="AV144:AW146">
    <cfRule type="expression" dxfId="75" priority="2594">
      <formula>CELL("protect",B1047029)=1</formula>
    </cfRule>
  </conditionalFormatting>
  <conditionalFormatting sqref="AV57:XFD58 AV55:XFD55">
    <cfRule type="expression" dxfId="74" priority="2208">
      <formula>CELL("protect",AV55)=1</formula>
    </cfRule>
  </conditionalFormatting>
  <conditionalFormatting sqref="AV80:XFD87 AW89:XFD91">
    <cfRule type="expression" dxfId="73" priority="1872">
      <formula>CELL("protect",AV80)=1</formula>
    </cfRule>
  </conditionalFormatting>
  <conditionalFormatting sqref="AV193:XFD194">
    <cfRule type="expression" dxfId="72" priority="444">
      <formula>CELL("protect",AV193)=1</formula>
    </cfRule>
  </conditionalFormatting>
  <conditionalFormatting sqref="AV196:XFD209">
    <cfRule type="expression" dxfId="71" priority="144">
      <formula>CELL("protect",AV196)=1</formula>
    </cfRule>
  </conditionalFormatting>
  <conditionalFormatting sqref="AV278:XFD1048576">
    <cfRule type="expression" dxfId="70" priority="380">
      <formula>CELL("protect",AV278)=1</formula>
    </cfRule>
  </conditionalFormatting>
  <conditionalFormatting sqref="AW45:AW54">
    <cfRule type="expression" dxfId="69" priority="4215">
      <formula>CELL("protect",C1046957)=1</formula>
    </cfRule>
  </conditionalFormatting>
  <conditionalFormatting sqref="AW75:AW77 AU80:AW82">
    <cfRule type="expression" dxfId="68" priority="3325">
      <formula>CELL("protect",A1046978)=1</formula>
    </cfRule>
  </conditionalFormatting>
  <conditionalFormatting sqref="AW78 AU83:AW83 AU85:AW85 AU89:AU90 AW89:AW109 AV109:AW109 AU92:AU93 AU95:AU96 AU98:AU99 AU101:AU102 AU104:AU105 AU107:AU108">
    <cfRule type="expression" dxfId="67" priority="3280">
      <formula>CELL("protect",A1046982)=1</formula>
    </cfRule>
  </conditionalFormatting>
  <conditionalFormatting sqref="AW92:AW108 S107:Z108 AB107:AI108 AK107:AR108">
    <cfRule type="expression" dxfId="66" priority="1770">
      <formula>CELL("protect",S92)=1</formula>
    </cfRule>
  </conditionalFormatting>
  <conditionalFormatting sqref="AW126:AW135 AV113:AW113 AU112 AW112 AU114 AW114 AU116 AW116 AU118 AW118 AU120 AW120 AU122 AW122 AU126 AU128 AU130 AU132 AU134 AU152 AU154 AU156">
    <cfRule type="expression" dxfId="65" priority="3329">
      <formula>CELL("protect",A1047006)=1</formula>
    </cfRule>
  </conditionalFormatting>
  <conditionalFormatting sqref="AW126:AW135">
    <cfRule type="expression" dxfId="64" priority="14737">
      <formula>CELL("protect",C1047019)=1</formula>
    </cfRule>
  </conditionalFormatting>
  <conditionalFormatting sqref="AW170:AW175">
    <cfRule type="expression" dxfId="63" priority="452">
      <formula>CELL("protect",C1047050)=1</formula>
    </cfRule>
  </conditionalFormatting>
  <conditionalFormatting sqref="AW176">
    <cfRule type="expression" dxfId="62" priority="458">
      <formula>CELL("protect",C1047055)=1</formula>
    </cfRule>
  </conditionalFormatting>
  <conditionalFormatting sqref="AW178:AW183">
    <cfRule type="expression" dxfId="61" priority="451">
      <formula>CELL("protect",C1047058)=1</formula>
    </cfRule>
  </conditionalFormatting>
  <conditionalFormatting sqref="AW184">
    <cfRule type="expression" dxfId="60" priority="456">
      <formula>CELL("protect",C1047063)=1</formula>
    </cfRule>
  </conditionalFormatting>
  <conditionalFormatting sqref="AW186:AW191">
    <cfRule type="expression" dxfId="59" priority="450">
      <formula>CELL("protect",C1047066)=1</formula>
    </cfRule>
  </conditionalFormatting>
  <conditionalFormatting sqref="AW192">
    <cfRule type="expression" dxfId="58" priority="454">
      <formula>CELL("protect",C1047071)=1</formula>
    </cfRule>
  </conditionalFormatting>
  <conditionalFormatting sqref="AW241:XFD248 AV245:AV248 AV249:XFD251 AW252:XFD252 AV253:XFD253 AW254:XFD258 AV255 AV257 AV259:XFD259">
    <cfRule type="expression" dxfId="57" priority="2897">
      <formula>CELL("protect",AV241)=1</formula>
    </cfRule>
  </conditionalFormatting>
  <conditionalFormatting sqref="AW260:XFD261 AV261 AV262:XFD265">
    <cfRule type="expression" dxfId="56" priority="135">
      <formula>CELL("protect",AV260)=1</formula>
    </cfRule>
  </conditionalFormatting>
  <dataValidations disablePrompts="1" count="3">
    <dataValidation type="list" allowBlank="1" showInputMessage="1" showErrorMessage="1" sqref="B11:E11" xr:uid="{D4009A41-345B-46AD-A3C7-3A4224087F7E}">
      <formula1>"SELECT:, Federal, State, Nonprofit/Foundation, Industry"</formula1>
    </dataValidation>
    <dataValidation type="list" allowBlank="1" showInputMessage="1" showErrorMessage="1" sqref="B8:E8" xr:uid="{95A2C5C0-A266-40A6-8D9A-982B9E1C8B76}">
      <formula1>"SELECT:, Grant, Contract, Subaward"</formula1>
    </dataValidation>
    <dataValidation type="list" allowBlank="1" showInputMessage="1" showErrorMessage="1" sqref="B12:E12" xr:uid="{587B092A-37A5-4512-8D4D-C9C717091DDE}">
      <formula1>"SELECT:, Applied (solve problems), Basic (expand knowledge), Experimental (protoype)"</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23138-B3B5-4866-B180-597E83B68B6E}">
  <sheetPr>
    <tabColor theme="8" tint="-0.249977111117893"/>
  </sheetPr>
  <dimension ref="A1:AA68"/>
  <sheetViews>
    <sheetView topLeftCell="A9" zoomScale="50" zoomScaleNormal="50" workbookViewId="0">
      <selection activeCell="C1" sqref="C1:H1"/>
    </sheetView>
  </sheetViews>
  <sheetFormatPr defaultRowHeight="14.25" x14ac:dyDescent="0.2"/>
  <cols>
    <col min="1" max="1" width="28" customWidth="1"/>
    <col min="2" max="2" width="14" customWidth="1"/>
    <col min="3" max="3" width="13.125" bestFit="1" customWidth="1"/>
    <col min="4" max="4" width="10.875" customWidth="1"/>
    <col min="5" max="5" width="2.25" customWidth="1"/>
    <col min="6" max="6" width="13.125" bestFit="1" customWidth="1"/>
    <col min="7" max="7" width="10.75" customWidth="1"/>
    <col min="8" max="8" width="2.25" customWidth="1"/>
    <col min="9" max="9" width="12.75" customWidth="1"/>
    <col min="10" max="10" width="13" customWidth="1"/>
    <col min="11" max="11" width="2" customWidth="1"/>
    <col min="12" max="12" width="12.75" customWidth="1"/>
    <col min="13" max="13" width="13.25" customWidth="1"/>
    <col min="14" max="14" width="2.25" customWidth="1"/>
    <col min="15" max="15" width="12.75" customWidth="1"/>
    <col min="16" max="16" width="11.5" customWidth="1"/>
    <col min="17" max="17" width="2" customWidth="1"/>
    <col min="18" max="18" width="14.25" customWidth="1"/>
    <col min="19" max="19" width="13.875" customWidth="1"/>
    <col min="20" max="20" width="2.125" customWidth="1"/>
    <col min="21" max="21" width="14.5" customWidth="1"/>
  </cols>
  <sheetData>
    <row r="1" spans="1:21" ht="15.75" x14ac:dyDescent="0.25">
      <c r="A1" s="804" t="s">
        <v>55</v>
      </c>
      <c r="B1" s="805"/>
      <c r="C1" s="800">
        <f>'Budget w Match'!B2</f>
        <v>0</v>
      </c>
      <c r="D1" s="801"/>
      <c r="E1" s="801"/>
      <c r="F1" s="801"/>
      <c r="G1" s="801"/>
      <c r="H1" s="801"/>
      <c r="I1" s="1"/>
    </row>
    <row r="2" spans="1:21" ht="15.75" x14ac:dyDescent="0.25">
      <c r="A2" s="804" t="s">
        <v>58</v>
      </c>
      <c r="B2" s="805"/>
      <c r="C2" s="800">
        <f>'Budget w Match'!B3</f>
        <v>0</v>
      </c>
      <c r="D2" s="801"/>
      <c r="E2" s="801"/>
      <c r="F2" s="801"/>
      <c r="G2" s="801"/>
      <c r="H2" s="801"/>
      <c r="I2" s="1"/>
    </row>
    <row r="3" spans="1:21" ht="15.75" x14ac:dyDescent="0.25">
      <c r="A3" s="24"/>
      <c r="B3" s="24"/>
      <c r="C3" s="4"/>
      <c r="D3" s="4"/>
      <c r="E3" s="4"/>
      <c r="F3" s="4"/>
      <c r="G3" s="4"/>
      <c r="H3" s="4"/>
      <c r="I3" s="4"/>
    </row>
    <row r="4" spans="1:21" ht="15.75" x14ac:dyDescent="0.25">
      <c r="A4" s="804" t="s">
        <v>57</v>
      </c>
      <c r="B4" s="805"/>
      <c r="C4" s="800">
        <f>'Budget w Match'!B5</f>
        <v>0</v>
      </c>
      <c r="D4" s="801"/>
      <c r="E4" s="801"/>
      <c r="F4" s="801"/>
      <c r="G4" s="801"/>
      <c r="H4" s="801"/>
      <c r="I4" s="1"/>
    </row>
    <row r="5" spans="1:21" ht="15.75" x14ac:dyDescent="0.25">
      <c r="A5" s="804" t="s">
        <v>3</v>
      </c>
      <c r="B5" s="805"/>
      <c r="C5" s="800">
        <f>'Budget w Match'!B6</f>
        <v>0</v>
      </c>
      <c r="D5" s="801"/>
      <c r="E5" s="801"/>
      <c r="F5" s="801"/>
      <c r="G5" s="801"/>
      <c r="H5" s="801"/>
      <c r="I5" s="1"/>
    </row>
    <row r="6" spans="1:21" ht="15.75" x14ac:dyDescent="0.25">
      <c r="A6" s="24"/>
      <c r="B6" s="24"/>
      <c r="C6" s="4"/>
      <c r="D6" s="4"/>
      <c r="E6" s="4"/>
      <c r="F6" s="4"/>
      <c r="G6" s="4"/>
      <c r="H6" s="4"/>
      <c r="I6" s="4"/>
    </row>
    <row r="7" spans="1:21" ht="15.75" x14ac:dyDescent="0.25">
      <c r="A7" s="796" t="s">
        <v>342</v>
      </c>
      <c r="B7" s="797"/>
      <c r="C7" s="800" t="str">
        <f>'Budget w Match'!B8</f>
        <v>SELECT:</v>
      </c>
      <c r="D7" s="801"/>
      <c r="E7" s="801"/>
      <c r="F7" s="801"/>
      <c r="G7" s="801"/>
      <c r="H7" s="801"/>
      <c r="I7" s="1"/>
    </row>
    <row r="8" spans="1:21" ht="15.75" x14ac:dyDescent="0.25">
      <c r="A8" s="796" t="s">
        <v>353</v>
      </c>
      <c r="B8" s="797"/>
      <c r="C8" s="800">
        <f>'Budget w Match'!B9</f>
        <v>0</v>
      </c>
      <c r="D8" s="801"/>
      <c r="E8" s="801"/>
      <c r="F8" s="801"/>
      <c r="G8" s="801"/>
      <c r="H8" s="801"/>
      <c r="I8" s="528"/>
    </row>
    <row r="9" spans="1:21" ht="15.75" x14ac:dyDescent="0.25">
      <c r="A9" s="796" t="s">
        <v>354</v>
      </c>
      <c r="B9" s="797"/>
      <c r="C9" s="800">
        <f>'Budget w Match'!B10</f>
        <v>0</v>
      </c>
      <c r="D9" s="801"/>
      <c r="E9" s="801"/>
      <c r="F9" s="801"/>
      <c r="G9" s="801"/>
      <c r="H9" s="801"/>
      <c r="I9" s="528"/>
    </row>
    <row r="10" spans="1:21" ht="15.75" x14ac:dyDescent="0.25">
      <c r="A10" s="796" t="s">
        <v>343</v>
      </c>
      <c r="B10" s="797"/>
      <c r="C10" s="800" t="str">
        <f>'Budget w Match'!B11</f>
        <v>SELECT:</v>
      </c>
      <c r="D10" s="801"/>
      <c r="E10" s="801"/>
      <c r="F10" s="801"/>
      <c r="G10" s="801"/>
      <c r="H10" s="801"/>
      <c r="I10" s="1"/>
    </row>
    <row r="11" spans="1:21" ht="15.75" x14ac:dyDescent="0.25">
      <c r="A11" s="796" t="s">
        <v>339</v>
      </c>
      <c r="B11" s="797"/>
      <c r="C11" s="800" t="str">
        <f>'Budget w Match'!B12</f>
        <v>SELECT:</v>
      </c>
      <c r="D11" s="801"/>
      <c r="E11" s="801"/>
      <c r="F11" s="801"/>
      <c r="G11" s="801"/>
      <c r="H11" s="801"/>
      <c r="I11" s="1"/>
    </row>
    <row r="12" spans="1:21" ht="15.75" x14ac:dyDescent="0.25">
      <c r="A12" s="24"/>
      <c r="B12" s="24"/>
      <c r="C12" s="4"/>
      <c r="D12" s="4"/>
      <c r="E12" s="4"/>
      <c r="F12" s="4"/>
      <c r="G12" s="4"/>
      <c r="H12" s="4"/>
      <c r="I12" s="4"/>
    </row>
    <row r="13" spans="1:21" ht="15.75" x14ac:dyDescent="0.25">
      <c r="A13" s="796" t="s">
        <v>338</v>
      </c>
      <c r="B13" s="797"/>
      <c r="C13" s="800">
        <f>'Budget w Match'!B15</f>
        <v>0</v>
      </c>
      <c r="D13" s="801"/>
      <c r="E13" s="801"/>
      <c r="F13" s="801"/>
      <c r="G13" s="801"/>
      <c r="H13" s="801"/>
      <c r="I13" s="1"/>
    </row>
    <row r="14" spans="1:21" ht="15.75" x14ac:dyDescent="0.25">
      <c r="A14" s="796" t="s">
        <v>56</v>
      </c>
      <c r="B14" s="797"/>
      <c r="C14" s="802">
        <f>'Budget w Match'!B16</f>
        <v>0.29599999999999999</v>
      </c>
      <c r="D14" s="803"/>
      <c r="E14" s="801">
        <f>'Budget w Match'!D16</f>
        <v>0</v>
      </c>
      <c r="F14" s="801"/>
      <c r="G14" s="801"/>
      <c r="H14" s="801"/>
    </row>
    <row r="15" spans="1:21" ht="15.75" x14ac:dyDescent="0.25">
      <c r="A15" s="24"/>
      <c r="B15" s="24"/>
      <c r="C15" s="4"/>
      <c r="D15" s="4"/>
      <c r="E15" s="4"/>
      <c r="F15" s="4"/>
      <c r="G15" s="4"/>
      <c r="H15" s="4"/>
      <c r="I15" s="24"/>
      <c r="J15" s="24"/>
      <c r="K15" s="4"/>
      <c r="L15" s="4"/>
      <c r="M15" s="4"/>
      <c r="N15" s="4"/>
      <c r="O15" s="4"/>
      <c r="P15" s="4"/>
      <c r="Q15" s="4"/>
      <c r="R15" s="4"/>
      <c r="S15" s="4"/>
      <c r="T15" s="4"/>
      <c r="U15" s="4"/>
    </row>
    <row r="16" spans="1:21" ht="15.75" x14ac:dyDescent="0.25">
      <c r="A16" s="536"/>
      <c r="B16" s="536"/>
      <c r="C16" s="898" t="str">
        <f>'Budget w Match'!B20</f>
        <v>FY xx-yy</v>
      </c>
      <c r="D16" s="898"/>
      <c r="F16" s="898" t="str">
        <f>'Budget w Match'!K20</f>
        <v>FY xx-yy</v>
      </c>
      <c r="G16" s="898"/>
      <c r="I16" s="898" t="str">
        <f>'Budget w Match'!T20</f>
        <v>FY xx-yy</v>
      </c>
      <c r="J16" s="898"/>
      <c r="L16" s="898" t="str">
        <f>'Budget w Match'!AC20</f>
        <v>FY xx-yy</v>
      </c>
      <c r="M16" s="898"/>
      <c r="O16" s="898" t="str">
        <f>'Budget w Match'!AL20</f>
        <v>FY xx-yy</v>
      </c>
      <c r="P16" s="898"/>
    </row>
    <row r="17" spans="1:21" ht="22.9" customHeight="1" x14ac:dyDescent="0.25">
      <c r="C17" s="537" t="s">
        <v>384</v>
      </c>
      <c r="D17" s="537" t="s">
        <v>350</v>
      </c>
      <c r="F17" s="537" t="s">
        <v>384</v>
      </c>
      <c r="G17" s="537" t="s">
        <v>350</v>
      </c>
      <c r="I17" s="537" t="s">
        <v>384</v>
      </c>
      <c r="J17" s="537" t="s">
        <v>350</v>
      </c>
      <c r="L17" s="537" t="s">
        <v>384</v>
      </c>
      <c r="M17" s="537" t="s">
        <v>350</v>
      </c>
      <c r="O17" s="537" t="s">
        <v>384</v>
      </c>
      <c r="P17" s="537" t="s">
        <v>350</v>
      </c>
      <c r="R17" s="537"/>
      <c r="S17" s="537"/>
    </row>
    <row r="18" spans="1:21" ht="30" x14ac:dyDescent="0.25">
      <c r="A18" s="147" t="s">
        <v>295</v>
      </c>
      <c r="B18" s="157"/>
      <c r="C18" s="158" t="s">
        <v>32</v>
      </c>
      <c r="D18" s="158" t="s">
        <v>32</v>
      </c>
      <c r="F18" s="158" t="s">
        <v>33</v>
      </c>
      <c r="G18" s="158" t="s">
        <v>33</v>
      </c>
      <c r="I18" s="158" t="s">
        <v>34</v>
      </c>
      <c r="J18" s="158" t="s">
        <v>34</v>
      </c>
      <c r="L18" s="158" t="s">
        <v>35</v>
      </c>
      <c r="M18" s="158" t="s">
        <v>35</v>
      </c>
      <c r="O18" s="158" t="s">
        <v>36</v>
      </c>
      <c r="P18" s="412" t="s">
        <v>36</v>
      </c>
      <c r="R18" s="140" t="s">
        <v>401</v>
      </c>
      <c r="S18" s="140" t="s">
        <v>351</v>
      </c>
      <c r="U18" s="140" t="s">
        <v>352</v>
      </c>
    </row>
    <row r="19" spans="1:21" ht="15" x14ac:dyDescent="0.25">
      <c r="A19" s="896" t="s">
        <v>17</v>
      </c>
      <c r="B19" s="897"/>
      <c r="C19" s="154">
        <f>'Budget w Match'!H85</f>
        <v>0</v>
      </c>
      <c r="D19" s="154">
        <f>'Budget w Match'!I85</f>
        <v>0</v>
      </c>
      <c r="F19" s="154">
        <f>'Budget w Match'!Q85</f>
        <v>0</v>
      </c>
      <c r="G19" s="154">
        <f>'Budget w Match'!R85</f>
        <v>0</v>
      </c>
      <c r="I19" s="154">
        <f>'Budget w Match'!Z85</f>
        <v>0</v>
      </c>
      <c r="J19" s="154">
        <f>'Budget w Match'!AA85</f>
        <v>0</v>
      </c>
      <c r="L19" s="154">
        <f>'Budget w Match'!AI85</f>
        <v>0</v>
      </c>
      <c r="M19" s="154">
        <f>'Budget w Match'!AJ85</f>
        <v>0</v>
      </c>
      <c r="O19" s="154">
        <f>'Budget w Match'!AR85</f>
        <v>0</v>
      </c>
      <c r="P19" s="154">
        <f>'Budget w Match'!AS85</f>
        <v>0</v>
      </c>
      <c r="R19" s="154">
        <f>'Budget w Match'!AU85</f>
        <v>0</v>
      </c>
      <c r="S19" s="154">
        <f>'Budget w Match'!AV85</f>
        <v>0</v>
      </c>
      <c r="U19" s="154">
        <f>'Budget w Match'!AW85</f>
        <v>0</v>
      </c>
    </row>
    <row r="21" spans="1:21" ht="15" x14ac:dyDescent="0.25">
      <c r="A21" s="147" t="s">
        <v>283</v>
      </c>
      <c r="B21" s="157"/>
      <c r="C21" s="143"/>
      <c r="D21" s="146"/>
      <c r="F21" s="143"/>
      <c r="G21" s="146"/>
      <c r="I21" s="143"/>
      <c r="J21" s="146"/>
      <c r="L21" s="143"/>
      <c r="M21" s="146"/>
      <c r="O21" s="143"/>
      <c r="P21" s="146"/>
      <c r="R21" s="143"/>
      <c r="S21" s="146"/>
      <c r="U21" s="413"/>
    </row>
    <row r="22" spans="1:21" ht="15" x14ac:dyDescent="0.25">
      <c r="A22" s="896" t="s">
        <v>17</v>
      </c>
      <c r="B22" s="897"/>
      <c r="C22" s="639">
        <f>'Budget w Match'!H144</f>
        <v>0</v>
      </c>
      <c r="D22" s="639">
        <f>'Budget w Match'!I144</f>
        <v>0</v>
      </c>
      <c r="F22" s="139">
        <f>'Budget w Match'!Q144</f>
        <v>0</v>
      </c>
      <c r="G22" s="139">
        <f>'Budget w Match'!R144</f>
        <v>0</v>
      </c>
      <c r="I22" s="139">
        <f>'Budget w Match'!Z144</f>
        <v>0</v>
      </c>
      <c r="J22" s="139">
        <f>'Budget w Match'!AA144</f>
        <v>0</v>
      </c>
      <c r="L22" s="139">
        <f>'Budget w Match'!AI144</f>
        <v>0</v>
      </c>
      <c r="M22" s="139">
        <f>'Budget w Match'!AJ144</f>
        <v>0</v>
      </c>
      <c r="O22" s="139">
        <f>'Budget w Match'!AR144</f>
        <v>0</v>
      </c>
      <c r="P22" s="139">
        <f>'Budget w Match'!AS144</f>
        <v>0</v>
      </c>
      <c r="R22" s="154">
        <f>'Budget w Match'!AU144</f>
        <v>0</v>
      </c>
      <c r="S22" s="154">
        <f>'Budget w Match'!AV144</f>
        <v>0</v>
      </c>
      <c r="U22" s="154">
        <f>'Budget w Match'!AW144</f>
        <v>0</v>
      </c>
    </row>
    <row r="23" spans="1:21" x14ac:dyDescent="0.2">
      <c r="A23" s="3"/>
      <c r="B23" s="3"/>
      <c r="C23" s="9"/>
      <c r="D23" s="9"/>
      <c r="F23" s="9"/>
      <c r="G23" s="9"/>
      <c r="I23" s="9"/>
      <c r="J23" s="9"/>
      <c r="L23" s="9"/>
      <c r="M23" s="9"/>
      <c r="O23" s="9"/>
      <c r="P23" s="9"/>
      <c r="R23" s="9"/>
      <c r="S23" s="9"/>
      <c r="U23" s="9"/>
    </row>
    <row r="24" spans="1:21" ht="15" x14ac:dyDescent="0.25">
      <c r="A24" s="896" t="s">
        <v>15</v>
      </c>
      <c r="B24" s="897"/>
      <c r="C24" s="139">
        <f>'Budget w Match'!H146</f>
        <v>0</v>
      </c>
      <c r="D24" s="139">
        <f>'Budget w Match'!I146</f>
        <v>0</v>
      </c>
      <c r="F24" s="139">
        <f>'Budget w Match'!Q146</f>
        <v>0</v>
      </c>
      <c r="G24" s="139">
        <f>'Budget w Match'!R146</f>
        <v>0</v>
      </c>
      <c r="I24" s="139">
        <f>'Budget w Match'!Z146</f>
        <v>0</v>
      </c>
      <c r="J24" s="139">
        <f>'Budget w Match'!AA146</f>
        <v>0</v>
      </c>
      <c r="L24" s="139">
        <f>'Budget w Match'!AI146</f>
        <v>0</v>
      </c>
      <c r="M24" s="139">
        <f>'Budget w Match'!AJ146</f>
        <v>0</v>
      </c>
      <c r="O24" s="139">
        <f>'Budget w Match'!AR146</f>
        <v>0</v>
      </c>
      <c r="P24" s="139">
        <f>'Budget w Match'!AS146</f>
        <v>0</v>
      </c>
      <c r="R24" s="154">
        <f>'Budget w Match'!AU146</f>
        <v>0</v>
      </c>
      <c r="S24" s="154">
        <f>'Budget w Match'!AV146</f>
        <v>0</v>
      </c>
      <c r="U24" s="154">
        <f>'Budget w Match'!AW146</f>
        <v>0</v>
      </c>
    </row>
    <row r="25" spans="1:21" x14ac:dyDescent="0.2">
      <c r="A25" s="7"/>
      <c r="B25" s="7"/>
      <c r="C25" s="9"/>
      <c r="D25" s="9"/>
      <c r="F25" s="9"/>
      <c r="G25" s="9"/>
      <c r="I25" s="9"/>
      <c r="J25" s="9"/>
      <c r="L25" s="9"/>
      <c r="M25" s="9"/>
      <c r="O25" s="9"/>
      <c r="P25" s="9"/>
      <c r="R25" s="9"/>
      <c r="S25" s="9"/>
      <c r="U25" s="9"/>
    </row>
    <row r="26" spans="1:21" ht="15" x14ac:dyDescent="0.25">
      <c r="A26" s="156" t="s">
        <v>296</v>
      </c>
      <c r="B26" s="141"/>
      <c r="C26" s="143"/>
      <c r="D26" s="146"/>
      <c r="F26" s="143"/>
      <c r="G26" s="146"/>
      <c r="I26" s="143"/>
      <c r="J26" s="146"/>
      <c r="L26" s="143"/>
      <c r="M26" s="146"/>
      <c r="O26" s="143"/>
      <c r="P26" s="146"/>
      <c r="R26" s="143"/>
      <c r="S26" s="146"/>
      <c r="U26" s="413"/>
    </row>
    <row r="27" spans="1:21" ht="15" x14ac:dyDescent="0.25">
      <c r="A27" s="896" t="s">
        <v>17</v>
      </c>
      <c r="B27" s="897"/>
      <c r="C27" s="139">
        <f>'Budget w Match'!H158</f>
        <v>0</v>
      </c>
      <c r="D27" s="139">
        <f>'Budget w Match'!I158</f>
        <v>0</v>
      </c>
      <c r="F27" s="139">
        <f>'Budget w Match'!Q158</f>
        <v>0</v>
      </c>
      <c r="G27" s="139">
        <f>'Budget w Match'!R158</f>
        <v>0</v>
      </c>
      <c r="I27" s="139">
        <f>'Budget w Match'!Z158</f>
        <v>0</v>
      </c>
      <c r="J27" s="139">
        <f>'Budget w Match'!AA158</f>
        <v>0</v>
      </c>
      <c r="L27" s="139">
        <f>'Budget w Match'!AI158</f>
        <v>0</v>
      </c>
      <c r="M27" s="139">
        <f>'Budget w Match'!AJ158</f>
        <v>0</v>
      </c>
      <c r="O27" s="139">
        <f>'Budget w Match'!AR158</f>
        <v>0</v>
      </c>
      <c r="P27" s="139">
        <f>'Budget w Match'!AS158</f>
        <v>0</v>
      </c>
      <c r="R27" s="154">
        <f>'Budget w Match'!AU158</f>
        <v>0</v>
      </c>
      <c r="S27" s="154">
        <f>'Budget w Match'!AV158</f>
        <v>0</v>
      </c>
      <c r="U27" s="154">
        <f>'Budget w Match'!AW158</f>
        <v>0</v>
      </c>
    </row>
    <row r="28" spans="1:21" x14ac:dyDescent="0.2">
      <c r="A28" s="7"/>
      <c r="B28" s="3"/>
      <c r="C28" s="9"/>
      <c r="D28" s="9"/>
      <c r="F28" s="9"/>
      <c r="G28" s="9"/>
      <c r="I28" s="9"/>
      <c r="J28" s="9"/>
      <c r="L28" s="9"/>
      <c r="M28" s="9"/>
      <c r="O28" s="9"/>
      <c r="P28" s="9"/>
      <c r="R28" s="9"/>
      <c r="S28" s="9"/>
      <c r="U28" s="9"/>
    </row>
    <row r="29" spans="1:21" ht="15" x14ac:dyDescent="0.25">
      <c r="A29" s="156" t="s">
        <v>298</v>
      </c>
      <c r="B29" s="141"/>
      <c r="C29" s="143"/>
      <c r="D29" s="146"/>
      <c r="F29" s="143"/>
      <c r="G29" s="146"/>
      <c r="I29" s="143"/>
      <c r="J29" s="146"/>
      <c r="L29" s="143"/>
      <c r="M29" s="146"/>
      <c r="O29" s="143"/>
      <c r="P29" s="146"/>
      <c r="R29" s="143"/>
      <c r="S29" s="146"/>
      <c r="U29" s="413"/>
    </row>
    <row r="30" spans="1:21" ht="15" x14ac:dyDescent="0.25">
      <c r="A30" s="896" t="s">
        <v>16</v>
      </c>
      <c r="B30" s="897"/>
      <c r="C30" s="139">
        <f>'Budget w Match'!H193</f>
        <v>0</v>
      </c>
      <c r="D30" s="139">
        <f>'Budget w Match'!I193</f>
        <v>0</v>
      </c>
      <c r="F30" s="139">
        <f>'Budget w Match'!K193</f>
        <v>0</v>
      </c>
      <c r="G30" s="139">
        <f>'Budget w Match'!L193</f>
        <v>0</v>
      </c>
      <c r="I30" s="139">
        <f>'Budget w Match'!Z193</f>
        <v>0</v>
      </c>
      <c r="J30" s="139">
        <f>'Budget w Match'!AA193</f>
        <v>0</v>
      </c>
      <c r="L30" s="139">
        <f>'Budget w Match'!AI193</f>
        <v>0</v>
      </c>
      <c r="M30" s="139">
        <f>'Budget w Match'!AJ193</f>
        <v>0</v>
      </c>
      <c r="O30" s="139">
        <f>'Budget w Match'!AR193</f>
        <v>0</v>
      </c>
      <c r="P30" s="139">
        <f>'Budget w Match'!AS193</f>
        <v>0</v>
      </c>
      <c r="R30" s="154">
        <f>'Budget w Match'!AU193</f>
        <v>0</v>
      </c>
      <c r="S30" s="154">
        <f>'Budget w Match'!AV193</f>
        <v>0</v>
      </c>
      <c r="U30" s="154">
        <f>'Budget w Match'!AW193</f>
        <v>0</v>
      </c>
    </row>
    <row r="32" spans="1:21" ht="15" x14ac:dyDescent="0.25">
      <c r="A32" s="147" t="s">
        <v>285</v>
      </c>
      <c r="B32" s="148"/>
      <c r="C32" s="143"/>
      <c r="D32" s="146"/>
      <c r="F32" s="143"/>
      <c r="G32" s="146"/>
      <c r="I32" s="143"/>
      <c r="J32" s="146"/>
      <c r="L32" s="143"/>
      <c r="M32" s="146"/>
      <c r="O32" s="143"/>
      <c r="P32" s="146"/>
      <c r="R32" s="143"/>
      <c r="S32" s="146"/>
      <c r="U32" s="413"/>
    </row>
    <row r="33" spans="1:21" ht="15" x14ac:dyDescent="0.25">
      <c r="A33" s="896" t="s">
        <v>17</v>
      </c>
      <c r="B33" s="897"/>
      <c r="C33" s="139">
        <f>'Budget w Match'!H206</f>
        <v>0</v>
      </c>
      <c r="D33" s="139">
        <f>'Budget w Match'!I206</f>
        <v>0</v>
      </c>
      <c r="F33" s="139">
        <f>'Budget w Match'!Q206</f>
        <v>0</v>
      </c>
      <c r="G33" s="139">
        <f>'Budget w Match'!R206</f>
        <v>0</v>
      </c>
      <c r="I33" s="139">
        <f>'Budget w Match'!Z206</f>
        <v>0</v>
      </c>
      <c r="J33" s="139">
        <f>'Budget w Match'!AA206</f>
        <v>0</v>
      </c>
      <c r="L33" s="139">
        <f>'Budget w Match'!AI206</f>
        <v>0</v>
      </c>
      <c r="M33" s="139">
        <f>'Budget w Match'!AJ206</f>
        <v>0</v>
      </c>
      <c r="O33" s="139">
        <f>'Budget w Match'!AR206</f>
        <v>0</v>
      </c>
      <c r="P33" s="139">
        <f>'Budget w Match'!AS206</f>
        <v>0</v>
      </c>
      <c r="R33" s="154">
        <f>'Budget w Match'!AU206</f>
        <v>0</v>
      </c>
      <c r="S33" s="154">
        <f>'Budget w Match'!AV206</f>
        <v>0</v>
      </c>
      <c r="U33" s="154">
        <f>'Budget w Match'!AW206</f>
        <v>0</v>
      </c>
    </row>
    <row r="35" spans="1:21" ht="15" x14ac:dyDescent="0.25">
      <c r="A35" s="147" t="s">
        <v>297</v>
      </c>
      <c r="B35" s="147"/>
      <c r="C35" s="143"/>
      <c r="D35" s="146"/>
      <c r="F35" s="143"/>
      <c r="G35" s="146"/>
      <c r="I35" s="143"/>
      <c r="J35" s="146"/>
      <c r="L35" s="143"/>
      <c r="M35" s="146"/>
      <c r="O35" s="143"/>
      <c r="P35" s="146"/>
      <c r="R35" s="143"/>
      <c r="S35" s="146"/>
      <c r="U35" s="413"/>
    </row>
    <row r="36" spans="1:21" ht="15" x14ac:dyDescent="0.25">
      <c r="A36" s="896" t="s">
        <v>17</v>
      </c>
      <c r="B36" s="897"/>
      <c r="C36" s="139">
        <f>'Budget w Match'!H227</f>
        <v>0</v>
      </c>
      <c r="D36" s="139">
        <f>'Budget w Match'!I227</f>
        <v>0</v>
      </c>
      <c r="F36" s="139">
        <f>'Budget w Match'!Q227</f>
        <v>0</v>
      </c>
      <c r="G36" s="139">
        <f>'Budget w Match'!R227</f>
        <v>0</v>
      </c>
      <c r="I36" s="139">
        <f>'Budget w Match'!Z227</f>
        <v>0</v>
      </c>
      <c r="J36" s="139">
        <f>'Budget w Match'!AA227</f>
        <v>0</v>
      </c>
      <c r="L36" s="139">
        <f>'Budget w Match'!AI227</f>
        <v>0</v>
      </c>
      <c r="M36" s="139">
        <f>'Budget w Match'!AJ227</f>
        <v>0</v>
      </c>
      <c r="O36" s="139">
        <f>'Budget w Match'!AR227</f>
        <v>0</v>
      </c>
      <c r="P36" s="139">
        <f>'Budget w Match'!AS227</f>
        <v>0</v>
      </c>
      <c r="R36" s="154">
        <f>'Budget w Match'!AU227</f>
        <v>0</v>
      </c>
      <c r="S36" s="154">
        <f>'Budget w Match'!AV227</f>
        <v>0</v>
      </c>
      <c r="U36" s="154">
        <f>'Budget w Match'!AW227</f>
        <v>0</v>
      </c>
    </row>
    <row r="37" spans="1:21" x14ac:dyDescent="0.2">
      <c r="A37" s="7"/>
      <c r="B37" s="7"/>
      <c r="C37" s="9"/>
      <c r="D37" s="9"/>
      <c r="F37" s="9"/>
      <c r="G37" s="9"/>
      <c r="I37" s="9"/>
      <c r="J37" s="9"/>
      <c r="L37" s="9"/>
      <c r="M37" s="9"/>
      <c r="O37" s="9"/>
      <c r="P37" s="9"/>
      <c r="R37" s="9"/>
      <c r="S37" s="9"/>
      <c r="U37" s="9"/>
    </row>
    <row r="38" spans="1:21" ht="15" x14ac:dyDescent="0.25">
      <c r="A38" s="149" t="s">
        <v>286</v>
      </c>
      <c r="B38" s="147"/>
      <c r="C38" s="143"/>
      <c r="D38" s="146"/>
      <c r="F38" s="143"/>
      <c r="G38" s="146"/>
      <c r="I38" s="143"/>
      <c r="J38" s="146"/>
      <c r="L38" s="143"/>
      <c r="M38" s="146"/>
      <c r="O38" s="143"/>
      <c r="P38" s="146"/>
      <c r="R38" s="143"/>
      <c r="S38" s="146"/>
      <c r="U38" s="413"/>
    </row>
    <row r="39" spans="1:21" ht="15" x14ac:dyDescent="0.25">
      <c r="A39" s="896" t="s">
        <v>16</v>
      </c>
      <c r="B39" s="897"/>
      <c r="C39" s="139">
        <f>'Budget w Match'!H237</f>
        <v>0</v>
      </c>
      <c r="D39" s="139">
        <f>'Budget w Match'!I237</f>
        <v>0</v>
      </c>
      <c r="F39" s="139">
        <f>'Budget w Match'!Q237</f>
        <v>0</v>
      </c>
      <c r="G39" s="139">
        <f>'Budget w Match'!R237</f>
        <v>0</v>
      </c>
      <c r="I39" s="139">
        <f>'Budget w Match'!Z237</f>
        <v>0</v>
      </c>
      <c r="J39" s="139">
        <f>'Budget w Match'!AA237</f>
        <v>0</v>
      </c>
      <c r="L39" s="139">
        <f>'Budget w Match'!AI237</f>
        <v>0</v>
      </c>
      <c r="M39" s="139">
        <f>'Budget w Match'!AJ237</f>
        <v>0</v>
      </c>
      <c r="O39" s="139">
        <f>'Budget w Match'!AR237</f>
        <v>0</v>
      </c>
      <c r="P39" s="139">
        <f>'Budget w Match'!AS237</f>
        <v>0</v>
      </c>
      <c r="R39" s="154">
        <f>'Budget w Match'!AU237</f>
        <v>0</v>
      </c>
      <c r="S39" s="154">
        <f>'Budget w Match'!AV237</f>
        <v>0</v>
      </c>
      <c r="U39" s="154">
        <f>'Budget w Match'!AW237</f>
        <v>0</v>
      </c>
    </row>
    <row r="40" spans="1:21" x14ac:dyDescent="0.2">
      <c r="A40" s="7"/>
      <c r="B40" s="7"/>
      <c r="C40" s="9"/>
      <c r="D40" s="9"/>
      <c r="F40" s="9"/>
      <c r="G40" s="9"/>
      <c r="I40" s="9"/>
      <c r="J40" s="9"/>
      <c r="L40" s="9"/>
      <c r="M40" s="9"/>
      <c r="O40" s="9"/>
      <c r="P40" s="9"/>
      <c r="R40" s="9"/>
      <c r="S40" s="9"/>
      <c r="U40" s="9"/>
    </row>
    <row r="41" spans="1:21" ht="15" x14ac:dyDescent="0.25">
      <c r="A41" s="149" t="s">
        <v>287</v>
      </c>
      <c r="B41" s="147"/>
      <c r="C41" s="143"/>
      <c r="D41" s="146"/>
      <c r="F41" s="143"/>
      <c r="G41" s="146"/>
      <c r="I41" s="143"/>
      <c r="J41" s="146"/>
      <c r="L41" s="143"/>
      <c r="M41" s="146"/>
      <c r="O41" s="143"/>
      <c r="P41" s="146"/>
      <c r="R41" s="143"/>
      <c r="S41" s="146"/>
      <c r="U41" s="413"/>
    </row>
    <row r="42" spans="1:21" ht="15" x14ac:dyDescent="0.25">
      <c r="A42" s="896" t="s">
        <v>16</v>
      </c>
      <c r="B42" s="897"/>
      <c r="C42" s="139">
        <f>'Budget w Match'!H249</f>
        <v>0</v>
      </c>
      <c r="D42" s="139">
        <f>'Budget w Match'!I249</f>
        <v>0</v>
      </c>
      <c r="F42" s="139">
        <f>'Budget w Match'!Q249</f>
        <v>0</v>
      </c>
      <c r="G42" s="139">
        <f>'Budget w Match'!R249</f>
        <v>0</v>
      </c>
      <c r="I42" s="139">
        <f>'Budget w Match'!Z249</f>
        <v>0</v>
      </c>
      <c r="J42" s="139">
        <f>'Budget w Match'!AA249</f>
        <v>0</v>
      </c>
      <c r="L42" s="139">
        <f>'Budget w Match'!AI249</f>
        <v>0</v>
      </c>
      <c r="M42" s="139">
        <f>'Budget w Match'!AJ249</f>
        <v>0</v>
      </c>
      <c r="O42" s="139">
        <f>'Budget w Match'!AR249</f>
        <v>0</v>
      </c>
      <c r="P42" s="139">
        <f>'Budget w Match'!AS249</f>
        <v>0</v>
      </c>
      <c r="R42" s="154">
        <f>'Budget w Match'!AU249</f>
        <v>0</v>
      </c>
      <c r="S42" s="154">
        <f>'Budget w Match'!AV249</f>
        <v>0</v>
      </c>
      <c r="U42" s="154">
        <f>'Budget w Match'!AW249</f>
        <v>0</v>
      </c>
    </row>
    <row r="44" spans="1:21" ht="15" x14ac:dyDescent="0.25">
      <c r="A44" s="147" t="s">
        <v>299</v>
      </c>
      <c r="B44" s="151"/>
      <c r="C44" s="143"/>
      <c r="D44" s="146"/>
      <c r="F44" s="143"/>
      <c r="G44" s="146"/>
      <c r="I44" s="143"/>
      <c r="J44" s="146"/>
      <c r="L44" s="143"/>
      <c r="M44" s="146"/>
      <c r="O44" s="143"/>
      <c r="P44" s="146"/>
      <c r="R44" s="143"/>
      <c r="S44" s="146"/>
      <c r="U44" s="413"/>
    </row>
    <row r="45" spans="1:21" ht="15" x14ac:dyDescent="0.25">
      <c r="A45" s="896" t="s">
        <v>16</v>
      </c>
      <c r="B45" s="897"/>
      <c r="C45" s="139">
        <f>'Budget w Match'!H262</f>
        <v>0</v>
      </c>
      <c r="D45" s="139">
        <f>'Budget w Match'!I262</f>
        <v>0</v>
      </c>
      <c r="F45" s="139">
        <f>'Budget w Match'!Q262</f>
        <v>0</v>
      </c>
      <c r="G45" s="139">
        <f>'Budget w Match'!R262</f>
        <v>0</v>
      </c>
      <c r="I45" s="139">
        <f>'Budget w Match'!Z262</f>
        <v>0</v>
      </c>
      <c r="J45" s="139">
        <f>'Budget w Match'!AA262</f>
        <v>0</v>
      </c>
      <c r="L45" s="139">
        <f>'Budget w Match'!AI262</f>
        <v>0</v>
      </c>
      <c r="M45" s="139">
        <f>'Budget w Match'!AJ262</f>
        <v>0</v>
      </c>
      <c r="O45" s="139">
        <f>'Budget w Match'!AR262</f>
        <v>0</v>
      </c>
      <c r="P45" s="139">
        <f>'Budget w Match'!AS262</f>
        <v>0</v>
      </c>
      <c r="R45" s="154">
        <f>'Budget w Match'!AU262</f>
        <v>0</v>
      </c>
      <c r="S45" s="154">
        <f>'Budget w Match'!AV262</f>
        <v>0</v>
      </c>
      <c r="U45" s="154">
        <f>'Budget w Match'!AW262</f>
        <v>0</v>
      </c>
    </row>
    <row r="46" spans="1:21" x14ac:dyDescent="0.2">
      <c r="A46" s="7"/>
      <c r="B46" s="7"/>
      <c r="C46" s="9"/>
      <c r="D46" s="9"/>
      <c r="F46" s="9"/>
      <c r="G46" s="9"/>
      <c r="I46" s="9"/>
      <c r="J46" s="9"/>
      <c r="L46" s="9"/>
      <c r="M46" s="9"/>
      <c r="O46" s="9"/>
      <c r="P46" s="9"/>
      <c r="R46" s="9"/>
      <c r="S46" s="9"/>
      <c r="U46" s="9"/>
    </row>
    <row r="47" spans="1:21" ht="15" x14ac:dyDescent="0.25">
      <c r="A47" s="147" t="s">
        <v>288</v>
      </c>
      <c r="B47" s="147"/>
      <c r="C47" s="143"/>
      <c r="D47" s="146"/>
      <c r="F47" s="143"/>
      <c r="G47" s="146"/>
      <c r="I47" s="143"/>
      <c r="J47" s="146"/>
      <c r="L47" s="143"/>
      <c r="M47" s="146"/>
      <c r="O47" s="143"/>
      <c r="P47" s="146"/>
      <c r="R47" s="143"/>
      <c r="S47" s="146"/>
      <c r="U47" s="413"/>
    </row>
    <row r="48" spans="1:21" ht="15" x14ac:dyDescent="0.25">
      <c r="A48" s="896" t="s">
        <v>17</v>
      </c>
      <c r="B48" s="897"/>
      <c r="C48" s="139">
        <f>'Budget w Match'!H283</f>
        <v>0</v>
      </c>
      <c r="D48" s="139">
        <f>'Budget w Match'!I283</f>
        <v>0</v>
      </c>
      <c r="F48" s="139">
        <f>'Budget w Match'!Q283</f>
        <v>0</v>
      </c>
      <c r="G48" s="139">
        <f>'Budget w Match'!R283</f>
        <v>0</v>
      </c>
      <c r="I48" s="139">
        <f>'Budget w Match'!Z283</f>
        <v>0</v>
      </c>
      <c r="J48" s="139">
        <f>'Budget w Match'!AA283</f>
        <v>0</v>
      </c>
      <c r="L48" s="139">
        <f>'Budget w Match'!AI283</f>
        <v>0</v>
      </c>
      <c r="M48" s="139">
        <f>'Budget w Match'!AJ283</f>
        <v>0</v>
      </c>
      <c r="O48" s="139">
        <f>'Budget w Match'!AR283</f>
        <v>0</v>
      </c>
      <c r="P48" s="139">
        <f>'Budget w Match'!AS283</f>
        <v>0</v>
      </c>
      <c r="R48" s="154">
        <f>'Budget w Match'!AU283</f>
        <v>0</v>
      </c>
      <c r="S48" s="154">
        <f>'Budget w Match'!AV283</f>
        <v>0</v>
      </c>
      <c r="U48" s="154">
        <f>'Budget w Match'!AW283</f>
        <v>0</v>
      </c>
    </row>
    <row r="49" spans="1:21" x14ac:dyDescent="0.2">
      <c r="A49" s="3"/>
      <c r="B49" s="3"/>
      <c r="C49" s="10"/>
      <c r="D49" s="10"/>
      <c r="F49" s="10"/>
      <c r="G49" s="10"/>
      <c r="I49" s="10"/>
      <c r="J49" s="10"/>
      <c r="L49" s="10"/>
      <c r="M49" s="10"/>
      <c r="O49" s="10"/>
      <c r="P49" s="10"/>
      <c r="R49" s="10"/>
      <c r="S49" s="10"/>
      <c r="U49" s="10"/>
    </row>
    <row r="50" spans="1:21" ht="15" x14ac:dyDescent="0.25">
      <c r="A50" s="150" t="s">
        <v>289</v>
      </c>
      <c r="B50" s="147"/>
      <c r="C50" s="143"/>
      <c r="D50" s="146"/>
      <c r="F50" s="143"/>
      <c r="G50" s="146"/>
      <c r="I50" s="143"/>
      <c r="J50" s="146"/>
      <c r="L50" s="143"/>
      <c r="M50" s="146"/>
      <c r="O50" s="143"/>
      <c r="P50" s="146"/>
      <c r="R50" s="143"/>
      <c r="S50" s="146"/>
      <c r="U50" s="413"/>
    </row>
    <row r="51" spans="1:21" ht="15" x14ac:dyDescent="0.25">
      <c r="A51" s="896" t="s">
        <v>17</v>
      </c>
      <c r="B51" s="897"/>
      <c r="C51" s="154">
        <f>'Budget w Match'!H290</f>
        <v>0</v>
      </c>
      <c r="D51" s="11">
        <f>'Budget w Match'!I290</f>
        <v>0</v>
      </c>
      <c r="F51" s="154">
        <f>'Budget w Match'!Q290</f>
        <v>0</v>
      </c>
      <c r="G51" s="11">
        <f>'Budget w Match'!R290</f>
        <v>0</v>
      </c>
      <c r="I51" s="154">
        <f>'Budget w Match'!Z290</f>
        <v>0</v>
      </c>
      <c r="J51" s="11">
        <f>'Budget w Match'!AA290</f>
        <v>0</v>
      </c>
      <c r="L51" s="154">
        <f>'Budget w Match'!AI290</f>
        <v>0</v>
      </c>
      <c r="M51" s="11">
        <f>'Budget w Match'!AJ290</f>
        <v>0</v>
      </c>
      <c r="O51" s="154">
        <f>'Budget w Match'!AR290</f>
        <v>0</v>
      </c>
      <c r="P51" s="11">
        <f>'Budget w Match'!AS290</f>
        <v>0</v>
      </c>
      <c r="R51" s="154">
        <f>'Budget w Match'!AU290</f>
        <v>0</v>
      </c>
      <c r="S51" s="154">
        <f>'Budget w Match'!AV290</f>
        <v>0</v>
      </c>
      <c r="U51" s="154">
        <f>'Budget w Match'!AW290</f>
        <v>0</v>
      </c>
    </row>
    <row r="52" spans="1:21" x14ac:dyDescent="0.2">
      <c r="A52" s="7"/>
      <c r="B52" s="7"/>
      <c r="C52" s="9"/>
      <c r="D52" s="9"/>
      <c r="F52" s="9"/>
      <c r="G52" s="9"/>
      <c r="I52" s="9"/>
      <c r="J52" s="9"/>
      <c r="L52" s="9"/>
      <c r="M52" s="9"/>
      <c r="O52" s="9"/>
      <c r="P52" s="9"/>
      <c r="R52" s="9"/>
      <c r="S52" s="9"/>
      <c r="U52" s="9"/>
    </row>
    <row r="53" spans="1:21" ht="15" x14ac:dyDescent="0.25">
      <c r="A53" s="132" t="s">
        <v>290</v>
      </c>
      <c r="B53" s="131"/>
      <c r="C53" s="139">
        <f>'Budget w Match'!H292</f>
        <v>0</v>
      </c>
      <c r="D53" s="139">
        <f>'Budget w Match'!I292</f>
        <v>0</v>
      </c>
      <c r="F53" s="139">
        <f>'Budget w Match'!Q292</f>
        <v>0</v>
      </c>
      <c r="G53" s="139">
        <f>'Budget w Match'!R292</f>
        <v>0</v>
      </c>
      <c r="I53" s="139">
        <f>'Budget w Match'!Z292</f>
        <v>0</v>
      </c>
      <c r="J53" s="139">
        <f>'Budget w Match'!AA292</f>
        <v>0</v>
      </c>
      <c r="L53" s="139">
        <f>'Budget w Match'!AI292</f>
        <v>0</v>
      </c>
      <c r="M53" s="139">
        <f>'Budget w Match'!AJ292</f>
        <v>0</v>
      </c>
      <c r="O53" s="139">
        <f>'Budget w Match'!AR292</f>
        <v>0</v>
      </c>
      <c r="P53" s="139">
        <f>'Budget w Match'!AS292</f>
        <v>0</v>
      </c>
      <c r="R53" s="154">
        <f>'Budget w Match'!AU292</f>
        <v>0</v>
      </c>
      <c r="S53" s="154">
        <f>'Budget w Match'!AV292</f>
        <v>0</v>
      </c>
      <c r="U53" s="154">
        <f>'Budget w Match'!AW292</f>
        <v>0</v>
      </c>
    </row>
    <row r="54" spans="1:21" x14ac:dyDescent="0.2">
      <c r="A54" s="7"/>
      <c r="B54" s="7"/>
      <c r="C54" s="9"/>
      <c r="D54" s="9"/>
      <c r="F54" s="9"/>
      <c r="G54" s="9"/>
      <c r="I54" s="9"/>
      <c r="J54" s="9"/>
      <c r="L54" s="9"/>
      <c r="M54" s="9"/>
      <c r="O54" s="9"/>
      <c r="P54" s="9"/>
      <c r="R54" s="9"/>
      <c r="S54" s="9"/>
      <c r="U54" s="9"/>
    </row>
    <row r="55" spans="1:21" ht="15" x14ac:dyDescent="0.25">
      <c r="A55" s="134" t="s">
        <v>291</v>
      </c>
      <c r="B55" s="128"/>
      <c r="C55" s="139">
        <f>'Budget w Match'!H294</f>
        <v>0</v>
      </c>
      <c r="D55" s="139">
        <f>'Budget w Match'!I294</f>
        <v>0</v>
      </c>
      <c r="F55" s="139">
        <f>'Budget w Match'!Q294</f>
        <v>0</v>
      </c>
      <c r="G55" s="139">
        <f>'Budget w Match'!R294</f>
        <v>0</v>
      </c>
      <c r="I55" s="139">
        <f>'Budget w Match'!Z294</f>
        <v>0</v>
      </c>
      <c r="J55" s="139">
        <f>'Budget w Match'!AA294</f>
        <v>0</v>
      </c>
      <c r="L55" s="139">
        <f>'Budget w Match'!AI294</f>
        <v>0</v>
      </c>
      <c r="M55" s="139">
        <f>'Budget w Match'!AJ294</f>
        <v>0</v>
      </c>
      <c r="O55" s="139">
        <f>'Budget w Match'!AR294</f>
        <v>0</v>
      </c>
      <c r="P55" s="139">
        <f>'Budget w Match'!AS294</f>
        <v>0</v>
      </c>
      <c r="R55" s="154">
        <f>'Budget w Match'!AU294</f>
        <v>0</v>
      </c>
      <c r="S55" s="154">
        <f>'Budget w Match'!AV294</f>
        <v>0</v>
      </c>
      <c r="U55" s="154">
        <f>'Budget w Match'!AW294</f>
        <v>0</v>
      </c>
    </row>
    <row r="56" spans="1:21" ht="15" x14ac:dyDescent="0.25">
      <c r="A56" s="160" t="s">
        <v>261</v>
      </c>
      <c r="B56" s="130"/>
      <c r="C56" s="139">
        <f>'Budget w Match'!H295</f>
        <v>0</v>
      </c>
      <c r="D56" s="139">
        <f>'Budget w Match'!I295</f>
        <v>0</v>
      </c>
      <c r="F56" s="139">
        <f>'Budget w Match'!Q295</f>
        <v>0</v>
      </c>
      <c r="G56" s="139">
        <f>'Budget w Match'!R295</f>
        <v>0</v>
      </c>
      <c r="I56" s="139">
        <f>'Budget w Match'!Z295</f>
        <v>0</v>
      </c>
      <c r="J56" s="139">
        <f>'Budget w Match'!AA295</f>
        <v>0</v>
      </c>
      <c r="L56" s="139">
        <f>'Budget w Match'!AI295</f>
        <v>0</v>
      </c>
      <c r="M56" s="139">
        <f>'Budget w Match'!AJ295</f>
        <v>0</v>
      </c>
      <c r="O56" s="139">
        <f>'Budget w Match'!AR295</f>
        <v>0</v>
      </c>
      <c r="P56" s="139">
        <f>'Budget w Match'!AS295</f>
        <v>0</v>
      </c>
      <c r="R56" s="154">
        <f>'Budget w Match'!AU295</f>
        <v>0</v>
      </c>
      <c r="S56" s="154">
        <f>'Budget w Match'!AV295</f>
        <v>0</v>
      </c>
      <c r="U56" s="154">
        <f>'Budget w Match'!AW295</f>
        <v>0</v>
      </c>
    </row>
    <row r="57" spans="1:21" ht="15" x14ac:dyDescent="0.25">
      <c r="A57" s="159" t="s">
        <v>264</v>
      </c>
      <c r="B57" s="129"/>
      <c r="C57" s="139">
        <f>'Budget w Match'!H296</f>
        <v>0</v>
      </c>
      <c r="D57" s="139">
        <f>'Budget w Match'!I296</f>
        <v>0</v>
      </c>
      <c r="F57" s="139">
        <f>'Budget w Match'!Q296</f>
        <v>0</v>
      </c>
      <c r="G57" s="139">
        <f>'Budget w Match'!R296</f>
        <v>0</v>
      </c>
      <c r="I57" s="139">
        <f>'Budget w Match'!Z296</f>
        <v>0</v>
      </c>
      <c r="J57" s="139">
        <f>'Budget w Match'!AA296</f>
        <v>0</v>
      </c>
      <c r="L57" s="139">
        <f>'Budget w Match'!AI296</f>
        <v>0</v>
      </c>
      <c r="M57" s="139">
        <f>'Budget w Match'!AJ296</f>
        <v>0</v>
      </c>
      <c r="O57" s="139">
        <f>'Budget w Match'!AR296</f>
        <v>0</v>
      </c>
      <c r="P57" s="139">
        <f>'Budget w Match'!AS296</f>
        <v>0</v>
      </c>
      <c r="R57" s="154">
        <f>'Budget w Match'!AU296</f>
        <v>0</v>
      </c>
      <c r="S57" s="154">
        <f>'Budget w Match'!AV296</f>
        <v>0</v>
      </c>
      <c r="U57" s="154">
        <f>'Budget w Match'!AW296</f>
        <v>0</v>
      </c>
    </row>
    <row r="58" spans="1:21" ht="15" x14ac:dyDescent="0.25">
      <c r="A58" s="159" t="s">
        <v>262</v>
      </c>
      <c r="B58" s="129"/>
      <c r="C58" s="139">
        <f>'Budget w Match'!H297</f>
        <v>0</v>
      </c>
      <c r="D58" s="139">
        <f>'Budget w Match'!I297</f>
        <v>0</v>
      </c>
      <c r="F58" s="139">
        <f>'Budget w Match'!Q297</f>
        <v>0</v>
      </c>
      <c r="G58" s="139">
        <f>'Budget w Match'!R297</f>
        <v>0</v>
      </c>
      <c r="I58" s="139">
        <f>'Budget w Match'!Z297</f>
        <v>0</v>
      </c>
      <c r="J58" s="139">
        <f>'Budget w Match'!AA297</f>
        <v>0</v>
      </c>
      <c r="L58" s="139">
        <f>'Budget w Match'!AI297</f>
        <v>0</v>
      </c>
      <c r="M58" s="139">
        <f>'Budget w Match'!AJ297</f>
        <v>0</v>
      </c>
      <c r="O58" s="139">
        <f>'Budget w Match'!AR297</f>
        <v>0</v>
      </c>
      <c r="P58" s="139">
        <f>'Budget w Match'!AS297</f>
        <v>0</v>
      </c>
      <c r="R58" s="154">
        <f>'Budget w Match'!AU297</f>
        <v>0</v>
      </c>
      <c r="S58" s="154">
        <f>'Budget w Match'!AV297</f>
        <v>0</v>
      </c>
      <c r="U58" s="154">
        <f>'Budget w Match'!AW297</f>
        <v>0</v>
      </c>
    </row>
    <row r="59" spans="1:21" ht="15" x14ac:dyDescent="0.25">
      <c r="A59" s="159" t="s">
        <v>263</v>
      </c>
      <c r="B59" s="129"/>
      <c r="C59" s="139">
        <f>'Budget w Match'!H298</f>
        <v>0</v>
      </c>
      <c r="D59" s="139">
        <f>'Budget w Match'!I298</f>
        <v>0</v>
      </c>
      <c r="F59" s="139">
        <f>'Budget w Match'!Q298</f>
        <v>0</v>
      </c>
      <c r="G59" s="139">
        <f>'Budget w Match'!R298</f>
        <v>0</v>
      </c>
      <c r="I59" s="139">
        <f>'Budget w Match'!Z298</f>
        <v>0</v>
      </c>
      <c r="J59" s="139">
        <f>'Budget w Match'!AA298</f>
        <v>0</v>
      </c>
      <c r="L59" s="139">
        <f>'Budget w Match'!AI298</f>
        <v>0</v>
      </c>
      <c r="M59" s="139">
        <f>'Budget w Match'!AJ298</f>
        <v>0</v>
      </c>
      <c r="O59" s="139">
        <f>'Budget w Match'!AR298</f>
        <v>0</v>
      </c>
      <c r="P59" s="139">
        <f>'Budget w Match'!AS298</f>
        <v>0</v>
      </c>
      <c r="R59" s="154">
        <f>'Budget w Match'!AU298</f>
        <v>0</v>
      </c>
      <c r="S59" s="154">
        <f>'Budget w Match'!AV298</f>
        <v>0</v>
      </c>
      <c r="U59" s="154">
        <f>'Budget w Match'!AW298</f>
        <v>0</v>
      </c>
    </row>
    <row r="60" spans="1:21" x14ac:dyDescent="0.2">
      <c r="A60" s="7"/>
      <c r="B60" s="7"/>
      <c r="C60" s="9"/>
      <c r="D60" s="9"/>
      <c r="F60" s="9"/>
      <c r="G60" s="9"/>
      <c r="I60" s="9"/>
      <c r="J60" s="9"/>
      <c r="L60" s="9"/>
      <c r="M60" s="9"/>
      <c r="O60" s="9"/>
      <c r="P60" s="9"/>
      <c r="R60" s="9"/>
      <c r="S60" s="9"/>
      <c r="U60" s="9"/>
    </row>
    <row r="61" spans="1:21" ht="15" x14ac:dyDescent="0.25">
      <c r="A61" s="132" t="s">
        <v>292</v>
      </c>
      <c r="B61" s="131"/>
      <c r="C61" s="139">
        <f>'Budget w Match'!H300</f>
        <v>0</v>
      </c>
      <c r="D61" s="139">
        <f>'Budget w Match'!I300</f>
        <v>0</v>
      </c>
      <c r="F61" s="139">
        <f>'Budget w Match'!Q300</f>
        <v>0</v>
      </c>
      <c r="G61" s="139">
        <f>'Budget w Match'!R300</f>
        <v>0</v>
      </c>
      <c r="I61" s="139">
        <f>'Budget w Match'!Z300</f>
        <v>0</v>
      </c>
      <c r="J61" s="139">
        <f>'Budget w Match'!AA300</f>
        <v>0</v>
      </c>
      <c r="L61" s="139">
        <f>'Budget w Match'!AI300</f>
        <v>0</v>
      </c>
      <c r="M61" s="139">
        <f>'Budget w Match'!AJ300</f>
        <v>0</v>
      </c>
      <c r="O61" s="139">
        <f>'Budget w Match'!AR300</f>
        <v>0</v>
      </c>
      <c r="P61" s="139">
        <f>'Budget w Match'!AS300</f>
        <v>0</v>
      </c>
      <c r="R61" s="154">
        <f>'Budget w Match'!AU300</f>
        <v>0</v>
      </c>
      <c r="S61" s="154">
        <f>'Budget w Match'!AV300</f>
        <v>0</v>
      </c>
      <c r="U61" s="154">
        <f>'Budget w Match'!AW300</f>
        <v>0</v>
      </c>
    </row>
    <row r="62" spans="1:21" x14ac:dyDescent="0.2">
      <c r="A62" s="2"/>
      <c r="B62" s="2"/>
      <c r="C62" s="9"/>
      <c r="D62" s="9"/>
      <c r="F62" s="9"/>
      <c r="G62" s="9"/>
      <c r="I62" s="9"/>
      <c r="J62" s="9"/>
      <c r="L62" s="9"/>
      <c r="M62" s="9"/>
      <c r="O62" s="9"/>
      <c r="P62" s="9"/>
      <c r="R62" s="9"/>
      <c r="S62" s="9"/>
      <c r="U62" s="9"/>
    </row>
    <row r="63" spans="1:21" ht="15" x14ac:dyDescent="0.25">
      <c r="A63" s="137" t="s">
        <v>293</v>
      </c>
      <c r="B63" s="132"/>
      <c r="C63" s="139">
        <f>'Budget w Match'!H302</f>
        <v>0</v>
      </c>
      <c r="D63" s="139">
        <f>'Budget w Match'!I302</f>
        <v>0</v>
      </c>
      <c r="F63" s="139">
        <f>'Budget w Match'!Q302</f>
        <v>0</v>
      </c>
      <c r="G63" s="139">
        <f>'Budget w Match'!R302</f>
        <v>0</v>
      </c>
      <c r="I63" s="139">
        <f>'Budget w Match'!Z302</f>
        <v>0</v>
      </c>
      <c r="J63" s="139">
        <f>'Budget w Match'!AA302</f>
        <v>0</v>
      </c>
      <c r="L63" s="139">
        <f>'Budget w Match'!AI302</f>
        <v>0</v>
      </c>
      <c r="M63" s="139">
        <f>'Budget w Match'!AJ302</f>
        <v>0</v>
      </c>
      <c r="O63" s="139">
        <f>'Budget w Match'!AR302</f>
        <v>0</v>
      </c>
      <c r="P63" s="139">
        <f>'Budget w Match'!AS302</f>
        <v>0</v>
      </c>
      <c r="R63" s="154">
        <f>'Budget w Match'!AU302</f>
        <v>0</v>
      </c>
      <c r="S63" s="154">
        <f>'Budget w Match'!AV302</f>
        <v>0</v>
      </c>
      <c r="U63" s="154">
        <f>'Budget w Match'!AW302</f>
        <v>0</v>
      </c>
    </row>
    <row r="64" spans="1:21" x14ac:dyDescent="0.2">
      <c r="A64" s="2"/>
      <c r="B64" s="2"/>
      <c r="C64" s="138"/>
      <c r="D64" s="138"/>
      <c r="F64" s="138"/>
      <c r="G64" s="138"/>
      <c r="I64" s="138"/>
      <c r="J64" s="138"/>
      <c r="L64" s="138"/>
      <c r="M64" s="138"/>
      <c r="O64" s="138"/>
      <c r="P64" s="539"/>
    </row>
    <row r="65" spans="1:27" ht="15" x14ac:dyDescent="0.25">
      <c r="A65" s="2"/>
      <c r="B65" s="2"/>
      <c r="C65" s="133" t="str">
        <f>C16</f>
        <v>FY xx-yy</v>
      </c>
      <c r="D65" s="133"/>
      <c r="F65" s="133" t="str">
        <f>F16</f>
        <v>FY xx-yy</v>
      </c>
      <c r="G65" s="133"/>
      <c r="I65" s="133" t="e">
        <f>'Budget w Match'!#REF!</f>
        <v>#REF!</v>
      </c>
      <c r="J65" s="133"/>
      <c r="L65" s="133" t="str">
        <f>L16</f>
        <v>FY xx-yy</v>
      </c>
      <c r="M65" s="133"/>
      <c r="O65" s="133" t="str">
        <f>O16</f>
        <v>FY xx-yy</v>
      </c>
      <c r="P65" s="540"/>
    </row>
    <row r="68" spans="1:27" ht="15" x14ac:dyDescent="0.25">
      <c r="AA68" s="39"/>
    </row>
  </sheetData>
  <sheetProtection algorithmName="SHA-512" hashValue="MhEUVBKjMl9uOT5LQ5lPYbimRRiSFJUZzlNrqcagWtW11K9y63zkIZVykIjQNDSUAaNM6lKkf/GPdNBB98IqNQ==" saltValue="01/RdWC7YnU/ElY802kxVQ==" spinCount="100000" sheet="1" objects="1" scenarios="1"/>
  <mergeCells count="40">
    <mergeCell ref="A1:B1"/>
    <mergeCell ref="C1:H1"/>
    <mergeCell ref="A2:B2"/>
    <mergeCell ref="C2:H2"/>
    <mergeCell ref="A4:B4"/>
    <mergeCell ref="C4:H4"/>
    <mergeCell ref="A5:B5"/>
    <mergeCell ref="C5:H5"/>
    <mergeCell ref="A7:B7"/>
    <mergeCell ref="C7:H7"/>
    <mergeCell ref="A8:B8"/>
    <mergeCell ref="C8:H8"/>
    <mergeCell ref="A9:B9"/>
    <mergeCell ref="C9:H9"/>
    <mergeCell ref="A10:B10"/>
    <mergeCell ref="C10:H10"/>
    <mergeCell ref="A11:B11"/>
    <mergeCell ref="C11:H11"/>
    <mergeCell ref="A19:B19"/>
    <mergeCell ref="A22:B22"/>
    <mergeCell ref="A24:B24"/>
    <mergeCell ref="A13:B13"/>
    <mergeCell ref="C13:H13"/>
    <mergeCell ref="A14:B14"/>
    <mergeCell ref="C14:D14"/>
    <mergeCell ref="L16:M16"/>
    <mergeCell ref="O16:P16"/>
    <mergeCell ref="E14:H14"/>
    <mergeCell ref="C16:D16"/>
    <mergeCell ref="F16:G16"/>
    <mergeCell ref="I16:J16"/>
    <mergeCell ref="A42:B42"/>
    <mergeCell ref="A45:B45"/>
    <mergeCell ref="A48:B48"/>
    <mergeCell ref="A51:B51"/>
    <mergeCell ref="A27:B27"/>
    <mergeCell ref="A30:B30"/>
    <mergeCell ref="A33:B33"/>
    <mergeCell ref="A36:B36"/>
    <mergeCell ref="A39:B39"/>
  </mergeCells>
  <conditionalFormatting sqref="A7:A11 A13:A14">
    <cfRule type="expression" dxfId="55" priority="1">
      <formula>CELL("protect",A7)=1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3EB06-1BC1-417A-8BAB-C667AF3CF436}">
  <sheetPr>
    <tabColor rgb="FFFF66CC"/>
  </sheetPr>
  <dimension ref="A1"/>
  <sheetViews>
    <sheetView workbookViewId="0"/>
  </sheetViews>
  <sheetFormatPr defaultRowHeight="14.2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0819-CCFC-46D2-A996-8FADB5E657EC}">
  <sheetPr>
    <tabColor rgb="FFFFC000"/>
  </sheetPr>
  <dimension ref="A1:S183"/>
  <sheetViews>
    <sheetView workbookViewId="0"/>
  </sheetViews>
  <sheetFormatPr defaultColWidth="8.75" defaultRowHeight="14.25" outlineLevelCol="1" x14ac:dyDescent="0.2"/>
  <cols>
    <col min="1" max="1" width="43.125" style="168" customWidth="1"/>
    <col min="2" max="2" width="13.125" style="168" bestFit="1" customWidth="1"/>
    <col min="3" max="3" width="9.25" style="168" customWidth="1"/>
    <col min="4" max="4" width="8.625" style="168" customWidth="1"/>
    <col min="5" max="5" width="9.75" style="168" customWidth="1"/>
    <col min="6" max="6" width="9.5" style="168" customWidth="1"/>
    <col min="7" max="7" width="7.375" style="168" customWidth="1"/>
    <col min="8" max="8" width="9.5" style="169" bestFit="1" customWidth="1"/>
    <col min="9" max="9" width="1.875" style="167" customWidth="1"/>
    <col min="10" max="10" width="10.75" style="173" bestFit="1" customWidth="1" outlineLevel="1"/>
    <col min="11" max="11" width="10.25" style="173" customWidth="1" outlineLevel="1"/>
    <col min="12" max="12" width="7.75" style="168" customWidth="1" outlineLevel="1"/>
    <col min="13" max="13" width="10" style="168" customWidth="1" outlineLevel="1"/>
    <col min="14" max="14" width="9.875" style="168" customWidth="1" outlineLevel="1"/>
    <col min="15" max="15" width="8.5" style="168" customWidth="1" outlineLevel="1"/>
    <col min="16" max="16" width="9.875" style="169" customWidth="1" outlineLevel="1"/>
    <col min="17" max="17" width="1.875" style="167" customWidth="1"/>
    <col min="18" max="18" width="15.25" style="168" customWidth="1"/>
    <col min="19" max="19" width="8.75" style="170"/>
    <col min="20" max="16384" width="8.75" style="168"/>
  </cols>
  <sheetData>
    <row r="1" spans="1:18" x14ac:dyDescent="0.2">
      <c r="I1" s="168"/>
      <c r="Q1" s="168"/>
    </row>
    <row r="2" spans="1:18" ht="15.75" x14ac:dyDescent="0.25">
      <c r="A2" s="509" t="s">
        <v>55</v>
      </c>
      <c r="B2" s="713"/>
      <c r="C2" s="714"/>
      <c r="D2" s="714"/>
      <c r="E2" s="714"/>
      <c r="F2" s="714"/>
      <c r="G2" s="714"/>
      <c r="H2" s="714"/>
      <c r="I2" s="168"/>
      <c r="J2" s="168"/>
      <c r="K2" s="168"/>
      <c r="Q2" s="168"/>
    </row>
    <row r="3" spans="1:18" ht="15.75" x14ac:dyDescent="0.25">
      <c r="A3" s="509" t="s">
        <v>58</v>
      </c>
      <c r="B3" s="713"/>
      <c r="C3" s="714"/>
      <c r="D3" s="714"/>
      <c r="E3" s="714"/>
      <c r="F3" s="714"/>
      <c r="G3" s="714"/>
      <c r="H3" s="714"/>
      <c r="I3" s="168"/>
      <c r="J3" s="168"/>
      <c r="K3" s="168"/>
      <c r="Q3" s="168"/>
    </row>
    <row r="4" spans="1:18" ht="15.75" x14ac:dyDescent="0.25">
      <c r="A4" s="411"/>
      <c r="B4" s="411"/>
      <c r="C4" s="172"/>
      <c r="D4" s="172"/>
      <c r="E4" s="172"/>
      <c r="F4" s="172"/>
      <c r="G4" s="172"/>
      <c r="H4" s="172"/>
      <c r="I4" s="168"/>
      <c r="J4" s="168"/>
      <c r="K4" s="168"/>
      <c r="P4" s="173"/>
      <c r="Q4" s="168"/>
    </row>
    <row r="5" spans="1:18" ht="58.9" customHeight="1" x14ac:dyDescent="0.25">
      <c r="A5" s="518" t="s">
        <v>57</v>
      </c>
      <c r="B5" s="713"/>
      <c r="C5" s="714"/>
      <c r="D5" s="714"/>
      <c r="E5" s="714"/>
      <c r="F5" s="714"/>
      <c r="G5" s="714"/>
      <c r="H5" s="714"/>
      <c r="I5" s="168"/>
      <c r="J5" s="174"/>
      <c r="K5" s="174"/>
      <c r="L5" s="174"/>
      <c r="M5" s="174"/>
      <c r="N5" s="174"/>
      <c r="O5" s="174"/>
      <c r="P5" s="173"/>
      <c r="Q5" s="168"/>
    </row>
    <row r="6" spans="1:18" ht="15.75" x14ac:dyDescent="0.25">
      <c r="A6" s="509" t="s">
        <v>3</v>
      </c>
      <c r="B6" s="713"/>
      <c r="C6" s="714"/>
      <c r="D6" s="714"/>
      <c r="E6" s="714"/>
      <c r="F6" s="714"/>
      <c r="G6" s="714"/>
      <c r="H6" s="714"/>
      <c r="I6" s="168"/>
      <c r="J6" s="168"/>
      <c r="P6" s="173"/>
      <c r="Q6" s="168"/>
    </row>
    <row r="7" spans="1:18" ht="15.75" x14ac:dyDescent="0.25">
      <c r="A7" s="411"/>
      <c r="B7" s="411"/>
      <c r="C7" s="172"/>
      <c r="D7" s="172"/>
      <c r="E7" s="172"/>
      <c r="F7" s="172"/>
      <c r="G7" s="172"/>
      <c r="H7" s="172"/>
      <c r="I7" s="168"/>
      <c r="J7" s="168"/>
      <c r="K7" s="168"/>
      <c r="P7" s="173"/>
      <c r="Q7" s="168"/>
    </row>
    <row r="8" spans="1:18" ht="15.75" x14ac:dyDescent="0.25">
      <c r="A8" s="509" t="s">
        <v>0</v>
      </c>
      <c r="B8" s="713"/>
      <c r="C8" s="714"/>
      <c r="D8" s="714"/>
      <c r="E8" s="714"/>
      <c r="F8" s="714"/>
      <c r="G8" s="714"/>
      <c r="H8" s="714"/>
      <c r="I8" s="168"/>
      <c r="J8" s="175"/>
      <c r="K8" s="175"/>
      <c r="L8" s="175"/>
      <c r="M8" s="175"/>
      <c r="N8" s="175"/>
      <c r="O8" s="175"/>
      <c r="P8" s="173"/>
      <c r="Q8" s="168"/>
    </row>
    <row r="9" spans="1:18" ht="15.75" x14ac:dyDescent="0.25">
      <c r="A9" s="509" t="s">
        <v>252</v>
      </c>
      <c r="B9" s="713"/>
      <c r="C9" s="714"/>
      <c r="D9" s="714"/>
      <c r="E9" s="714"/>
      <c r="F9" s="714"/>
      <c r="G9" s="714"/>
      <c r="H9" s="714"/>
      <c r="I9" s="168"/>
      <c r="J9" s="168"/>
      <c r="K9" s="166"/>
      <c r="P9" s="173"/>
      <c r="Q9" s="168"/>
    </row>
    <row r="10" spans="1:18" ht="15.75" x14ac:dyDescent="0.25">
      <c r="A10" s="509" t="s">
        <v>56</v>
      </c>
      <c r="B10" s="517">
        <v>0.26900000000000002</v>
      </c>
      <c r="C10" s="517"/>
      <c r="D10" s="909"/>
      <c r="E10" s="909"/>
      <c r="F10" s="909"/>
      <c r="G10" s="909"/>
      <c r="H10" s="909"/>
      <c r="I10" s="168"/>
      <c r="J10" s="176"/>
      <c r="K10" s="177"/>
      <c r="L10" s="177"/>
      <c r="M10" s="177"/>
      <c r="N10" s="177"/>
      <c r="O10" s="177"/>
      <c r="P10" s="173"/>
      <c r="Q10" s="168"/>
    </row>
    <row r="11" spans="1:18" ht="15.75" x14ac:dyDescent="0.25">
      <c r="A11" s="171"/>
      <c r="B11" s="171"/>
      <c r="C11" s="172"/>
      <c r="D11" s="172"/>
      <c r="E11" s="172"/>
      <c r="F11" s="172"/>
      <c r="G11" s="172"/>
      <c r="H11" s="172"/>
      <c r="I11" s="168"/>
      <c r="J11" s="168"/>
      <c r="K11" s="168"/>
      <c r="P11" s="173"/>
      <c r="Q11" s="168"/>
      <c r="R11" s="178"/>
    </row>
    <row r="12" spans="1:18" ht="15" x14ac:dyDescent="0.25">
      <c r="A12" s="379" t="s">
        <v>325</v>
      </c>
      <c r="B12" s="179"/>
      <c r="C12" s="179"/>
      <c r="D12" s="179"/>
      <c r="E12" s="179"/>
      <c r="F12" s="179"/>
      <c r="G12" s="179"/>
      <c r="H12" s="179"/>
      <c r="I12" s="168"/>
      <c r="J12" s="179"/>
      <c r="K12" s="179"/>
      <c r="P12" s="173"/>
      <c r="Q12" s="168"/>
      <c r="R12" s="178"/>
    </row>
    <row r="13" spans="1:18" ht="15" x14ac:dyDescent="0.2">
      <c r="A13" s="181"/>
      <c r="H13" s="182"/>
      <c r="I13" s="168"/>
      <c r="J13" s="168"/>
      <c r="K13" s="182"/>
      <c r="P13" s="168"/>
      <c r="Q13" s="168"/>
    </row>
    <row r="14" spans="1:18" ht="15.75" x14ac:dyDescent="0.25">
      <c r="B14" s="183"/>
      <c r="C14" s="183"/>
      <c r="D14" s="903" t="s">
        <v>316</v>
      </c>
      <c r="E14" s="903"/>
      <c r="F14" s="183"/>
      <c r="G14" s="183"/>
      <c r="H14" s="183"/>
      <c r="I14" s="184"/>
      <c r="J14" s="183"/>
      <c r="K14" s="183"/>
      <c r="L14" s="903" t="s">
        <v>316</v>
      </c>
      <c r="M14" s="903"/>
      <c r="N14" s="183"/>
      <c r="O14" s="183"/>
      <c r="P14" s="183"/>
      <c r="Q14" s="184"/>
      <c r="R14" s="185"/>
    </row>
    <row r="15" spans="1:18" ht="15.75" x14ac:dyDescent="0.2">
      <c r="A15" s="186" t="s">
        <v>295</v>
      </c>
      <c r="B15" s="726" t="s">
        <v>32</v>
      </c>
      <c r="C15" s="707"/>
      <c r="D15" s="707"/>
      <c r="E15" s="707"/>
      <c r="F15" s="707"/>
      <c r="G15" s="707"/>
      <c r="H15" s="707"/>
      <c r="I15" s="188"/>
      <c r="J15" s="707" t="s">
        <v>33</v>
      </c>
      <c r="K15" s="707"/>
      <c r="L15" s="707"/>
      <c r="M15" s="707"/>
      <c r="N15" s="707"/>
      <c r="O15" s="707"/>
      <c r="P15" s="708"/>
      <c r="Q15" s="188"/>
      <c r="R15" s="374"/>
    </row>
    <row r="16" spans="1:18" ht="45" x14ac:dyDescent="0.25">
      <c r="A16" s="189" t="s">
        <v>266</v>
      </c>
      <c r="B16" s="190" t="s">
        <v>308</v>
      </c>
      <c r="C16" s="404" t="s">
        <v>310</v>
      </c>
      <c r="D16" s="190" t="s">
        <v>253</v>
      </c>
      <c r="E16" s="190" t="s">
        <v>27</v>
      </c>
      <c r="F16" s="191" t="s">
        <v>391</v>
      </c>
      <c r="G16" s="192" t="s">
        <v>392</v>
      </c>
      <c r="H16" s="193" t="s">
        <v>267</v>
      </c>
      <c r="I16" s="194"/>
      <c r="J16" s="195" t="s">
        <v>307</v>
      </c>
      <c r="K16" s="190" t="s">
        <v>310</v>
      </c>
      <c r="L16" s="190" t="s">
        <v>253</v>
      </c>
      <c r="M16" s="190" t="s">
        <v>27</v>
      </c>
      <c r="N16" s="191" t="s">
        <v>391</v>
      </c>
      <c r="O16" s="190" t="s">
        <v>392</v>
      </c>
      <c r="P16" s="196" t="s">
        <v>268</v>
      </c>
      <c r="Q16" s="194"/>
      <c r="R16" s="373" t="s">
        <v>1</v>
      </c>
    </row>
    <row r="17" spans="1:18" x14ac:dyDescent="0.2">
      <c r="A17" s="694"/>
      <c r="B17" s="494"/>
      <c r="C17" s="198"/>
      <c r="D17" s="433">
        <f>C17*9</f>
        <v>0</v>
      </c>
      <c r="E17" s="423"/>
      <c r="F17" s="431"/>
      <c r="G17" s="432"/>
      <c r="H17" s="199">
        <f>ROUND(B17*C17,0)</f>
        <v>0</v>
      </c>
      <c r="I17" s="200"/>
      <c r="J17" s="494">
        <f>B17*1.03</f>
        <v>0</v>
      </c>
      <c r="K17" s="198"/>
      <c r="L17" s="433">
        <f>ROUND(K17*9,2)</f>
        <v>0</v>
      </c>
      <c r="M17" s="423"/>
      <c r="N17" s="431"/>
      <c r="O17" s="432"/>
      <c r="P17" s="199">
        <f>ROUND(J17*K17,0)</f>
        <v>0</v>
      </c>
      <c r="Q17" s="200"/>
      <c r="R17" s="382">
        <f>SUM(H17+P17)</f>
        <v>0</v>
      </c>
    </row>
    <row r="18" spans="1:18" x14ac:dyDescent="0.2">
      <c r="A18" s="695"/>
      <c r="B18" s="423"/>
      <c r="C18" s="431"/>
      <c r="D18" s="432"/>
      <c r="E18" s="510">
        <f>B17/9*3</f>
        <v>0</v>
      </c>
      <c r="F18" s="494"/>
      <c r="G18" s="434">
        <f>ROUND(F18*3,2)</f>
        <v>0</v>
      </c>
      <c r="H18" s="199">
        <f>ROUND(E18*F18,0)</f>
        <v>0</v>
      </c>
      <c r="I18" s="200"/>
      <c r="J18" s="423"/>
      <c r="K18" s="431"/>
      <c r="L18" s="432"/>
      <c r="M18" s="510">
        <f>E18*1.03</f>
        <v>0</v>
      </c>
      <c r="N18" s="494"/>
      <c r="O18" s="434">
        <f>ROUND(N18*3,2)</f>
        <v>0</v>
      </c>
      <c r="P18" s="199">
        <f>ROUND(M18*N18,0)</f>
        <v>0</v>
      </c>
      <c r="Q18" s="200"/>
      <c r="R18" s="382">
        <f t="shared" ref="R18:R22" si="0">SUM(H18+P18)</f>
        <v>0</v>
      </c>
    </row>
    <row r="19" spans="1:18" x14ac:dyDescent="0.2">
      <c r="A19" s="694"/>
      <c r="B19" s="494"/>
      <c r="C19" s="203"/>
      <c r="D19" s="440">
        <f t="shared" ref="D19:D21" si="1">C19*9</f>
        <v>0</v>
      </c>
      <c r="E19" s="419"/>
      <c r="F19" s="420"/>
      <c r="G19" s="421"/>
      <c r="H19" s="204">
        <f>ROUND(B19*C19,0)</f>
        <v>0</v>
      </c>
      <c r="I19" s="200"/>
      <c r="J19" s="494">
        <f>B19*1.03</f>
        <v>0</v>
      </c>
      <c r="K19" s="203"/>
      <c r="L19" s="440">
        <f>ROUND(K19*9,2)</f>
        <v>0</v>
      </c>
      <c r="M19" s="419"/>
      <c r="N19" s="420"/>
      <c r="O19" s="421"/>
      <c r="P19" s="204">
        <f>ROUND(J19*K19,0)</f>
        <v>0</v>
      </c>
      <c r="Q19" s="200"/>
      <c r="R19" s="382">
        <f t="shared" si="0"/>
        <v>0</v>
      </c>
    </row>
    <row r="20" spans="1:18" x14ac:dyDescent="0.2">
      <c r="A20" s="696"/>
      <c r="B20" s="419"/>
      <c r="C20" s="420"/>
      <c r="D20" s="421"/>
      <c r="E20" s="511">
        <f>B19/9*3</f>
        <v>0</v>
      </c>
      <c r="F20" s="494"/>
      <c r="G20" s="440">
        <f>ROUND(F20*3,2)</f>
        <v>0</v>
      </c>
      <c r="H20" s="199">
        <f>ROUND(E20*F20,0)</f>
        <v>0</v>
      </c>
      <c r="I20" s="200"/>
      <c r="J20" s="419"/>
      <c r="K20" s="420"/>
      <c r="L20" s="421"/>
      <c r="M20" s="511">
        <f>E20*1.03</f>
        <v>0</v>
      </c>
      <c r="N20" s="494"/>
      <c r="O20" s="440">
        <f>ROUND(N20*3,2)</f>
        <v>0</v>
      </c>
      <c r="P20" s="199">
        <f>ROUND(M20*N20,0)</f>
        <v>0</v>
      </c>
      <c r="Q20" s="200"/>
      <c r="R20" s="382">
        <f t="shared" si="0"/>
        <v>0</v>
      </c>
    </row>
    <row r="21" spans="1:18" x14ac:dyDescent="0.2">
      <c r="A21" s="694"/>
      <c r="B21" s="494"/>
      <c r="C21" s="198"/>
      <c r="D21" s="433">
        <f t="shared" si="1"/>
        <v>0</v>
      </c>
      <c r="E21" s="423"/>
      <c r="F21" s="431"/>
      <c r="G21" s="432"/>
      <c r="H21" s="199">
        <f>ROUND(B21*C21,0)</f>
        <v>0</v>
      </c>
      <c r="I21" s="200"/>
      <c r="J21" s="494">
        <f>B21*1.03</f>
        <v>0</v>
      </c>
      <c r="K21" s="198"/>
      <c r="L21" s="433">
        <f>ROUND(K21*9,2)</f>
        <v>0</v>
      </c>
      <c r="M21" s="423"/>
      <c r="N21" s="431"/>
      <c r="O21" s="432"/>
      <c r="P21" s="199">
        <f>ROUND(J21*K21,0)</f>
        <v>0</v>
      </c>
      <c r="Q21" s="200"/>
      <c r="R21" s="382">
        <f t="shared" si="0"/>
        <v>0</v>
      </c>
    </row>
    <row r="22" spans="1:18" x14ac:dyDescent="0.2">
      <c r="A22" s="696"/>
      <c r="B22" s="423"/>
      <c r="C22" s="431"/>
      <c r="D22" s="432"/>
      <c r="E22" s="510">
        <f>B21/9*3</f>
        <v>0</v>
      </c>
      <c r="F22" s="494"/>
      <c r="G22" s="434">
        <f>ROUND(F22*3,2)</f>
        <v>0</v>
      </c>
      <c r="H22" s="199">
        <f>ROUND(E22*F22,0)</f>
        <v>0</v>
      </c>
      <c r="I22" s="200"/>
      <c r="J22" s="423"/>
      <c r="K22" s="431"/>
      <c r="L22" s="432"/>
      <c r="M22" s="510">
        <f>E22*1.03</f>
        <v>0</v>
      </c>
      <c r="N22" s="494"/>
      <c r="O22" s="434">
        <f>ROUND(N22*3,2)</f>
        <v>0</v>
      </c>
      <c r="P22" s="199">
        <f>ROUND(M22*N22,0)</f>
        <v>0</v>
      </c>
      <c r="Q22" s="200"/>
      <c r="R22" s="382">
        <f t="shared" si="0"/>
        <v>0</v>
      </c>
    </row>
    <row r="23" spans="1:18" ht="15" x14ac:dyDescent="0.25">
      <c r="A23" s="667" t="s">
        <v>16</v>
      </c>
      <c r="B23" s="668"/>
      <c r="C23" s="668"/>
      <c r="D23" s="668"/>
      <c r="E23" s="668"/>
      <c r="F23" s="668"/>
      <c r="G23" s="669"/>
      <c r="H23" s="384">
        <f>SUM(H17:H22)</f>
        <v>0</v>
      </c>
      <c r="I23" s="200"/>
      <c r="J23" s="224"/>
      <c r="K23" s="224"/>
      <c r="L23" s="224"/>
      <c r="M23" s="224"/>
      <c r="N23" s="224"/>
      <c r="O23" s="226" t="s">
        <v>16</v>
      </c>
      <c r="P23" s="227">
        <f>SUM(P17:P22)</f>
        <v>0</v>
      </c>
      <c r="Q23" s="200"/>
      <c r="R23" s="383">
        <f>SUM(H23+P23)</f>
        <v>0</v>
      </c>
    </row>
    <row r="24" spans="1:18" ht="30" x14ac:dyDescent="0.25">
      <c r="A24" s="205" t="s">
        <v>265</v>
      </c>
      <c r="B24" s="190" t="s">
        <v>308</v>
      </c>
      <c r="C24" s="207"/>
      <c r="D24" s="208" t="s">
        <v>269</v>
      </c>
      <c r="E24" s="209" t="s">
        <v>259</v>
      </c>
      <c r="F24" s="210"/>
      <c r="G24" s="211"/>
      <c r="H24" s="212"/>
      <c r="I24" s="213"/>
      <c r="J24" s="190" t="s">
        <v>307</v>
      </c>
      <c r="K24" s="207"/>
      <c r="L24" s="208" t="s">
        <v>269</v>
      </c>
      <c r="M24" s="209" t="s">
        <v>259</v>
      </c>
      <c r="N24" s="210"/>
      <c r="O24" s="211"/>
      <c r="P24" s="212"/>
      <c r="Q24" s="213"/>
      <c r="R24" s="214"/>
    </row>
    <row r="25" spans="1:18" x14ac:dyDescent="0.2">
      <c r="A25" s="215"/>
      <c r="B25" s="228"/>
      <c r="C25" s="216"/>
      <c r="D25" s="217"/>
      <c r="E25" s="436">
        <f t="shared" ref="E25:E28" si="2">ROUND(D25*12,2)</f>
        <v>0</v>
      </c>
      <c r="F25" s="218"/>
      <c r="G25" s="219"/>
      <c r="H25" s="220">
        <f t="shared" ref="H25:H28" si="3">ROUND(B25*D25,0)</f>
        <v>0</v>
      </c>
      <c r="I25" s="200"/>
      <c r="J25" s="437">
        <f>B25*1.03</f>
        <v>0</v>
      </c>
      <c r="K25" s="216"/>
      <c r="L25" s="217"/>
      <c r="M25" s="436">
        <f t="shared" ref="M25:M28" si="4">ROUND(L25*12,2)</f>
        <v>0</v>
      </c>
      <c r="N25" s="218"/>
      <c r="O25" s="219"/>
      <c r="P25" s="220">
        <f t="shared" ref="P25:P28" si="5">ROUND(J25*L25,0)</f>
        <v>0</v>
      </c>
      <c r="Q25" s="200"/>
      <c r="R25" s="382">
        <f>SUM(H25+P25)</f>
        <v>0</v>
      </c>
    </row>
    <row r="26" spans="1:18" x14ac:dyDescent="0.2">
      <c r="A26" s="215"/>
      <c r="B26" s="228"/>
      <c r="C26" s="216"/>
      <c r="D26" s="217"/>
      <c r="E26" s="436">
        <f t="shared" si="2"/>
        <v>0</v>
      </c>
      <c r="F26" s="218"/>
      <c r="G26" s="219"/>
      <c r="H26" s="199">
        <f t="shared" si="3"/>
        <v>0</v>
      </c>
      <c r="I26" s="200"/>
      <c r="J26" s="437">
        <f t="shared" ref="J26:J28" si="6">B26*1.03</f>
        <v>0</v>
      </c>
      <c r="K26" s="216"/>
      <c r="L26" s="217"/>
      <c r="M26" s="436">
        <f t="shared" si="4"/>
        <v>0</v>
      </c>
      <c r="N26" s="218"/>
      <c r="O26" s="219"/>
      <c r="P26" s="199">
        <f t="shared" si="5"/>
        <v>0</v>
      </c>
      <c r="Q26" s="200"/>
      <c r="R26" s="382">
        <f t="shared" ref="R26:R28" si="7">SUM(H26+P26)</f>
        <v>0</v>
      </c>
    </row>
    <row r="27" spans="1:18" x14ac:dyDescent="0.2">
      <c r="A27" s="221"/>
      <c r="B27" s="228"/>
      <c r="C27" s="216"/>
      <c r="D27" s="217"/>
      <c r="E27" s="436">
        <f t="shared" si="2"/>
        <v>0</v>
      </c>
      <c r="F27" s="218"/>
      <c r="G27" s="219"/>
      <c r="H27" s="199">
        <f t="shared" si="3"/>
        <v>0</v>
      </c>
      <c r="I27" s="200"/>
      <c r="J27" s="437">
        <f t="shared" si="6"/>
        <v>0</v>
      </c>
      <c r="K27" s="216"/>
      <c r="L27" s="217"/>
      <c r="M27" s="436">
        <f t="shared" si="4"/>
        <v>0</v>
      </c>
      <c r="N27" s="218"/>
      <c r="O27" s="219"/>
      <c r="P27" s="199">
        <f t="shared" si="5"/>
        <v>0</v>
      </c>
      <c r="Q27" s="200"/>
      <c r="R27" s="382">
        <f t="shared" si="7"/>
        <v>0</v>
      </c>
    </row>
    <row r="28" spans="1:18" x14ac:dyDescent="0.2">
      <c r="A28" s="221"/>
      <c r="B28" s="228"/>
      <c r="C28" s="216"/>
      <c r="D28" s="217"/>
      <c r="E28" s="436">
        <f t="shared" si="2"/>
        <v>0</v>
      </c>
      <c r="F28" s="218"/>
      <c r="G28" s="219"/>
      <c r="H28" s="199">
        <f t="shared" si="3"/>
        <v>0</v>
      </c>
      <c r="I28" s="200"/>
      <c r="J28" s="437">
        <f t="shared" si="6"/>
        <v>0</v>
      </c>
      <c r="K28" s="216"/>
      <c r="L28" s="217"/>
      <c r="M28" s="436">
        <f t="shared" si="4"/>
        <v>0</v>
      </c>
      <c r="N28" s="218"/>
      <c r="O28" s="219"/>
      <c r="P28" s="199">
        <f t="shared" si="5"/>
        <v>0</v>
      </c>
      <c r="Q28" s="200"/>
      <c r="R28" s="382">
        <f t="shared" si="7"/>
        <v>0</v>
      </c>
    </row>
    <row r="29" spans="1:18" ht="15" x14ac:dyDescent="0.25">
      <c r="A29" s="667" t="s">
        <v>16</v>
      </c>
      <c r="B29" s="668"/>
      <c r="C29" s="668"/>
      <c r="D29" s="668"/>
      <c r="E29" s="668"/>
      <c r="F29" s="668"/>
      <c r="G29" s="669"/>
      <c r="H29" s="384">
        <f>SUM(H25:H28)</f>
        <v>0</v>
      </c>
      <c r="I29" s="200"/>
      <c r="J29" s="224"/>
      <c r="K29" s="224"/>
      <c r="L29" s="224"/>
      <c r="M29" s="224"/>
      <c r="N29" s="224"/>
      <c r="O29" s="226" t="s">
        <v>16</v>
      </c>
      <c r="P29" s="384">
        <f>SUM(P25:P28)</f>
        <v>0</v>
      </c>
      <c r="Q29" s="200"/>
      <c r="R29" s="383">
        <f>SUM(H29+P29)</f>
        <v>0</v>
      </c>
    </row>
    <row r="30" spans="1:18" ht="30" x14ac:dyDescent="0.25">
      <c r="A30" s="205" t="s">
        <v>23</v>
      </c>
      <c r="B30" s="206" t="s">
        <v>22</v>
      </c>
      <c r="C30" s="207"/>
      <c r="D30" s="208" t="s">
        <v>270</v>
      </c>
      <c r="E30" s="209" t="s">
        <v>259</v>
      </c>
      <c r="F30" s="210"/>
      <c r="G30" s="211"/>
      <c r="H30" s="212"/>
      <c r="I30" s="213"/>
      <c r="J30" s="206" t="s">
        <v>22</v>
      </c>
      <c r="K30" s="207"/>
      <c r="L30" s="208" t="s">
        <v>270</v>
      </c>
      <c r="M30" s="209" t="s">
        <v>259</v>
      </c>
      <c r="N30" s="210"/>
      <c r="O30" s="211"/>
      <c r="P30" s="212"/>
      <c r="Q30" s="213"/>
      <c r="R30" s="214"/>
    </row>
    <row r="31" spans="1:18" x14ac:dyDescent="0.2">
      <c r="B31" s="228"/>
      <c r="C31" s="216"/>
      <c r="D31" s="512"/>
      <c r="E31" s="436">
        <f>ROUND(D31/2080*12,2)</f>
        <v>0</v>
      </c>
      <c r="F31" s="219"/>
      <c r="G31" s="219"/>
      <c r="H31" s="199">
        <f>ROUND(B31*D31,0)</f>
        <v>0</v>
      </c>
      <c r="I31" s="200"/>
      <c r="J31" s="437">
        <f>B31*1.03</f>
        <v>0</v>
      </c>
      <c r="K31" s="216"/>
      <c r="L31" s="512"/>
      <c r="M31" s="436">
        <f>ROUND(L31/2080*12,2)</f>
        <v>0</v>
      </c>
      <c r="N31" s="219"/>
      <c r="O31" s="219"/>
      <c r="P31" s="199">
        <f>ROUND(J31*L31,0)</f>
        <v>0</v>
      </c>
      <c r="Q31" s="200"/>
      <c r="R31" s="382">
        <f>SUM(H31+P31)</f>
        <v>0</v>
      </c>
    </row>
    <row r="32" spans="1:18" x14ac:dyDescent="0.2">
      <c r="A32" s="222"/>
      <c r="B32" s="228"/>
      <c r="C32" s="216"/>
      <c r="D32" s="512"/>
      <c r="E32" s="436">
        <f t="shared" ref="E32" si="8">ROUND(D32/2080*12,2)</f>
        <v>0</v>
      </c>
      <c r="F32" s="219"/>
      <c r="G32" s="219"/>
      <c r="H32" s="199">
        <f>ROUND(B32*D32,0)</f>
        <v>0</v>
      </c>
      <c r="I32" s="200"/>
      <c r="J32" s="437">
        <f>B32*1.03</f>
        <v>0</v>
      </c>
      <c r="K32" s="216"/>
      <c r="L32" s="512"/>
      <c r="M32" s="436">
        <f t="shared" ref="M32" si="9">ROUND(L32/2080*12,2)</f>
        <v>0</v>
      </c>
      <c r="N32" s="219"/>
      <c r="O32" s="219"/>
      <c r="P32" s="199">
        <f>ROUND(J32*L32,0)</f>
        <v>0</v>
      </c>
      <c r="Q32" s="200"/>
      <c r="R32" s="382">
        <f t="shared" ref="R32" si="10">SUM(H32+P32)</f>
        <v>0</v>
      </c>
    </row>
    <row r="33" spans="1:18" ht="15" x14ac:dyDescent="0.25">
      <c r="A33" s="667" t="s">
        <v>16</v>
      </c>
      <c r="B33" s="668"/>
      <c r="C33" s="668"/>
      <c r="D33" s="668"/>
      <c r="E33" s="668"/>
      <c r="F33" s="668"/>
      <c r="G33" s="669"/>
      <c r="H33" s="384">
        <f>SUM(H31:H32)</f>
        <v>0</v>
      </c>
      <c r="I33" s="200"/>
      <c r="J33" s="224"/>
      <c r="K33" s="224"/>
      <c r="L33" s="224"/>
      <c r="M33" s="224"/>
      <c r="N33" s="224"/>
      <c r="O33" s="226" t="s">
        <v>16</v>
      </c>
      <c r="P33" s="227">
        <f>SUM(P31:P32)</f>
        <v>0</v>
      </c>
      <c r="Q33" s="200"/>
      <c r="R33" s="383">
        <f>SUM(H33+P33)</f>
        <v>0</v>
      </c>
    </row>
    <row r="34" spans="1:18" ht="30" x14ac:dyDescent="0.25">
      <c r="A34" s="235" t="s">
        <v>68</v>
      </c>
      <c r="B34" s="405" t="s">
        <v>22</v>
      </c>
      <c r="C34" s="236"/>
      <c r="D34" s="405" t="s">
        <v>70</v>
      </c>
      <c r="E34" s="237"/>
      <c r="F34" s="238"/>
      <c r="G34" s="238"/>
      <c r="H34" s="239"/>
      <c r="I34" s="240"/>
      <c r="J34" s="241" t="s">
        <v>22</v>
      </c>
      <c r="K34" s="238"/>
      <c r="L34" s="242" t="s">
        <v>270</v>
      </c>
      <c r="M34" s="237"/>
      <c r="N34" s="238"/>
      <c r="O34" s="238"/>
      <c r="P34" s="239"/>
      <c r="Q34" s="240"/>
      <c r="R34" s="214"/>
    </row>
    <row r="35" spans="1:18" ht="13.15" customHeight="1" x14ac:dyDescent="0.25">
      <c r="A35" s="243" t="s">
        <v>251</v>
      </c>
      <c r="B35" s="207"/>
      <c r="C35" s="207"/>
      <c r="D35" s="207"/>
      <c r="E35" s="207"/>
      <c r="F35" s="207"/>
      <c r="G35" s="207"/>
      <c r="H35" s="244"/>
      <c r="I35" s="245"/>
      <c r="J35" s="246"/>
      <c r="K35" s="207"/>
      <c r="L35" s="207"/>
      <c r="M35" s="207"/>
      <c r="N35" s="207"/>
      <c r="O35" s="207"/>
      <c r="P35" s="244"/>
      <c r="Q35" s="245"/>
      <c r="R35" s="214"/>
    </row>
    <row r="36" spans="1:18" ht="15" x14ac:dyDescent="0.25">
      <c r="A36" s="247"/>
      <c r="B36" s="248"/>
      <c r="C36" s="249"/>
      <c r="D36" s="513"/>
      <c r="E36" s="218"/>
      <c r="F36" s="219"/>
      <c r="G36" s="219"/>
      <c r="H36" s="220">
        <f>ROUND(B36*D36,0)</f>
        <v>0</v>
      </c>
      <c r="I36" s="200"/>
      <c r="J36" s="438">
        <f>B36*1.03</f>
        <v>0</v>
      </c>
      <c r="K36" s="249"/>
      <c r="L36" s="513"/>
      <c r="M36" s="218"/>
      <c r="N36" s="219"/>
      <c r="O36" s="219"/>
      <c r="P36" s="220">
        <f>ROUND(J36*L36,0)</f>
        <v>0</v>
      </c>
      <c r="Q36" s="200"/>
      <c r="R36" s="385">
        <f>SUM(H36+P36)</f>
        <v>0</v>
      </c>
    </row>
    <row r="37" spans="1:18" ht="15" x14ac:dyDescent="0.25">
      <c r="A37" s="251"/>
      <c r="B37" s="228"/>
      <c r="C37" s="249"/>
      <c r="D37" s="513"/>
      <c r="E37" s="218"/>
      <c r="F37" s="219"/>
      <c r="G37" s="219"/>
      <c r="H37" s="199">
        <f>ROUND(B37*D37,0)</f>
        <v>0</v>
      </c>
      <c r="I37" s="200"/>
      <c r="J37" s="437">
        <f>B37*1.03</f>
        <v>0</v>
      </c>
      <c r="K37" s="249"/>
      <c r="L37" s="513"/>
      <c r="M37" s="218"/>
      <c r="N37" s="219"/>
      <c r="O37" s="219"/>
      <c r="P37" s="199">
        <f>ROUND(J37*L37,0)</f>
        <v>0</v>
      </c>
      <c r="Q37" s="200"/>
      <c r="R37" s="385">
        <f t="shared" ref="R37:R38" si="11">SUM(H37+P37)</f>
        <v>0</v>
      </c>
    </row>
    <row r="38" spans="1:18" ht="15" x14ac:dyDescent="0.25">
      <c r="A38" s="251"/>
      <c r="B38" s="228"/>
      <c r="C38" s="249"/>
      <c r="D38" s="513"/>
      <c r="E38" s="218"/>
      <c r="F38" s="219"/>
      <c r="G38" s="219"/>
      <c r="H38" s="199">
        <f>ROUND(B38*D38,0)</f>
        <v>0</v>
      </c>
      <c r="I38" s="200"/>
      <c r="J38" s="437">
        <f>B38*1.03</f>
        <v>0</v>
      </c>
      <c r="K38" s="249"/>
      <c r="L38" s="513"/>
      <c r="M38" s="218"/>
      <c r="N38" s="219"/>
      <c r="O38" s="219"/>
      <c r="P38" s="199">
        <f>ROUND(J38*L38,0)</f>
        <v>0</v>
      </c>
      <c r="Q38" s="200"/>
      <c r="R38" s="385">
        <f t="shared" si="11"/>
        <v>0</v>
      </c>
    </row>
    <row r="39" spans="1:18" ht="15" x14ac:dyDescent="0.25">
      <c r="A39" s="667" t="s">
        <v>16</v>
      </c>
      <c r="B39" s="668"/>
      <c r="C39" s="668"/>
      <c r="D39" s="668"/>
      <c r="E39" s="668"/>
      <c r="F39" s="668"/>
      <c r="G39" s="669"/>
      <c r="H39" s="386">
        <f>SUM(H36:H38)</f>
        <v>0</v>
      </c>
      <c r="I39" s="200"/>
      <c r="J39" s="252"/>
      <c r="K39" s="225"/>
      <c r="L39" s="225"/>
      <c r="M39" s="225"/>
      <c r="N39" s="225"/>
      <c r="O39" s="226" t="s">
        <v>16</v>
      </c>
      <c r="P39" s="227">
        <f>SUM(P36:P38)</f>
        <v>0</v>
      </c>
      <c r="Q39" s="200"/>
      <c r="R39" s="387">
        <f>SUM(H39+P39)</f>
        <v>0</v>
      </c>
    </row>
    <row r="40" spans="1:18" ht="15" x14ac:dyDescent="0.25">
      <c r="A40" s="253" t="s">
        <v>67</v>
      </c>
      <c r="B40" s="206" t="s">
        <v>294</v>
      </c>
      <c r="C40" s="406" t="s">
        <v>42</v>
      </c>
      <c r="D40" s="904" t="s">
        <v>271</v>
      </c>
      <c r="E40" s="905"/>
      <c r="F40" s="207"/>
      <c r="G40" s="207"/>
      <c r="H40" s="244"/>
      <c r="I40" s="240"/>
      <c r="J40" s="255"/>
      <c r="K40" s="207" t="s">
        <v>42</v>
      </c>
      <c r="L40" s="904" t="s">
        <v>271</v>
      </c>
      <c r="M40" s="905"/>
      <c r="N40" s="207"/>
      <c r="O40" s="207"/>
      <c r="P40" s="244"/>
      <c r="Q40" s="240"/>
      <c r="R40" s="214"/>
    </row>
    <row r="41" spans="1:18" ht="15" x14ac:dyDescent="0.25">
      <c r="A41" s="256"/>
      <c r="B41" s="257" t="s">
        <v>9</v>
      </c>
      <c r="C41" s="257">
        <v>13000</v>
      </c>
      <c r="D41" s="250"/>
      <c r="E41" s="260"/>
      <c r="F41" s="260"/>
      <c r="G41" s="260"/>
      <c r="H41" s="220">
        <f>ROUND(C41*D41,0)</f>
        <v>0</v>
      </c>
      <c r="I41" s="200"/>
      <c r="J41" s="259" t="s">
        <v>9</v>
      </c>
      <c r="K41" s="257">
        <f>ROUND(C41*1.03,0)</f>
        <v>13390</v>
      </c>
      <c r="L41" s="250"/>
      <c r="M41" s="258"/>
      <c r="N41" s="258"/>
      <c r="O41" s="258"/>
      <c r="P41" s="199">
        <f>ROUND(K41*L41,0)</f>
        <v>0</v>
      </c>
      <c r="Q41" s="200"/>
      <c r="R41" s="388">
        <f>SUM(H41+P41)</f>
        <v>0</v>
      </c>
    </row>
    <row r="42" spans="1:18" ht="15" x14ac:dyDescent="0.25">
      <c r="A42" s="256"/>
      <c r="B42" s="257" t="s">
        <v>272</v>
      </c>
      <c r="C42" s="257">
        <v>14000</v>
      </c>
      <c r="D42" s="250"/>
      <c r="E42" s="260"/>
      <c r="F42" s="260"/>
      <c r="G42" s="260"/>
      <c r="H42" s="199">
        <f>ROUND(C42*D42,0)</f>
        <v>0</v>
      </c>
      <c r="I42" s="200"/>
      <c r="J42" s="259" t="s">
        <v>272</v>
      </c>
      <c r="K42" s="257">
        <f>ROUND(C42*1.03,0)</f>
        <v>14420</v>
      </c>
      <c r="L42" s="250"/>
      <c r="M42" s="260"/>
      <c r="N42" s="260"/>
      <c r="O42" s="260"/>
      <c r="P42" s="199">
        <f>ROUND(K42*L42,0)</f>
        <v>0</v>
      </c>
      <c r="Q42" s="200"/>
      <c r="R42" s="388">
        <f t="shared" ref="R42:R43" si="12">SUM(H42+P42)</f>
        <v>0</v>
      </c>
    </row>
    <row r="43" spans="1:18" ht="15" x14ac:dyDescent="0.25">
      <c r="A43" s="222"/>
      <c r="B43" s="261" t="s">
        <v>10</v>
      </c>
      <c r="C43" s="261">
        <v>19500</v>
      </c>
      <c r="D43" s="250"/>
      <c r="E43" s="262"/>
      <c r="F43" s="262"/>
      <c r="G43" s="262"/>
      <c r="H43" s="199">
        <f>ROUND(C43*D43,0)</f>
        <v>0</v>
      </c>
      <c r="I43" s="200"/>
      <c r="J43" s="263" t="s">
        <v>10</v>
      </c>
      <c r="K43" s="257">
        <f>ROUND(C43*1.03,0)</f>
        <v>20085</v>
      </c>
      <c r="L43" s="250"/>
      <c r="M43" s="262"/>
      <c r="N43" s="262"/>
      <c r="O43" s="262"/>
      <c r="P43" s="199">
        <f>ROUND(K43*L43,0)</f>
        <v>0</v>
      </c>
      <c r="Q43" s="200"/>
      <c r="R43" s="388">
        <f t="shared" si="12"/>
        <v>0</v>
      </c>
    </row>
    <row r="44" spans="1:18" ht="15" x14ac:dyDescent="0.25">
      <c r="A44" s="667" t="s">
        <v>16</v>
      </c>
      <c r="B44" s="668"/>
      <c r="C44" s="668"/>
      <c r="D44" s="668"/>
      <c r="E44" s="668"/>
      <c r="F44" s="668"/>
      <c r="G44" s="669"/>
      <c r="H44" s="384">
        <f>ROUND(H41+H42+H43,0)</f>
        <v>0</v>
      </c>
      <c r="I44" s="200"/>
      <c r="J44" s="224"/>
      <c r="K44" s="224"/>
      <c r="L44" s="224"/>
      <c r="M44" s="224"/>
      <c r="N44" s="224"/>
      <c r="O44" s="226" t="s">
        <v>16</v>
      </c>
      <c r="P44" s="384">
        <f>ROUND(P41+P42+P43,0)</f>
        <v>0</v>
      </c>
      <c r="Q44" s="200"/>
      <c r="R44" s="383">
        <f>SUM(H44+P44)</f>
        <v>0</v>
      </c>
    </row>
    <row r="45" spans="1:18" x14ac:dyDescent="0.2">
      <c r="I45" s="399"/>
      <c r="Q45" s="399"/>
    </row>
    <row r="46" spans="1:18" ht="15" x14ac:dyDescent="0.25">
      <c r="A46" s="709" t="s">
        <v>314</v>
      </c>
      <c r="B46" s="709"/>
      <c r="C46" s="709"/>
      <c r="D46" s="709"/>
      <c r="E46" s="709"/>
      <c r="F46" s="709"/>
      <c r="G46" s="710"/>
      <c r="H46" s="384">
        <f>ROUND(H44+H39+H33+H29+H23,0)</f>
        <v>0</v>
      </c>
      <c r="I46" s="200"/>
      <c r="J46" s="224"/>
      <c r="K46" s="224"/>
      <c r="L46" s="224"/>
      <c r="M46" s="224"/>
      <c r="N46" s="224"/>
      <c r="O46" s="224"/>
      <c r="P46" s="227">
        <f>ROUND(P44+P39+P33+P29+P23,0)</f>
        <v>0</v>
      </c>
      <c r="Q46" s="200"/>
      <c r="R46" s="383">
        <f>SUM(H46+P46)</f>
        <v>0</v>
      </c>
    </row>
    <row r="47" spans="1:18" ht="15" x14ac:dyDescent="0.25">
      <c r="A47" s="268"/>
      <c r="B47" s="231"/>
      <c r="C47" s="231"/>
      <c r="D47" s="231"/>
      <c r="E47" s="231"/>
      <c r="F47" s="231"/>
      <c r="G47" s="231"/>
      <c r="H47" s="232"/>
      <c r="I47" s="200"/>
      <c r="J47" s="265"/>
      <c r="K47" s="265"/>
      <c r="P47" s="269"/>
      <c r="Q47" s="200"/>
      <c r="R47" s="267"/>
    </row>
    <row r="48" spans="1:18" ht="15" x14ac:dyDescent="0.25">
      <c r="A48" s="270" t="s">
        <v>283</v>
      </c>
      <c r="B48" s="271"/>
      <c r="C48" s="271"/>
      <c r="D48" s="272"/>
      <c r="E48" s="272"/>
      <c r="F48" s="272"/>
      <c r="G48" s="272"/>
      <c r="H48" s="273"/>
      <c r="I48" s="245"/>
      <c r="J48" s="274"/>
      <c r="K48" s="275"/>
      <c r="L48" s="272"/>
      <c r="M48" s="272"/>
      <c r="N48" s="272"/>
      <c r="O48" s="272"/>
      <c r="P48" s="273"/>
      <c r="Q48" s="245"/>
      <c r="R48" s="276"/>
    </row>
    <row r="49" spans="1:18" ht="15" x14ac:dyDescent="0.25">
      <c r="A49" s="407" t="s">
        <v>257</v>
      </c>
      <c r="B49" s="207"/>
      <c r="C49" s="207"/>
      <c r="D49" s="207"/>
      <c r="E49" s="207"/>
      <c r="F49" s="207"/>
      <c r="G49" s="207"/>
      <c r="H49" s="244"/>
      <c r="I49" s="277"/>
      <c r="J49" s="278"/>
      <c r="K49" s="279"/>
      <c r="L49" s="279"/>
      <c r="M49" s="279"/>
      <c r="N49" s="279"/>
      <c r="O49" s="279"/>
      <c r="P49" s="280"/>
      <c r="Q49" s="277"/>
      <c r="R49" s="214"/>
    </row>
    <row r="50" spans="1:18" ht="15" x14ac:dyDescent="0.25">
      <c r="A50" s="694">
        <f>A17</f>
        <v>0</v>
      </c>
      <c r="B50" s="281"/>
      <c r="C50" s="419"/>
      <c r="D50" s="699" t="s">
        <v>273</v>
      </c>
      <c r="E50" s="700"/>
      <c r="F50" s="700"/>
      <c r="G50" s="701"/>
      <c r="H50" s="199">
        <f>SUM(B50*H17)</f>
        <v>0</v>
      </c>
      <c r="I50" s="200"/>
      <c r="J50" s="697" t="s">
        <v>273</v>
      </c>
      <c r="K50" s="697"/>
      <c r="L50" s="697"/>
      <c r="M50" s="697"/>
      <c r="N50" s="697"/>
      <c r="O50" s="698"/>
      <c r="P50" s="199">
        <f>SUM(+B50*P17)</f>
        <v>0</v>
      </c>
      <c r="Q50" s="200"/>
      <c r="R50" s="382">
        <f t="shared" ref="R50:R56" si="13">SUM(H50+P50)</f>
        <v>0</v>
      </c>
    </row>
    <row r="51" spans="1:18" ht="15" x14ac:dyDescent="0.25">
      <c r="A51" s="696"/>
      <c r="B51" s="426"/>
      <c r="C51" s="282">
        <v>8.3500000000000005E-2</v>
      </c>
      <c r="D51" s="283"/>
      <c r="E51" s="702" t="s">
        <v>274</v>
      </c>
      <c r="F51" s="703"/>
      <c r="G51" s="704"/>
      <c r="H51" s="199">
        <f>SUM(C51*H18)</f>
        <v>0</v>
      </c>
      <c r="I51" s="200"/>
      <c r="J51" s="283"/>
      <c r="K51" s="689" t="s">
        <v>274</v>
      </c>
      <c r="L51" s="690"/>
      <c r="M51" s="690"/>
      <c r="N51" s="690"/>
      <c r="O51" s="691"/>
      <c r="P51" s="199">
        <f>SUM(+C51*P18)</f>
        <v>0</v>
      </c>
      <c r="Q51" s="200"/>
      <c r="R51" s="382">
        <f t="shared" si="13"/>
        <v>0</v>
      </c>
    </row>
    <row r="52" spans="1:18" x14ac:dyDescent="0.2">
      <c r="A52" s="694">
        <f>A19</f>
        <v>0</v>
      </c>
      <c r="B52" s="282"/>
      <c r="C52" s="429"/>
      <c r="D52" s="283"/>
      <c r="E52" s="283"/>
      <c r="F52" s="283"/>
      <c r="G52" s="283"/>
      <c r="H52" s="199">
        <f>SUM(B52*H19)</f>
        <v>0</v>
      </c>
      <c r="I52" s="200"/>
      <c r="J52" s="283"/>
      <c r="K52" s="283"/>
      <c r="L52" s="283"/>
      <c r="M52" s="283"/>
      <c r="N52" s="283"/>
      <c r="O52" s="283"/>
      <c r="P52" s="199">
        <f>SUM(+B52*P19)</f>
        <v>0</v>
      </c>
      <c r="Q52" s="200"/>
      <c r="R52" s="382">
        <f t="shared" si="13"/>
        <v>0</v>
      </c>
    </row>
    <row r="53" spans="1:18" ht="15" x14ac:dyDescent="0.25">
      <c r="A53" s="696"/>
      <c r="B53" s="429"/>
      <c r="C53" s="282">
        <v>8.3500000000000005E-2</v>
      </c>
      <c r="D53" s="664"/>
      <c r="E53" s="665"/>
      <c r="F53" s="665"/>
      <c r="G53" s="666"/>
      <c r="H53" s="199">
        <f>SUM(C53*H20)</f>
        <v>0</v>
      </c>
      <c r="I53" s="200"/>
      <c r="J53" s="283"/>
      <c r="K53" s="283"/>
      <c r="L53" s="283"/>
      <c r="M53" s="283"/>
      <c r="N53" s="283"/>
      <c r="O53" s="283"/>
      <c r="P53" s="199">
        <f>SUM(+C53*P20)</f>
        <v>0</v>
      </c>
      <c r="Q53" s="200"/>
      <c r="R53" s="382">
        <f t="shared" si="13"/>
        <v>0</v>
      </c>
    </row>
    <row r="54" spans="1:18" x14ac:dyDescent="0.2">
      <c r="A54" s="694">
        <f>A21</f>
        <v>0</v>
      </c>
      <c r="B54" s="281"/>
      <c r="C54" s="419"/>
      <c r="D54" s="283"/>
      <c r="E54" s="283"/>
      <c r="F54" s="283"/>
      <c r="G54" s="283"/>
      <c r="H54" s="199">
        <f>SUM(B54*H21)</f>
        <v>0</v>
      </c>
      <c r="I54" s="200"/>
      <c r="J54" s="283"/>
      <c r="K54" s="283"/>
      <c r="L54" s="283"/>
      <c r="M54" s="283"/>
      <c r="N54" s="283"/>
      <c r="O54" s="283"/>
      <c r="P54" s="199">
        <f>SUM(+B54*P21)</f>
        <v>0</v>
      </c>
      <c r="Q54" s="200"/>
      <c r="R54" s="382">
        <f t="shared" si="13"/>
        <v>0</v>
      </c>
    </row>
    <row r="55" spans="1:18" ht="15" x14ac:dyDescent="0.25">
      <c r="A55" s="696"/>
      <c r="B55" s="426"/>
      <c r="C55" s="282">
        <v>8.3500000000000005E-2</v>
      </c>
      <c r="D55" s="664"/>
      <c r="E55" s="665"/>
      <c r="F55" s="665"/>
      <c r="G55" s="666"/>
      <c r="H55" s="199">
        <f>SUM(C55*H22)</f>
        <v>0</v>
      </c>
      <c r="I55" s="200"/>
      <c r="J55" s="283"/>
      <c r="K55" s="283"/>
      <c r="L55" s="283"/>
      <c r="M55" s="283"/>
      <c r="N55" s="283"/>
      <c r="O55" s="283"/>
      <c r="P55" s="199">
        <f>SUM(+C55*P22)</f>
        <v>0</v>
      </c>
      <c r="Q55" s="200"/>
      <c r="R55" s="382">
        <f t="shared" si="13"/>
        <v>0</v>
      </c>
    </row>
    <row r="56" spans="1:18" ht="15" x14ac:dyDescent="0.25">
      <c r="A56" s="667" t="s">
        <v>16</v>
      </c>
      <c r="B56" s="668"/>
      <c r="C56" s="668"/>
      <c r="D56" s="668"/>
      <c r="E56" s="668"/>
      <c r="F56" s="668"/>
      <c r="G56" s="669"/>
      <c r="H56" s="384">
        <f>SUM(H50:H55)</f>
        <v>0</v>
      </c>
      <c r="I56" s="200"/>
      <c r="J56" s="224"/>
      <c r="K56" s="224"/>
      <c r="L56" s="224"/>
      <c r="M56" s="224"/>
      <c r="N56" s="224"/>
      <c r="O56" s="226" t="s">
        <v>16</v>
      </c>
      <c r="P56" s="227">
        <f>SUM(P50:P55)</f>
        <v>0</v>
      </c>
      <c r="Q56" s="200"/>
      <c r="R56" s="383">
        <f t="shared" si="13"/>
        <v>0</v>
      </c>
    </row>
    <row r="57" spans="1:18" ht="15" x14ac:dyDescent="0.25">
      <c r="A57" s="407" t="s">
        <v>258</v>
      </c>
      <c r="B57" s="207"/>
      <c r="C57" s="207"/>
      <c r="D57" s="207"/>
      <c r="E57" s="207"/>
      <c r="F57" s="207"/>
      <c r="G57" s="207"/>
      <c r="H57" s="244"/>
      <c r="I57" s="245"/>
      <c r="J57" s="246"/>
      <c r="K57" s="207"/>
      <c r="L57" s="207"/>
      <c r="M57" s="207"/>
      <c r="N57" s="207"/>
      <c r="O57" s="207"/>
      <c r="P57" s="244"/>
      <c r="Q57" s="245"/>
      <c r="R57" s="214"/>
    </row>
    <row r="58" spans="1:18" ht="15" x14ac:dyDescent="0.25">
      <c r="A58" s="284">
        <f>A25</f>
        <v>0</v>
      </c>
      <c r="B58" s="285"/>
      <c r="C58" s="664"/>
      <c r="D58" s="665"/>
      <c r="E58" s="665"/>
      <c r="F58" s="665"/>
      <c r="G58" s="666"/>
      <c r="H58" s="389">
        <f>SUM(B58*H25)</f>
        <v>0</v>
      </c>
      <c r="I58" s="200"/>
      <c r="J58" s="665"/>
      <c r="K58" s="665"/>
      <c r="L58" s="665"/>
      <c r="M58" s="665"/>
      <c r="N58" s="665"/>
      <c r="O58" s="286"/>
      <c r="P58" s="390">
        <f>B58*P25</f>
        <v>0</v>
      </c>
      <c r="Q58" s="200"/>
      <c r="R58" s="382">
        <f>SUM(H58+P58)</f>
        <v>0</v>
      </c>
    </row>
    <row r="59" spans="1:18" x14ac:dyDescent="0.2">
      <c r="A59" s="215">
        <f>A26</f>
        <v>0</v>
      </c>
      <c r="B59" s="287"/>
      <c r="C59" s="288"/>
      <c r="D59" s="283"/>
      <c r="E59" s="283"/>
      <c r="F59" s="283"/>
      <c r="G59" s="289"/>
      <c r="H59" s="204">
        <f>SUM(B59*H26)</f>
        <v>0</v>
      </c>
      <c r="I59" s="200"/>
      <c r="J59" s="283"/>
      <c r="K59" s="283"/>
      <c r="L59" s="283"/>
      <c r="M59" s="283"/>
      <c r="N59" s="283"/>
      <c r="O59" s="283"/>
      <c r="P59" s="381">
        <f>B59*P26</f>
        <v>0</v>
      </c>
      <c r="Q59" s="200"/>
      <c r="R59" s="382">
        <f t="shared" ref="R59:R61" si="14">SUM(H59+P59)</f>
        <v>0</v>
      </c>
    </row>
    <row r="60" spans="1:18" x14ac:dyDescent="0.2">
      <c r="A60" s="215">
        <f>A27</f>
        <v>0</v>
      </c>
      <c r="B60" s="287"/>
      <c r="C60" s="288"/>
      <c r="D60" s="283"/>
      <c r="E60" s="283"/>
      <c r="F60" s="283"/>
      <c r="G60" s="289"/>
      <c r="H60" s="204">
        <f>SUM(B60*H27)</f>
        <v>0</v>
      </c>
      <c r="I60" s="200"/>
      <c r="J60" s="283"/>
      <c r="K60" s="283"/>
      <c r="L60" s="283"/>
      <c r="M60" s="283"/>
      <c r="N60" s="283"/>
      <c r="O60" s="283"/>
      <c r="P60" s="381">
        <f>B60*P27</f>
        <v>0</v>
      </c>
      <c r="Q60" s="200"/>
      <c r="R60" s="382">
        <f t="shared" si="14"/>
        <v>0</v>
      </c>
    </row>
    <row r="61" spans="1:18" x14ac:dyDescent="0.2">
      <c r="A61" s="215">
        <f>A28</f>
        <v>0</v>
      </c>
      <c r="B61" s="282"/>
      <c r="C61" s="283"/>
      <c r="D61" s="283"/>
      <c r="E61" s="283"/>
      <c r="F61" s="283"/>
      <c r="G61" s="283"/>
      <c r="H61" s="199">
        <f>SUM(B61*H28)</f>
        <v>0</v>
      </c>
      <c r="I61" s="200"/>
      <c r="J61" s="283"/>
      <c r="K61" s="283"/>
      <c r="L61" s="283"/>
      <c r="M61" s="283"/>
      <c r="N61" s="283"/>
      <c r="O61" s="283"/>
      <c r="P61" s="381">
        <f>B61*P28</f>
        <v>0</v>
      </c>
      <c r="Q61" s="200"/>
      <c r="R61" s="382">
        <f t="shared" si="14"/>
        <v>0</v>
      </c>
    </row>
    <row r="62" spans="1:18" ht="15" x14ac:dyDescent="0.25">
      <c r="A62" s="667" t="s">
        <v>16</v>
      </c>
      <c r="B62" s="668"/>
      <c r="C62" s="668"/>
      <c r="D62" s="668"/>
      <c r="E62" s="668"/>
      <c r="F62" s="668"/>
      <c r="G62" s="669"/>
      <c r="H62" s="384">
        <f>SUM(H58:H61)</f>
        <v>0</v>
      </c>
      <c r="I62" s="200"/>
      <c r="J62" s="224"/>
      <c r="K62" s="224"/>
      <c r="L62" s="224"/>
      <c r="M62" s="224"/>
      <c r="N62" s="224"/>
      <c r="O62" s="226" t="s">
        <v>16</v>
      </c>
      <c r="P62" s="384">
        <f>SUM(P58:P61)</f>
        <v>0</v>
      </c>
      <c r="Q62" s="200"/>
      <c r="R62" s="383">
        <f>SUM(H62+P62)</f>
        <v>0</v>
      </c>
    </row>
    <row r="63" spans="1:18" ht="15" x14ac:dyDescent="0.25">
      <c r="A63" s="407" t="s">
        <v>23</v>
      </c>
      <c r="B63" s="207"/>
      <c r="C63" s="207"/>
      <c r="D63" s="207"/>
      <c r="E63" s="207"/>
      <c r="F63" s="207"/>
      <c r="G63" s="207"/>
      <c r="H63" s="244"/>
      <c r="I63" s="277"/>
      <c r="J63" s="246"/>
      <c r="K63" s="207"/>
      <c r="L63" s="207"/>
      <c r="M63" s="207"/>
      <c r="N63" s="207"/>
      <c r="O63" s="207"/>
      <c r="P63" s="244"/>
      <c r="Q63" s="277"/>
      <c r="R63" s="214"/>
    </row>
    <row r="64" spans="1:18" ht="15" x14ac:dyDescent="0.25">
      <c r="A64" s="215">
        <f>A31</f>
        <v>0</v>
      </c>
      <c r="B64" s="282"/>
      <c r="C64" s="673"/>
      <c r="D64" s="674"/>
      <c r="E64" s="674"/>
      <c r="F64" s="674"/>
      <c r="G64" s="906"/>
      <c r="H64" s="199">
        <f>SUM(B64*H30)</f>
        <v>0</v>
      </c>
      <c r="I64" s="200"/>
      <c r="J64" s="665"/>
      <c r="K64" s="665"/>
      <c r="L64" s="665"/>
      <c r="M64" s="665"/>
      <c r="N64" s="665"/>
      <c r="O64" s="286"/>
      <c r="P64" s="199">
        <f>B64*P30</f>
        <v>0</v>
      </c>
      <c r="Q64" s="200"/>
      <c r="R64" s="382">
        <f>SUM(H64+P64)</f>
        <v>0</v>
      </c>
    </row>
    <row r="65" spans="1:18" x14ac:dyDescent="0.2">
      <c r="A65" s="215">
        <f>A32</f>
        <v>0</v>
      </c>
      <c r="B65" s="282"/>
      <c r="C65" s="283"/>
      <c r="D65" s="283"/>
      <c r="E65" s="283"/>
      <c r="F65" s="283"/>
      <c r="G65" s="283"/>
      <c r="H65" s="199">
        <f>B65*H32</f>
        <v>0</v>
      </c>
      <c r="I65" s="200"/>
      <c r="J65" s="283"/>
      <c r="K65" s="283"/>
      <c r="L65" s="283"/>
      <c r="M65" s="283"/>
      <c r="N65" s="283"/>
      <c r="O65" s="283"/>
      <c r="P65" s="199">
        <f>B65*P32</f>
        <v>0</v>
      </c>
      <c r="Q65" s="200"/>
      <c r="R65" s="382">
        <f>SUM(H65+P65)</f>
        <v>0</v>
      </c>
    </row>
    <row r="66" spans="1:18" ht="15" x14ac:dyDescent="0.25">
      <c r="A66" s="667" t="s">
        <v>16</v>
      </c>
      <c r="B66" s="668"/>
      <c r="C66" s="668"/>
      <c r="D66" s="668"/>
      <c r="E66" s="668"/>
      <c r="F66" s="668"/>
      <c r="G66" s="669"/>
      <c r="H66" s="384">
        <f>SUM(H64:H65)</f>
        <v>0</v>
      </c>
      <c r="I66" s="200"/>
      <c r="J66" s="224"/>
      <c r="K66" s="224"/>
      <c r="L66" s="224"/>
      <c r="M66" s="224"/>
      <c r="N66" s="224"/>
      <c r="O66" s="226" t="s">
        <v>16</v>
      </c>
      <c r="P66" s="227">
        <f>SUM(P62:P65)</f>
        <v>0</v>
      </c>
      <c r="Q66" s="200"/>
      <c r="R66" s="383">
        <f>SUM(H66+P66)</f>
        <v>0</v>
      </c>
    </row>
    <row r="67" spans="1:18" ht="15" x14ac:dyDescent="0.25">
      <c r="A67" s="254" t="s">
        <v>303</v>
      </c>
      <c r="B67" s="207"/>
      <c r="C67" s="207"/>
      <c r="D67" s="207"/>
      <c r="E67" s="207"/>
      <c r="F67" s="207"/>
      <c r="G67" s="207"/>
      <c r="H67" s="244"/>
      <c r="I67" s="277"/>
      <c r="J67" s="246"/>
      <c r="K67" s="207"/>
      <c r="L67" s="207"/>
      <c r="M67" s="207"/>
      <c r="N67" s="207"/>
      <c r="O67" s="207"/>
      <c r="P67" s="244"/>
      <c r="Q67" s="277"/>
      <c r="R67" s="214"/>
    </row>
    <row r="68" spans="1:18" x14ac:dyDescent="0.2">
      <c r="A68" s="290">
        <f>A36</f>
        <v>0</v>
      </c>
      <c r="B68" s="282">
        <v>7.6499999999999999E-2</v>
      </c>
      <c r="C68" s="283"/>
      <c r="D68" s="283"/>
      <c r="E68" s="283"/>
      <c r="F68" s="283"/>
      <c r="G68" s="283"/>
      <c r="H68" s="199">
        <f>B68*H36</f>
        <v>0</v>
      </c>
      <c r="I68" s="200"/>
      <c r="J68" s="283"/>
      <c r="K68" s="283"/>
      <c r="L68" s="283"/>
      <c r="M68" s="283"/>
      <c r="N68" s="283"/>
      <c r="O68" s="283"/>
      <c r="P68" s="199">
        <f>B68*P36</f>
        <v>0</v>
      </c>
      <c r="Q68" s="200"/>
      <c r="R68" s="382">
        <f>SUM(H68+P68)</f>
        <v>0</v>
      </c>
    </row>
    <row r="69" spans="1:18" x14ac:dyDescent="0.2">
      <c r="A69" s="290">
        <f>A37</f>
        <v>0</v>
      </c>
      <c r="B69" s="282">
        <v>7.6499999999999999E-2</v>
      </c>
      <c r="C69" s="283"/>
      <c r="D69" s="283"/>
      <c r="E69" s="283"/>
      <c r="F69" s="283"/>
      <c r="G69" s="283"/>
      <c r="H69" s="199">
        <f>B69*H37</f>
        <v>0</v>
      </c>
      <c r="I69" s="200"/>
      <c r="J69" s="283"/>
      <c r="K69" s="283"/>
      <c r="L69" s="283"/>
      <c r="M69" s="283"/>
      <c r="N69" s="283"/>
      <c r="O69" s="283"/>
      <c r="P69" s="199">
        <f>B69*P37</f>
        <v>0</v>
      </c>
      <c r="Q69" s="200"/>
      <c r="R69" s="382">
        <f>SUM(H69+P69)</f>
        <v>0</v>
      </c>
    </row>
    <row r="70" spans="1:18" x14ac:dyDescent="0.2">
      <c r="A70" s="290">
        <f>A38</f>
        <v>0</v>
      </c>
      <c r="B70" s="282">
        <v>7.6499999999999999E-2</v>
      </c>
      <c r="C70" s="283"/>
      <c r="D70" s="283"/>
      <c r="E70" s="283"/>
      <c r="F70" s="283"/>
      <c r="G70" s="283"/>
      <c r="H70" s="199">
        <f>B70*H38</f>
        <v>0</v>
      </c>
      <c r="I70" s="200"/>
      <c r="J70" s="283"/>
      <c r="K70" s="283"/>
      <c r="L70" s="283"/>
      <c r="M70" s="283"/>
      <c r="N70" s="283"/>
      <c r="O70" s="283"/>
      <c r="P70" s="199">
        <f>B70*P38</f>
        <v>0</v>
      </c>
      <c r="Q70" s="200"/>
      <c r="R70" s="382">
        <f>SUM(H70+P70)</f>
        <v>0</v>
      </c>
    </row>
    <row r="71" spans="1:18" ht="15" x14ac:dyDescent="0.25">
      <c r="A71" s="667" t="s">
        <v>16</v>
      </c>
      <c r="B71" s="668"/>
      <c r="C71" s="668"/>
      <c r="D71" s="668"/>
      <c r="E71" s="668"/>
      <c r="F71" s="668"/>
      <c r="G71" s="669"/>
      <c r="H71" s="384">
        <f>SUM(H68:H70)</f>
        <v>0</v>
      </c>
      <c r="I71" s="200"/>
      <c r="J71" s="224"/>
      <c r="K71" s="224"/>
      <c r="L71" s="224"/>
      <c r="M71" s="224"/>
      <c r="N71" s="224"/>
      <c r="O71" s="226" t="s">
        <v>16</v>
      </c>
      <c r="P71" s="227">
        <f>SUM(P68:P70)</f>
        <v>0</v>
      </c>
      <c r="Q71" s="200"/>
      <c r="R71" s="383">
        <f>SUM(H71+P71)</f>
        <v>0</v>
      </c>
    </row>
    <row r="72" spans="1:18" x14ac:dyDescent="0.2">
      <c r="I72" s="399"/>
      <c r="Q72" s="399"/>
    </row>
    <row r="73" spans="1:18" ht="14.45" customHeight="1" x14ac:dyDescent="0.25">
      <c r="A73" s="709" t="s">
        <v>19</v>
      </c>
      <c r="B73" s="709"/>
      <c r="C73" s="709"/>
      <c r="D73" s="709"/>
      <c r="E73" s="709"/>
      <c r="F73" s="709"/>
      <c r="G73" s="710"/>
      <c r="H73" s="384">
        <f>H71+H66+H62+H56</f>
        <v>0</v>
      </c>
      <c r="I73" s="200"/>
      <c r="J73" s="224"/>
      <c r="K73" s="224"/>
      <c r="L73" s="224"/>
      <c r="M73" s="224"/>
      <c r="N73" s="224"/>
      <c r="O73" s="224"/>
      <c r="P73" s="384">
        <f>P71+P66+P62+P56</f>
        <v>0</v>
      </c>
      <c r="Q73" s="200"/>
      <c r="R73" s="383">
        <f>SUM(H73+P73)</f>
        <v>0</v>
      </c>
    </row>
    <row r="74" spans="1:18" ht="15" x14ac:dyDescent="0.25">
      <c r="A74" s="230"/>
      <c r="B74" s="230"/>
      <c r="C74" s="291"/>
      <c r="D74" s="291"/>
      <c r="E74" s="291"/>
      <c r="F74" s="291"/>
      <c r="G74" s="291"/>
      <c r="H74" s="233"/>
      <c r="I74" s="200"/>
      <c r="J74" s="265"/>
      <c r="K74" s="265"/>
      <c r="P74" s="266"/>
      <c r="Q74" s="200"/>
      <c r="R74" s="267"/>
    </row>
    <row r="75" spans="1:18" ht="14.45" customHeight="1" x14ac:dyDescent="0.25">
      <c r="A75" s="709" t="s">
        <v>15</v>
      </c>
      <c r="B75" s="709"/>
      <c r="C75" s="709"/>
      <c r="D75" s="709"/>
      <c r="E75" s="709"/>
      <c r="F75" s="709"/>
      <c r="G75" s="710"/>
      <c r="H75" s="384">
        <f>SUM(H46+H73)</f>
        <v>0</v>
      </c>
      <c r="I75" s="200"/>
      <c r="J75" s="224"/>
      <c r="K75" s="224"/>
      <c r="L75" s="224"/>
      <c r="M75" s="224"/>
      <c r="N75" s="224"/>
      <c r="O75" s="224"/>
      <c r="P75" s="227">
        <f>SUM(P46+P73)</f>
        <v>0</v>
      </c>
      <c r="Q75" s="200"/>
      <c r="R75" s="383">
        <f>SUM(H75+P75)</f>
        <v>0</v>
      </c>
    </row>
    <row r="76" spans="1:18" ht="15" x14ac:dyDescent="0.25">
      <c r="A76" s="230"/>
      <c r="B76" s="230"/>
      <c r="C76" s="230"/>
      <c r="D76" s="230"/>
      <c r="E76" s="230"/>
      <c r="F76" s="230"/>
      <c r="G76" s="230"/>
      <c r="H76" s="233"/>
      <c r="I76" s="200"/>
      <c r="J76" s="265"/>
      <c r="K76" s="265"/>
      <c r="P76" s="266"/>
      <c r="Q76" s="200"/>
      <c r="R76" s="267"/>
    </row>
    <row r="77" spans="1:18" ht="15" x14ac:dyDescent="0.25">
      <c r="A77" s="292" t="s">
        <v>304</v>
      </c>
      <c r="B77" s="293"/>
      <c r="C77" s="294"/>
      <c r="D77" s="294"/>
      <c r="E77" s="294"/>
      <c r="F77" s="294"/>
      <c r="G77" s="294"/>
      <c r="H77" s="295"/>
      <c r="I77" s="200"/>
      <c r="J77" s="274"/>
      <c r="K77" s="275"/>
      <c r="L77" s="272"/>
      <c r="M77" s="272"/>
      <c r="N77" s="272"/>
      <c r="O77" s="272"/>
      <c r="P77" s="273"/>
      <c r="Q77" s="200"/>
      <c r="R77" s="276"/>
    </row>
    <row r="78" spans="1:18" x14ac:dyDescent="0.2">
      <c r="A78" s="290"/>
      <c r="B78" s="296"/>
      <c r="C78" s="297"/>
      <c r="D78" s="297"/>
      <c r="E78" s="297"/>
      <c r="F78" s="297"/>
      <c r="G78" s="298"/>
      <c r="H78" s="204"/>
      <c r="I78" s="200"/>
      <c r="J78" s="680"/>
      <c r="K78" s="681"/>
      <c r="L78" s="681"/>
      <c r="M78" s="681"/>
      <c r="N78" s="299"/>
      <c r="O78" s="298"/>
      <c r="P78" s="204"/>
      <c r="Q78" s="200"/>
      <c r="R78" s="382">
        <f>SUM(H78+P78)</f>
        <v>0</v>
      </c>
    </row>
    <row r="79" spans="1:18" x14ac:dyDescent="0.2">
      <c r="A79" s="290"/>
      <c r="B79" s="300"/>
      <c r="C79" s="301"/>
      <c r="D79" s="301"/>
      <c r="E79" s="301"/>
      <c r="F79" s="301"/>
      <c r="G79" s="304"/>
      <c r="H79" s="204"/>
      <c r="I79" s="200"/>
      <c r="J79" s="680"/>
      <c r="K79" s="681"/>
      <c r="L79" s="681"/>
      <c r="M79" s="681"/>
      <c r="N79" s="303"/>
      <c r="O79" s="302"/>
      <c r="P79" s="204"/>
      <c r="Q79" s="200"/>
      <c r="R79" s="382">
        <f>SUM(H79+P79)</f>
        <v>0</v>
      </c>
    </row>
    <row r="80" spans="1:18" ht="14.45" customHeight="1" x14ac:dyDescent="0.25">
      <c r="A80" s="223"/>
      <c r="B80" s="224"/>
      <c r="C80" s="224"/>
      <c r="D80" s="224"/>
      <c r="E80" s="224"/>
      <c r="F80" s="668" t="s">
        <v>17</v>
      </c>
      <c r="G80" s="669"/>
      <c r="H80" s="384">
        <f>SUM(H78:H79)</f>
        <v>0</v>
      </c>
      <c r="I80" s="200"/>
      <c r="J80" s="224"/>
      <c r="K80" s="224"/>
      <c r="L80" s="224"/>
      <c r="M80" s="224"/>
      <c r="N80" s="668" t="s">
        <v>17</v>
      </c>
      <c r="O80" s="669"/>
      <c r="P80" s="227">
        <f>SUM(P78:P79)</f>
        <v>0</v>
      </c>
      <c r="Q80" s="200"/>
      <c r="R80" s="383">
        <f>SUM(H80+P80)</f>
        <v>0</v>
      </c>
    </row>
    <row r="81" spans="1:18" ht="15" x14ac:dyDescent="0.25">
      <c r="A81" s="230"/>
      <c r="B81" s="230"/>
      <c r="C81" s="230"/>
      <c r="D81" s="230"/>
      <c r="E81" s="230"/>
      <c r="F81" s="230"/>
      <c r="G81" s="230"/>
      <c r="H81" s="233"/>
      <c r="I81" s="200"/>
      <c r="J81" s="265"/>
      <c r="K81" s="265"/>
      <c r="P81" s="266"/>
      <c r="Q81" s="200"/>
      <c r="R81" s="267"/>
    </row>
    <row r="82" spans="1:18" ht="15" x14ac:dyDescent="0.25">
      <c r="A82" s="306" t="s">
        <v>284</v>
      </c>
      <c r="B82" s="307"/>
      <c r="C82" s="307"/>
      <c r="D82" s="187"/>
      <c r="E82" s="307"/>
      <c r="F82" s="307"/>
      <c r="G82" s="308"/>
      <c r="H82" s="309"/>
      <c r="I82" s="200"/>
      <c r="J82" s="274"/>
      <c r="K82" s="275"/>
      <c r="L82" s="272"/>
      <c r="M82" s="272"/>
      <c r="N82" s="272"/>
      <c r="O82" s="272"/>
      <c r="P82" s="273"/>
      <c r="Q82" s="200"/>
      <c r="R82" s="276"/>
    </row>
    <row r="83" spans="1:18" ht="15" x14ac:dyDescent="0.25">
      <c r="A83" s="310" t="s">
        <v>29</v>
      </c>
      <c r="B83" s="375" t="s">
        <v>275</v>
      </c>
      <c r="C83" s="375" t="s">
        <v>254</v>
      </c>
      <c r="D83" s="375" t="s">
        <v>255</v>
      </c>
      <c r="E83" s="375" t="s">
        <v>276</v>
      </c>
      <c r="F83" s="376" t="s">
        <v>256</v>
      </c>
      <c r="G83" s="312"/>
      <c r="H83" s="313"/>
      <c r="I83" s="240"/>
      <c r="J83" s="375" t="s">
        <v>275</v>
      </c>
      <c r="K83" s="375" t="s">
        <v>254</v>
      </c>
      <c r="L83" s="375" t="s">
        <v>255</v>
      </c>
      <c r="M83" s="375" t="s">
        <v>276</v>
      </c>
      <c r="N83" s="376" t="s">
        <v>256</v>
      </c>
      <c r="O83" s="312"/>
      <c r="P83" s="313"/>
      <c r="Q83" s="240"/>
      <c r="R83" s="227"/>
    </row>
    <row r="84" spans="1:18" x14ac:dyDescent="0.2">
      <c r="A84" s="314" t="s">
        <v>199</v>
      </c>
      <c r="B84" s="315"/>
      <c r="C84" s="315"/>
      <c r="D84" s="315"/>
      <c r="E84" s="315"/>
      <c r="F84" s="427"/>
      <c r="G84" s="317"/>
      <c r="H84" s="220">
        <f>B84*C84*D84*E84</f>
        <v>0</v>
      </c>
      <c r="I84" s="200"/>
      <c r="J84" s="315"/>
      <c r="K84" s="315"/>
      <c r="L84" s="315"/>
      <c r="M84" s="315"/>
      <c r="N84" s="427"/>
      <c r="O84" s="317"/>
      <c r="P84" s="220">
        <f>J84*K84*L84*M84</f>
        <v>0</v>
      </c>
      <c r="Q84" s="200"/>
      <c r="R84" s="382">
        <f>SUM(H84+P84)</f>
        <v>0</v>
      </c>
    </row>
    <row r="85" spans="1:18" x14ac:dyDescent="0.2">
      <c r="A85" s="318" t="s">
        <v>200</v>
      </c>
      <c r="B85" s="315"/>
      <c r="C85" s="315"/>
      <c r="D85" s="315"/>
      <c r="E85" s="315"/>
      <c r="F85" s="427"/>
      <c r="G85" s="317"/>
      <c r="H85" s="199">
        <f t="shared" ref="H85" si="15">B85*C85*D85*E85</f>
        <v>0</v>
      </c>
      <c r="I85" s="200"/>
      <c r="J85" s="315"/>
      <c r="K85" s="315"/>
      <c r="L85" s="315"/>
      <c r="M85" s="315"/>
      <c r="N85" s="427"/>
      <c r="O85" s="317"/>
      <c r="P85" s="199">
        <f t="shared" ref="P85" si="16">J85*K85*L85*M85</f>
        <v>0</v>
      </c>
      <c r="Q85" s="200"/>
      <c r="R85" s="382">
        <f t="shared" ref="R85:R88" si="17">SUM(H85+P85)</f>
        <v>0</v>
      </c>
    </row>
    <row r="86" spans="1:18" x14ac:dyDescent="0.2">
      <c r="A86" s="318" t="s">
        <v>202</v>
      </c>
      <c r="B86" s="315"/>
      <c r="C86" s="514"/>
      <c r="D86" s="315"/>
      <c r="E86" s="315"/>
      <c r="F86" s="427"/>
      <c r="G86" s="317"/>
      <c r="H86" s="199">
        <f>B86*D86*E86</f>
        <v>0</v>
      </c>
      <c r="I86" s="200"/>
      <c r="J86" s="315"/>
      <c r="K86" s="514"/>
      <c r="L86" s="315"/>
      <c r="M86" s="315"/>
      <c r="N86" s="427"/>
      <c r="O86" s="317"/>
      <c r="P86" s="199">
        <f>J86*L86*M86</f>
        <v>0</v>
      </c>
      <c r="Q86" s="200"/>
      <c r="R86" s="382">
        <f t="shared" si="17"/>
        <v>0</v>
      </c>
    </row>
    <row r="87" spans="1:18" x14ac:dyDescent="0.2">
      <c r="A87" s="318" t="s">
        <v>201</v>
      </c>
      <c r="B87" s="315"/>
      <c r="C87" s="514"/>
      <c r="D87" s="315"/>
      <c r="E87" s="315"/>
      <c r="F87" s="316"/>
      <c r="G87" s="317"/>
      <c r="H87" s="199">
        <f>B87*D87*E87*F87</f>
        <v>0</v>
      </c>
      <c r="I87" s="200"/>
      <c r="J87" s="315"/>
      <c r="K87" s="514"/>
      <c r="L87" s="315"/>
      <c r="M87" s="315"/>
      <c r="N87" s="316"/>
      <c r="O87" s="317"/>
      <c r="P87" s="199">
        <f>J87*L87*M87*N87</f>
        <v>0</v>
      </c>
      <c r="Q87" s="200"/>
      <c r="R87" s="382">
        <f t="shared" si="17"/>
        <v>0</v>
      </c>
    </row>
    <row r="88" spans="1:18" x14ac:dyDescent="0.2">
      <c r="A88" s="319" t="s">
        <v>54</v>
      </c>
      <c r="B88" s="315"/>
      <c r="C88" s="315"/>
      <c r="D88" s="315"/>
      <c r="E88" s="315"/>
      <c r="F88" s="427"/>
      <c r="G88" s="320"/>
      <c r="H88" s="199">
        <f>B88*C88*D88*E88</f>
        <v>0</v>
      </c>
      <c r="I88" s="200"/>
      <c r="J88" s="315"/>
      <c r="K88" s="315"/>
      <c r="L88" s="315"/>
      <c r="M88" s="315"/>
      <c r="N88" s="427"/>
      <c r="O88" s="320"/>
      <c r="P88" s="199">
        <f>J88*K88*L88*M88</f>
        <v>0</v>
      </c>
      <c r="Q88" s="200"/>
      <c r="R88" s="382">
        <f t="shared" si="17"/>
        <v>0</v>
      </c>
    </row>
    <row r="89" spans="1:18" x14ac:dyDescent="0.2">
      <c r="A89" s="321"/>
      <c r="C89" s="290"/>
      <c r="D89" s="290"/>
      <c r="E89" s="290"/>
      <c r="F89" s="290" t="s">
        <v>31</v>
      </c>
      <c r="G89" s="322"/>
      <c r="H89" s="384">
        <f>SUM(H84:H88)</f>
        <v>0</v>
      </c>
      <c r="I89" s="323"/>
      <c r="J89" s="168"/>
      <c r="K89" s="290"/>
      <c r="L89" s="290"/>
      <c r="M89" s="290"/>
      <c r="N89" s="290" t="s">
        <v>31</v>
      </c>
      <c r="O89" s="322"/>
      <c r="P89" s="384">
        <f>SUM(P84:P88)</f>
        <v>0</v>
      </c>
      <c r="Q89" s="323"/>
      <c r="R89" s="391">
        <f>SUM(H89+P89)</f>
        <v>0</v>
      </c>
    </row>
    <row r="90" spans="1:18" ht="15" x14ac:dyDescent="0.25">
      <c r="A90" s="310" t="s">
        <v>29</v>
      </c>
      <c r="B90" s="375" t="s">
        <v>275</v>
      </c>
      <c r="C90" s="375" t="s">
        <v>254</v>
      </c>
      <c r="D90" s="375" t="s">
        <v>255</v>
      </c>
      <c r="E90" s="375" t="s">
        <v>276</v>
      </c>
      <c r="F90" s="376" t="s">
        <v>256</v>
      </c>
      <c r="G90" s="312"/>
      <c r="H90" s="313"/>
      <c r="I90" s="200"/>
      <c r="J90" s="375" t="s">
        <v>275</v>
      </c>
      <c r="K90" s="375" t="s">
        <v>254</v>
      </c>
      <c r="L90" s="375" t="s">
        <v>255</v>
      </c>
      <c r="M90" s="375" t="s">
        <v>276</v>
      </c>
      <c r="N90" s="376" t="s">
        <v>256</v>
      </c>
      <c r="O90" s="312"/>
      <c r="P90" s="313"/>
      <c r="Q90" s="200"/>
      <c r="R90" s="227"/>
    </row>
    <row r="91" spans="1:18" x14ac:dyDescent="0.2">
      <c r="A91" s="314" t="s">
        <v>199</v>
      </c>
      <c r="B91" s="315"/>
      <c r="C91" s="315"/>
      <c r="D91" s="315"/>
      <c r="E91" s="315"/>
      <c r="F91" s="427"/>
      <c r="G91" s="317"/>
      <c r="H91" s="220">
        <f>B91*C91*D91*E91</f>
        <v>0</v>
      </c>
      <c r="I91" s="200"/>
      <c r="J91" s="315"/>
      <c r="K91" s="315"/>
      <c r="L91" s="315"/>
      <c r="M91" s="315"/>
      <c r="N91" s="427"/>
      <c r="O91" s="317"/>
      <c r="P91" s="220">
        <f>J91*K91*L91*M91</f>
        <v>0</v>
      </c>
      <c r="Q91" s="200"/>
      <c r="R91" s="382">
        <f t="shared" ref="R91:R96" si="18">SUM(H91+P91)</f>
        <v>0</v>
      </c>
    </row>
    <row r="92" spans="1:18" x14ac:dyDescent="0.2">
      <c r="A92" s="318" t="s">
        <v>200</v>
      </c>
      <c r="B92" s="315"/>
      <c r="C92" s="315"/>
      <c r="D92" s="315"/>
      <c r="E92" s="315"/>
      <c r="F92" s="427"/>
      <c r="G92" s="317"/>
      <c r="H92" s="199">
        <f t="shared" ref="H92" si="19">B92*C92*D92*E92</f>
        <v>0</v>
      </c>
      <c r="I92" s="200"/>
      <c r="J92" s="315"/>
      <c r="K92" s="315"/>
      <c r="L92" s="315"/>
      <c r="M92" s="315"/>
      <c r="N92" s="427"/>
      <c r="O92" s="317"/>
      <c r="P92" s="199">
        <f t="shared" ref="P92" si="20">J92*K92*L92*M92</f>
        <v>0</v>
      </c>
      <c r="Q92" s="200"/>
      <c r="R92" s="382">
        <f t="shared" si="18"/>
        <v>0</v>
      </c>
    </row>
    <row r="93" spans="1:18" x14ac:dyDescent="0.2">
      <c r="A93" s="318" t="s">
        <v>202</v>
      </c>
      <c r="B93" s="315"/>
      <c r="C93" s="514"/>
      <c r="D93" s="315"/>
      <c r="E93" s="315"/>
      <c r="F93" s="427"/>
      <c r="G93" s="317"/>
      <c r="H93" s="199">
        <f>B93*D93*E93</f>
        <v>0</v>
      </c>
      <c r="I93" s="200"/>
      <c r="J93" s="315"/>
      <c r="K93" s="514"/>
      <c r="L93" s="315"/>
      <c r="M93" s="315"/>
      <c r="N93" s="427"/>
      <c r="O93" s="317"/>
      <c r="P93" s="199">
        <f>J93*L93*M93</f>
        <v>0</v>
      </c>
      <c r="Q93" s="200"/>
      <c r="R93" s="382">
        <f t="shared" si="18"/>
        <v>0</v>
      </c>
    </row>
    <row r="94" spans="1:18" x14ac:dyDescent="0.2">
      <c r="A94" s="318" t="s">
        <v>201</v>
      </c>
      <c r="B94" s="315"/>
      <c r="C94" s="514"/>
      <c r="D94" s="315"/>
      <c r="E94" s="315"/>
      <c r="F94" s="316"/>
      <c r="G94" s="317"/>
      <c r="H94" s="199">
        <f>B94*D94*E94*F94</f>
        <v>0</v>
      </c>
      <c r="I94" s="200"/>
      <c r="J94" s="315"/>
      <c r="K94" s="514"/>
      <c r="L94" s="315"/>
      <c r="M94" s="315"/>
      <c r="N94" s="316"/>
      <c r="O94" s="317"/>
      <c r="P94" s="199">
        <f>J94*L94*M94*N94</f>
        <v>0</v>
      </c>
      <c r="Q94" s="200"/>
      <c r="R94" s="382">
        <f t="shared" si="18"/>
        <v>0</v>
      </c>
    </row>
    <row r="95" spans="1:18" x14ac:dyDescent="0.2">
      <c r="A95" s="319" t="s">
        <v>54</v>
      </c>
      <c r="B95" s="315"/>
      <c r="C95" s="315"/>
      <c r="D95" s="315"/>
      <c r="E95" s="315"/>
      <c r="F95" s="427"/>
      <c r="G95" s="320"/>
      <c r="H95" s="199">
        <f>B95*C95*D95*E95</f>
        <v>0</v>
      </c>
      <c r="I95" s="200"/>
      <c r="J95" s="315"/>
      <c r="K95" s="315"/>
      <c r="L95" s="315"/>
      <c r="M95" s="315"/>
      <c r="N95" s="427"/>
      <c r="O95" s="320"/>
      <c r="P95" s="199">
        <f>J95*K95*L95*M95</f>
        <v>0</v>
      </c>
      <c r="Q95" s="200"/>
      <c r="R95" s="382">
        <f t="shared" si="18"/>
        <v>0</v>
      </c>
    </row>
    <row r="96" spans="1:18" x14ac:dyDescent="0.2">
      <c r="A96" s="321"/>
      <c r="C96" s="290"/>
      <c r="D96" s="290"/>
      <c r="E96" s="290"/>
      <c r="F96" s="290" t="s">
        <v>31</v>
      </c>
      <c r="G96" s="324"/>
      <c r="H96" s="384">
        <f>SUM(H91:H95)</f>
        <v>0</v>
      </c>
      <c r="I96" s="323"/>
      <c r="J96" s="168"/>
      <c r="K96" s="290"/>
      <c r="L96" s="290"/>
      <c r="M96" s="290"/>
      <c r="N96" s="290" t="s">
        <v>31</v>
      </c>
      <c r="O96" s="324"/>
      <c r="P96" s="384">
        <f>SUM(P91:P95)</f>
        <v>0</v>
      </c>
      <c r="Q96" s="323"/>
      <c r="R96" s="391">
        <f t="shared" si="18"/>
        <v>0</v>
      </c>
    </row>
    <row r="97" spans="1:18" ht="15" x14ac:dyDescent="0.25">
      <c r="A97" s="310" t="s">
        <v>29</v>
      </c>
      <c r="B97" s="375" t="s">
        <v>275</v>
      </c>
      <c r="C97" s="375" t="s">
        <v>254</v>
      </c>
      <c r="D97" s="375" t="s">
        <v>255</v>
      </c>
      <c r="E97" s="375" t="s">
        <v>276</v>
      </c>
      <c r="F97" s="376" t="s">
        <v>256</v>
      </c>
      <c r="G97" s="312"/>
      <c r="H97" s="313"/>
      <c r="I97" s="200"/>
      <c r="J97" s="375" t="s">
        <v>275</v>
      </c>
      <c r="K97" s="375" t="s">
        <v>254</v>
      </c>
      <c r="L97" s="375" t="s">
        <v>255</v>
      </c>
      <c r="M97" s="375" t="s">
        <v>276</v>
      </c>
      <c r="N97" s="376" t="s">
        <v>256</v>
      </c>
      <c r="O97" s="312"/>
      <c r="P97" s="313"/>
      <c r="Q97" s="200"/>
      <c r="R97" s="227"/>
    </row>
    <row r="98" spans="1:18" x14ac:dyDescent="0.2">
      <c r="A98" s="314" t="s">
        <v>199</v>
      </c>
      <c r="B98" s="315"/>
      <c r="C98" s="315"/>
      <c r="D98" s="315"/>
      <c r="E98" s="315"/>
      <c r="F98" s="427"/>
      <c r="G98" s="317"/>
      <c r="H98" s="220">
        <f>B98*C98*D98*E98</f>
        <v>0</v>
      </c>
      <c r="I98" s="200"/>
      <c r="J98" s="315"/>
      <c r="K98" s="315"/>
      <c r="L98" s="315"/>
      <c r="M98" s="315"/>
      <c r="N98" s="427"/>
      <c r="O98" s="317"/>
      <c r="P98" s="220">
        <f>J98*K98*L98*M98</f>
        <v>0</v>
      </c>
      <c r="Q98" s="200"/>
      <c r="R98" s="382">
        <f t="shared" ref="R98:R103" si="21">SUM(H98+P98)</f>
        <v>0</v>
      </c>
    </row>
    <row r="99" spans="1:18" x14ac:dyDescent="0.2">
      <c r="A99" s="318" t="s">
        <v>200</v>
      </c>
      <c r="B99" s="315"/>
      <c r="C99" s="315"/>
      <c r="D99" s="315"/>
      <c r="E99" s="315"/>
      <c r="F99" s="427"/>
      <c r="G99" s="317"/>
      <c r="H99" s="199">
        <f t="shared" ref="H99" si="22">B99*C99*D99*E99</f>
        <v>0</v>
      </c>
      <c r="I99" s="200"/>
      <c r="J99" s="315"/>
      <c r="K99" s="315"/>
      <c r="L99" s="315"/>
      <c r="M99" s="315"/>
      <c r="N99" s="427"/>
      <c r="O99" s="317"/>
      <c r="P99" s="199">
        <f t="shared" ref="P99" si="23">J99*K99*L99*M99</f>
        <v>0</v>
      </c>
      <c r="Q99" s="200"/>
      <c r="R99" s="382">
        <f t="shared" si="21"/>
        <v>0</v>
      </c>
    </row>
    <row r="100" spans="1:18" x14ac:dyDescent="0.2">
      <c r="A100" s="318" t="s">
        <v>202</v>
      </c>
      <c r="B100" s="315"/>
      <c r="C100" s="514"/>
      <c r="D100" s="315"/>
      <c r="E100" s="315"/>
      <c r="F100" s="427"/>
      <c r="G100" s="317"/>
      <c r="H100" s="199">
        <f>B100*D100*E100</f>
        <v>0</v>
      </c>
      <c r="I100" s="200"/>
      <c r="J100" s="315"/>
      <c r="K100" s="514"/>
      <c r="L100" s="315"/>
      <c r="M100" s="315"/>
      <c r="N100" s="427"/>
      <c r="O100" s="317"/>
      <c r="P100" s="199">
        <f>J100*L100*M100</f>
        <v>0</v>
      </c>
      <c r="Q100" s="200"/>
      <c r="R100" s="382">
        <f t="shared" si="21"/>
        <v>0</v>
      </c>
    </row>
    <row r="101" spans="1:18" x14ac:dyDescent="0.2">
      <c r="A101" s="318" t="s">
        <v>201</v>
      </c>
      <c r="B101" s="315"/>
      <c r="C101" s="514"/>
      <c r="D101" s="315"/>
      <c r="E101" s="315"/>
      <c r="F101" s="316"/>
      <c r="G101" s="317"/>
      <c r="H101" s="199">
        <f>B101*D101*E101*F101</f>
        <v>0</v>
      </c>
      <c r="I101" s="200"/>
      <c r="J101" s="315"/>
      <c r="K101" s="514"/>
      <c r="L101" s="315"/>
      <c r="M101" s="315"/>
      <c r="N101" s="316"/>
      <c r="O101" s="317"/>
      <c r="P101" s="199">
        <f>J101*L101*M101*N101</f>
        <v>0</v>
      </c>
      <c r="Q101" s="200"/>
      <c r="R101" s="382">
        <f t="shared" si="21"/>
        <v>0</v>
      </c>
    </row>
    <row r="102" spans="1:18" x14ac:dyDescent="0.2">
      <c r="A102" s="319" t="s">
        <v>54</v>
      </c>
      <c r="B102" s="315"/>
      <c r="C102" s="315"/>
      <c r="D102" s="315"/>
      <c r="E102" s="315"/>
      <c r="F102" s="427"/>
      <c r="G102" s="320"/>
      <c r="H102" s="199">
        <f>B102*C102*D102*E102</f>
        <v>0</v>
      </c>
      <c r="I102" s="200"/>
      <c r="J102" s="315"/>
      <c r="K102" s="315"/>
      <c r="L102" s="315"/>
      <c r="M102" s="315"/>
      <c r="N102" s="427"/>
      <c r="O102" s="320"/>
      <c r="P102" s="199">
        <f>J102*K102*L102*M102</f>
        <v>0</v>
      </c>
      <c r="Q102" s="200"/>
      <c r="R102" s="382">
        <f t="shared" si="21"/>
        <v>0</v>
      </c>
    </row>
    <row r="103" spans="1:18" x14ac:dyDescent="0.2">
      <c r="A103" s="321"/>
      <c r="C103" s="290"/>
      <c r="D103" s="290"/>
      <c r="E103" s="290"/>
      <c r="F103" s="290" t="s">
        <v>31</v>
      </c>
      <c r="G103" s="290"/>
      <c r="H103" s="384">
        <f>SUM(H98:H102)</f>
        <v>0</v>
      </c>
      <c r="I103" s="323"/>
      <c r="J103" s="168"/>
      <c r="K103" s="290"/>
      <c r="L103" s="290"/>
      <c r="M103" s="290"/>
      <c r="N103" s="290" t="s">
        <v>31</v>
      </c>
      <c r="O103" s="290"/>
      <c r="P103" s="384">
        <f>SUM(P98:P102)</f>
        <v>0</v>
      </c>
      <c r="Q103" s="323"/>
      <c r="R103" s="391">
        <f t="shared" si="21"/>
        <v>0</v>
      </c>
    </row>
    <row r="104" spans="1:18" ht="15" x14ac:dyDescent="0.25">
      <c r="A104" s="310" t="s">
        <v>29</v>
      </c>
      <c r="B104" s="375" t="s">
        <v>275</v>
      </c>
      <c r="C104" s="375" t="s">
        <v>254</v>
      </c>
      <c r="D104" s="375" t="s">
        <v>255</v>
      </c>
      <c r="E104" s="375" t="s">
        <v>276</v>
      </c>
      <c r="F104" s="376" t="s">
        <v>256</v>
      </c>
      <c r="G104" s="312"/>
      <c r="H104" s="313"/>
      <c r="I104" s="200"/>
      <c r="J104" s="375" t="s">
        <v>275</v>
      </c>
      <c r="K104" s="375" t="s">
        <v>254</v>
      </c>
      <c r="L104" s="375" t="s">
        <v>255</v>
      </c>
      <c r="M104" s="375" t="s">
        <v>276</v>
      </c>
      <c r="N104" s="376" t="s">
        <v>256</v>
      </c>
      <c r="O104" s="312"/>
      <c r="P104" s="313"/>
      <c r="Q104" s="200"/>
      <c r="R104" s="227"/>
    </row>
    <row r="105" spans="1:18" x14ac:dyDescent="0.2">
      <c r="A105" s="314" t="s">
        <v>199</v>
      </c>
      <c r="B105" s="315"/>
      <c r="C105" s="315"/>
      <c r="D105" s="315"/>
      <c r="E105" s="315"/>
      <c r="F105" s="427"/>
      <c r="G105" s="317"/>
      <c r="H105" s="220">
        <f>B105*C105*D105*E105</f>
        <v>0</v>
      </c>
      <c r="I105" s="200"/>
      <c r="J105" s="315"/>
      <c r="K105" s="315"/>
      <c r="L105" s="315"/>
      <c r="M105" s="315"/>
      <c r="N105" s="427"/>
      <c r="O105" s="317"/>
      <c r="P105" s="220">
        <f>J105*K105*L105*M105</f>
        <v>0</v>
      </c>
      <c r="Q105" s="200"/>
      <c r="R105" s="382">
        <f t="shared" ref="R105:R111" si="24">SUM(H105+P105)</f>
        <v>0</v>
      </c>
    </row>
    <row r="106" spans="1:18" x14ac:dyDescent="0.2">
      <c r="A106" s="318" t="s">
        <v>200</v>
      </c>
      <c r="B106" s="315"/>
      <c r="C106" s="315"/>
      <c r="D106" s="315"/>
      <c r="E106" s="315"/>
      <c r="F106" s="427"/>
      <c r="G106" s="317"/>
      <c r="H106" s="199">
        <f t="shared" ref="H106" si="25">B106*C106*D106*E106</f>
        <v>0</v>
      </c>
      <c r="I106" s="200"/>
      <c r="J106" s="315"/>
      <c r="K106" s="315"/>
      <c r="L106" s="315"/>
      <c r="M106" s="315"/>
      <c r="N106" s="427"/>
      <c r="O106" s="317"/>
      <c r="P106" s="199">
        <f t="shared" ref="P106" si="26">J106*K106*L106*M106</f>
        <v>0</v>
      </c>
      <c r="Q106" s="200"/>
      <c r="R106" s="382">
        <f t="shared" si="24"/>
        <v>0</v>
      </c>
    </row>
    <row r="107" spans="1:18" x14ac:dyDescent="0.2">
      <c r="A107" s="318" t="s">
        <v>202</v>
      </c>
      <c r="B107" s="315"/>
      <c r="C107" s="514"/>
      <c r="D107" s="315"/>
      <c r="E107" s="315"/>
      <c r="F107" s="427"/>
      <c r="G107" s="317"/>
      <c r="H107" s="199">
        <f>B107*D107*E107</f>
        <v>0</v>
      </c>
      <c r="I107" s="200"/>
      <c r="J107" s="315"/>
      <c r="K107" s="514"/>
      <c r="L107" s="315"/>
      <c r="M107" s="315"/>
      <c r="N107" s="427"/>
      <c r="O107" s="317"/>
      <c r="P107" s="199">
        <f>J107*L107*M107</f>
        <v>0</v>
      </c>
      <c r="Q107" s="200"/>
      <c r="R107" s="382">
        <f t="shared" si="24"/>
        <v>0</v>
      </c>
    </row>
    <row r="108" spans="1:18" x14ac:dyDescent="0.2">
      <c r="A108" s="318" t="s">
        <v>201</v>
      </c>
      <c r="B108" s="315"/>
      <c r="C108" s="514"/>
      <c r="D108" s="315"/>
      <c r="E108" s="315"/>
      <c r="F108" s="316"/>
      <c r="G108" s="317"/>
      <c r="H108" s="199">
        <f>B108*D108*E108*F108</f>
        <v>0</v>
      </c>
      <c r="I108" s="200"/>
      <c r="J108" s="315"/>
      <c r="K108" s="514"/>
      <c r="L108" s="315"/>
      <c r="M108" s="315"/>
      <c r="N108" s="316"/>
      <c r="O108" s="317"/>
      <c r="P108" s="199">
        <f>J108*L108*M108*N108</f>
        <v>0</v>
      </c>
      <c r="Q108" s="200"/>
      <c r="R108" s="382">
        <f t="shared" si="24"/>
        <v>0</v>
      </c>
    </row>
    <row r="109" spans="1:18" x14ac:dyDescent="0.2">
      <c r="A109" s="319" t="s">
        <v>54</v>
      </c>
      <c r="B109" s="315"/>
      <c r="C109" s="315"/>
      <c r="D109" s="315"/>
      <c r="E109" s="315"/>
      <c r="F109" s="427"/>
      <c r="G109" s="320"/>
      <c r="H109" s="199">
        <f>B109*C109*D109*E109</f>
        <v>0</v>
      </c>
      <c r="I109" s="200"/>
      <c r="J109" s="315"/>
      <c r="K109" s="315"/>
      <c r="L109" s="315"/>
      <c r="M109" s="315"/>
      <c r="N109" s="427"/>
      <c r="O109" s="320"/>
      <c r="P109" s="199">
        <f>J109*K109*L109*M109</f>
        <v>0</v>
      </c>
      <c r="Q109" s="200"/>
      <c r="R109" s="382">
        <f t="shared" si="24"/>
        <v>0</v>
      </c>
    </row>
    <row r="110" spans="1:18" x14ac:dyDescent="0.2">
      <c r="A110" s="321"/>
      <c r="C110" s="290"/>
      <c r="D110" s="290"/>
      <c r="E110" s="290"/>
      <c r="F110" s="290" t="s">
        <v>31</v>
      </c>
      <c r="G110" s="290"/>
      <c r="H110" s="384">
        <f>SUM(H105:H109)</f>
        <v>0</v>
      </c>
      <c r="I110" s="200"/>
      <c r="J110" s="325"/>
      <c r="K110" s="325"/>
      <c r="L110" s="290"/>
      <c r="M110" s="290"/>
      <c r="N110" s="290" t="s">
        <v>31</v>
      </c>
      <c r="O110" s="290"/>
      <c r="P110" s="384">
        <f>SUM(P105:P109)</f>
        <v>0</v>
      </c>
      <c r="Q110" s="200"/>
      <c r="R110" s="391">
        <f t="shared" si="24"/>
        <v>0</v>
      </c>
    </row>
    <row r="111" spans="1:18" ht="15" x14ac:dyDescent="0.25">
      <c r="A111" s="223"/>
      <c r="B111" s="224"/>
      <c r="C111" s="224"/>
      <c r="D111" s="224"/>
      <c r="E111" s="224"/>
      <c r="F111" s="668" t="s">
        <v>17</v>
      </c>
      <c r="G111" s="669"/>
      <c r="H111" s="384">
        <f>SUM(H110+H103+H96+H89)</f>
        <v>0</v>
      </c>
      <c r="I111" s="200"/>
      <c r="J111" s="224"/>
      <c r="K111" s="224"/>
      <c r="L111" s="224"/>
      <c r="M111" s="224"/>
      <c r="N111" s="668" t="s">
        <v>17</v>
      </c>
      <c r="O111" s="669"/>
      <c r="P111" s="227">
        <f>SUM(P110+P103+P96+P89)</f>
        <v>0</v>
      </c>
      <c r="Q111" s="200"/>
      <c r="R111" s="383">
        <f t="shared" si="24"/>
        <v>0</v>
      </c>
    </row>
    <row r="112" spans="1:18" ht="15" x14ac:dyDescent="0.25">
      <c r="A112" s="230"/>
      <c r="B112" s="230"/>
      <c r="C112" s="230"/>
      <c r="D112" s="230"/>
      <c r="E112" s="230"/>
      <c r="F112" s="230"/>
      <c r="G112" s="230"/>
      <c r="H112" s="233"/>
      <c r="I112" s="200"/>
      <c r="J112" s="265"/>
      <c r="K112" s="265"/>
      <c r="P112" s="266"/>
      <c r="Q112" s="200"/>
      <c r="R112" s="267"/>
    </row>
    <row r="113" spans="1:18" ht="15" x14ac:dyDescent="0.25">
      <c r="A113" s="408" t="s">
        <v>285</v>
      </c>
      <c r="B113" s="274"/>
      <c r="C113" s="275"/>
      <c r="D113" s="272"/>
      <c r="E113" s="272"/>
      <c r="F113" s="272"/>
      <c r="G113" s="272"/>
      <c r="H113" s="273"/>
      <c r="I113" s="200"/>
      <c r="J113" s="274"/>
      <c r="K113" s="275"/>
      <c r="L113" s="272"/>
      <c r="M113" s="272"/>
      <c r="N113" s="272"/>
      <c r="O113" s="272"/>
      <c r="P113" s="273"/>
      <c r="Q113" s="200"/>
      <c r="R113" s="273"/>
    </row>
    <row r="114" spans="1:18" ht="15" x14ac:dyDescent="0.25">
      <c r="A114" s="224"/>
      <c r="B114" s="375" t="s">
        <v>275</v>
      </c>
      <c r="C114" s="375" t="s">
        <v>254</v>
      </c>
      <c r="D114" s="375" t="s">
        <v>255</v>
      </c>
      <c r="E114" s="375" t="s">
        <v>276</v>
      </c>
      <c r="F114" s="376" t="s">
        <v>256</v>
      </c>
      <c r="G114" s="327"/>
      <c r="H114" s="264"/>
      <c r="I114" s="200"/>
      <c r="J114" s="375" t="s">
        <v>275</v>
      </c>
      <c r="K114" s="375" t="s">
        <v>254</v>
      </c>
      <c r="L114" s="375" t="s">
        <v>255</v>
      </c>
      <c r="M114" s="375" t="s">
        <v>276</v>
      </c>
      <c r="N114" s="376" t="s">
        <v>256</v>
      </c>
      <c r="O114" s="327"/>
      <c r="P114" s="264"/>
      <c r="Q114" s="200"/>
      <c r="R114" s="227"/>
    </row>
    <row r="115" spans="1:18" x14ac:dyDescent="0.2">
      <c r="A115" s="84" t="s">
        <v>59</v>
      </c>
      <c r="B115" s="315"/>
      <c r="C115" s="464"/>
      <c r="D115" s="464"/>
      <c r="E115" s="464"/>
      <c r="F115" s="464"/>
      <c r="G115" s="328"/>
      <c r="H115" s="199">
        <f>B115*C115*D115*E115*F115</f>
        <v>0</v>
      </c>
      <c r="I115" s="200"/>
      <c r="J115" s="315"/>
      <c r="K115" s="464"/>
      <c r="L115" s="464"/>
      <c r="M115" s="464"/>
      <c r="N115" s="464"/>
      <c r="O115" s="328"/>
      <c r="P115" s="199">
        <f>J115*K115*L115*M115*N115</f>
        <v>0</v>
      </c>
      <c r="Q115" s="200"/>
      <c r="R115" s="382">
        <f t="shared" ref="R115:R123" si="27">SUM(H115+P115)</f>
        <v>0</v>
      </c>
    </row>
    <row r="116" spans="1:18" x14ac:dyDescent="0.2">
      <c r="A116" s="84" t="s">
        <v>60</v>
      </c>
      <c r="B116" s="315"/>
      <c r="C116" s="464"/>
      <c r="D116" s="464"/>
      <c r="E116" s="464"/>
      <c r="F116" s="427"/>
      <c r="G116" s="172"/>
      <c r="H116" s="199">
        <f>B116*C116*D116*E116</f>
        <v>0</v>
      </c>
      <c r="I116" s="200"/>
      <c r="J116" s="315"/>
      <c r="K116" s="464"/>
      <c r="L116" s="464"/>
      <c r="M116" s="464"/>
      <c r="N116" s="427"/>
      <c r="O116" s="172"/>
      <c r="P116" s="199">
        <f>J116*K116*L116*M116</f>
        <v>0</v>
      </c>
      <c r="Q116" s="200"/>
      <c r="R116" s="382">
        <f t="shared" si="27"/>
        <v>0</v>
      </c>
    </row>
    <row r="117" spans="1:18" x14ac:dyDescent="0.2">
      <c r="A117" s="84" t="s">
        <v>61</v>
      </c>
      <c r="B117" s="315"/>
      <c r="C117" s="464"/>
      <c r="D117" s="503"/>
      <c r="E117" s="464"/>
      <c r="F117" s="427"/>
      <c r="G117" s="172"/>
      <c r="H117" s="199">
        <f>B117*C117*E117*F117</f>
        <v>0</v>
      </c>
      <c r="I117" s="200"/>
      <c r="J117" s="315"/>
      <c r="K117" s="464"/>
      <c r="L117" s="503"/>
      <c r="M117" s="464"/>
      <c r="N117" s="427"/>
      <c r="O117" s="172"/>
      <c r="P117" s="199">
        <f>J117*K117*M117*N117</f>
        <v>0</v>
      </c>
      <c r="Q117" s="200"/>
      <c r="R117" s="382">
        <f t="shared" si="27"/>
        <v>0</v>
      </c>
    </row>
    <row r="118" spans="1:18" x14ac:dyDescent="0.2">
      <c r="A118" s="84" t="s">
        <v>62</v>
      </c>
      <c r="B118" s="315"/>
      <c r="C118" s="464"/>
      <c r="D118" s="464"/>
      <c r="E118" s="464"/>
      <c r="F118" s="427"/>
      <c r="G118" s="172"/>
      <c r="H118" s="199">
        <f>B118*C118*D118*E118</f>
        <v>0</v>
      </c>
      <c r="I118" s="200"/>
      <c r="J118" s="315"/>
      <c r="K118" s="464"/>
      <c r="L118" s="464"/>
      <c r="M118" s="464"/>
      <c r="N118" s="427"/>
      <c r="O118" s="172"/>
      <c r="P118" s="199">
        <f>J118*K118*L118*M118</f>
        <v>0</v>
      </c>
      <c r="Q118" s="200"/>
      <c r="R118" s="382">
        <f t="shared" si="27"/>
        <v>0</v>
      </c>
    </row>
    <row r="119" spans="1:18" x14ac:dyDescent="0.2">
      <c r="A119" s="84" t="s">
        <v>63</v>
      </c>
      <c r="B119" s="315"/>
      <c r="C119" s="464"/>
      <c r="D119" s="464"/>
      <c r="E119" s="464"/>
      <c r="F119" s="427"/>
      <c r="G119" s="172"/>
      <c r="H119" s="199">
        <f>B119*C119*D119*E119</f>
        <v>0</v>
      </c>
      <c r="I119" s="200"/>
      <c r="J119" s="315"/>
      <c r="K119" s="464"/>
      <c r="L119" s="464"/>
      <c r="M119" s="464"/>
      <c r="N119" s="427"/>
      <c r="O119" s="172"/>
      <c r="P119" s="199">
        <f>J119*K119*L119*M119</f>
        <v>0</v>
      </c>
      <c r="Q119" s="200"/>
      <c r="R119" s="382">
        <f t="shared" si="27"/>
        <v>0</v>
      </c>
    </row>
    <row r="120" spans="1:18" x14ac:dyDescent="0.2">
      <c r="A120" s="84" t="s">
        <v>64</v>
      </c>
      <c r="B120" s="315"/>
      <c r="C120" s="464"/>
      <c r="D120" s="464"/>
      <c r="E120" s="464"/>
      <c r="F120" s="427"/>
      <c r="G120" s="172"/>
      <c r="H120" s="199">
        <f>B120*C120*D120*E120</f>
        <v>0</v>
      </c>
      <c r="I120" s="200"/>
      <c r="J120" s="315"/>
      <c r="K120" s="464"/>
      <c r="L120" s="464"/>
      <c r="M120" s="464"/>
      <c r="N120" s="427"/>
      <c r="O120" s="172"/>
      <c r="P120" s="199">
        <f>J120*K120*L120*M120</f>
        <v>0</v>
      </c>
      <c r="Q120" s="200"/>
      <c r="R120" s="382">
        <f t="shared" si="27"/>
        <v>0</v>
      </c>
    </row>
    <row r="121" spans="1:18" x14ac:dyDescent="0.2">
      <c r="A121" s="84" t="s">
        <v>65</v>
      </c>
      <c r="B121" s="315"/>
      <c r="C121" s="464"/>
      <c r="D121" s="464"/>
      <c r="E121" s="464"/>
      <c r="F121" s="427"/>
      <c r="G121" s="172"/>
      <c r="H121" s="199">
        <f>B121*C121*D121*E121</f>
        <v>0</v>
      </c>
      <c r="I121" s="200"/>
      <c r="J121" s="315"/>
      <c r="K121" s="464"/>
      <c r="L121" s="464"/>
      <c r="M121" s="464"/>
      <c r="N121" s="427"/>
      <c r="O121" s="172"/>
      <c r="P121" s="199">
        <f>J121*K121*L121*M121</f>
        <v>0</v>
      </c>
      <c r="Q121" s="200"/>
      <c r="R121" s="382">
        <f t="shared" si="27"/>
        <v>0</v>
      </c>
    </row>
    <row r="122" spans="1:18" x14ac:dyDescent="0.2">
      <c r="A122" s="84" t="s">
        <v>66</v>
      </c>
      <c r="B122" s="315"/>
      <c r="C122" s="464"/>
      <c r="D122" s="464"/>
      <c r="E122" s="464"/>
      <c r="F122" s="427"/>
      <c r="G122" s="329"/>
      <c r="H122" s="199">
        <f>B122*C122*D122*E122</f>
        <v>0</v>
      </c>
      <c r="I122" s="200"/>
      <c r="J122" s="315"/>
      <c r="K122" s="464"/>
      <c r="L122" s="464"/>
      <c r="M122" s="464"/>
      <c r="N122" s="427"/>
      <c r="O122" s="329"/>
      <c r="P122" s="199">
        <f>J122*K122*L122*M122</f>
        <v>0</v>
      </c>
      <c r="Q122" s="200"/>
      <c r="R122" s="382">
        <f t="shared" si="27"/>
        <v>0</v>
      </c>
    </row>
    <row r="123" spans="1:18" ht="15" x14ac:dyDescent="0.25">
      <c r="A123" s="223"/>
      <c r="B123" s="224"/>
      <c r="C123" s="224"/>
      <c r="D123" s="224"/>
      <c r="E123" s="224"/>
      <c r="F123" s="668" t="s">
        <v>17</v>
      </c>
      <c r="G123" s="669"/>
      <c r="H123" s="384">
        <f>SUM(H115:H122)</f>
        <v>0</v>
      </c>
      <c r="I123" s="200"/>
      <c r="J123" s="224"/>
      <c r="K123" s="224"/>
      <c r="L123" s="224"/>
      <c r="M123" s="224"/>
      <c r="N123" s="224"/>
      <c r="O123" s="226" t="s">
        <v>16</v>
      </c>
      <c r="P123" s="227">
        <f>SUM(P115:P122)</f>
        <v>0</v>
      </c>
      <c r="Q123" s="200"/>
      <c r="R123" s="383">
        <f t="shared" si="27"/>
        <v>0</v>
      </c>
    </row>
    <row r="124" spans="1:18" ht="15" x14ac:dyDescent="0.25">
      <c r="A124" s="231"/>
      <c r="B124" s="231"/>
      <c r="C124" s="231"/>
      <c r="D124" s="231"/>
      <c r="E124" s="231"/>
      <c r="F124" s="231"/>
      <c r="G124" s="231"/>
      <c r="H124" s="233"/>
      <c r="I124" s="200"/>
      <c r="J124" s="265"/>
      <c r="K124" s="265"/>
      <c r="P124" s="266"/>
      <c r="Q124" s="200"/>
      <c r="R124" s="267"/>
    </row>
    <row r="125" spans="1:18" ht="15" x14ac:dyDescent="0.25">
      <c r="A125" s="330" t="s">
        <v>305</v>
      </c>
      <c r="B125" s="308"/>
      <c r="C125" s="308"/>
      <c r="D125" s="331"/>
      <c r="E125" s="307"/>
      <c r="F125" s="307"/>
      <c r="G125" s="308"/>
      <c r="H125" s="309"/>
      <c r="I125" s="200"/>
      <c r="J125" s="274"/>
      <c r="K125" s="275"/>
      <c r="L125" s="272"/>
      <c r="M125" s="272"/>
      <c r="N125" s="272"/>
      <c r="O125" s="272"/>
      <c r="P125" s="273"/>
      <c r="Q125" s="200"/>
      <c r="R125" s="273"/>
    </row>
    <row r="126" spans="1:18" ht="15" x14ac:dyDescent="0.25">
      <c r="A126" s="332"/>
      <c r="B126" s="333"/>
      <c r="C126" s="334"/>
      <c r="D126" s="335"/>
      <c r="E126" s="377" t="s">
        <v>275</v>
      </c>
      <c r="F126" s="375" t="s">
        <v>317</v>
      </c>
      <c r="G126" s="311"/>
      <c r="H126" s="335"/>
      <c r="I126" s="240"/>
      <c r="J126" s="264"/>
      <c r="K126" s="264"/>
      <c r="L126" s="224"/>
      <c r="M126" s="224"/>
      <c r="N126" s="375" t="s">
        <v>275</v>
      </c>
      <c r="O126" s="375" t="s">
        <v>317</v>
      </c>
      <c r="P126" s="335"/>
      <c r="Q126" s="240"/>
      <c r="R126" s="273"/>
    </row>
    <row r="127" spans="1:18" x14ac:dyDescent="0.2">
      <c r="A127" s="678"/>
      <c r="B127" s="679"/>
      <c r="C127" s="300"/>
      <c r="D127" s="336"/>
      <c r="E127" s="394"/>
      <c r="F127" s="378"/>
      <c r="G127" s="172"/>
      <c r="H127" s="220">
        <f>E127*F127</f>
        <v>0</v>
      </c>
      <c r="I127" s="200"/>
      <c r="J127" s="685"/>
      <c r="K127" s="686"/>
      <c r="L127" s="686"/>
      <c r="M127" s="687"/>
      <c r="N127" s="394"/>
      <c r="O127" s="337"/>
      <c r="P127" s="220">
        <f>N127*O127</f>
        <v>0</v>
      </c>
      <c r="Q127" s="200"/>
      <c r="R127" s="382">
        <f t="shared" ref="R127:R133" si="28">SUM(H127+P127)</f>
        <v>0</v>
      </c>
    </row>
    <row r="128" spans="1:18" x14ac:dyDescent="0.2">
      <c r="A128" s="688"/>
      <c r="B128" s="907"/>
      <c r="C128" s="300"/>
      <c r="D128" s="336"/>
      <c r="E128" s="394"/>
      <c r="F128" s="378"/>
      <c r="G128" s="172"/>
      <c r="H128" s="220">
        <f t="shared" ref="H128:H132" si="29">E128*F128</f>
        <v>0</v>
      </c>
      <c r="I128" s="277"/>
      <c r="J128" s="685"/>
      <c r="K128" s="686"/>
      <c r="L128" s="686"/>
      <c r="M128" s="687"/>
      <c r="N128" s="394"/>
      <c r="O128" s="337"/>
      <c r="P128" s="220">
        <f t="shared" ref="P128:P132" si="30">N128*O128</f>
        <v>0</v>
      </c>
      <c r="Q128" s="277"/>
      <c r="R128" s="382">
        <f t="shared" si="28"/>
        <v>0</v>
      </c>
    </row>
    <row r="129" spans="1:18" x14ac:dyDescent="0.2">
      <c r="A129" s="688"/>
      <c r="B129" s="907"/>
      <c r="C129" s="300"/>
      <c r="D129" s="336"/>
      <c r="E129" s="394"/>
      <c r="F129" s="378"/>
      <c r="G129" s="172"/>
      <c r="H129" s="220">
        <f t="shared" si="29"/>
        <v>0</v>
      </c>
      <c r="I129" s="277"/>
      <c r="J129" s="685"/>
      <c r="K129" s="686"/>
      <c r="L129" s="686"/>
      <c r="M129" s="687"/>
      <c r="N129" s="394"/>
      <c r="O129" s="337"/>
      <c r="P129" s="220">
        <f t="shared" si="30"/>
        <v>0</v>
      </c>
      <c r="Q129" s="277"/>
      <c r="R129" s="382">
        <f t="shared" si="28"/>
        <v>0</v>
      </c>
    </row>
    <row r="130" spans="1:18" x14ac:dyDescent="0.2">
      <c r="A130" s="688" t="s">
        <v>247</v>
      </c>
      <c r="B130" s="907"/>
      <c r="C130" s="300"/>
      <c r="D130" s="336"/>
      <c r="E130" s="394"/>
      <c r="F130" s="378"/>
      <c r="G130" s="172"/>
      <c r="H130" s="220">
        <f t="shared" si="29"/>
        <v>0</v>
      </c>
      <c r="I130" s="277"/>
      <c r="J130" s="685"/>
      <c r="K130" s="686"/>
      <c r="L130" s="686"/>
      <c r="M130" s="687"/>
      <c r="N130" s="394"/>
      <c r="O130" s="337"/>
      <c r="P130" s="220">
        <f t="shared" si="30"/>
        <v>0</v>
      </c>
      <c r="Q130" s="277"/>
      <c r="R130" s="382">
        <f t="shared" si="28"/>
        <v>0</v>
      </c>
    </row>
    <row r="131" spans="1:18" x14ac:dyDescent="0.2">
      <c r="A131" s="688"/>
      <c r="B131" s="907"/>
      <c r="C131" s="300"/>
      <c r="D131" s="336"/>
      <c r="E131" s="394"/>
      <c r="F131" s="378"/>
      <c r="G131" s="172"/>
      <c r="H131" s="220">
        <f t="shared" si="29"/>
        <v>0</v>
      </c>
      <c r="I131" s="277"/>
      <c r="J131" s="685"/>
      <c r="K131" s="686"/>
      <c r="L131" s="686"/>
      <c r="M131" s="687"/>
      <c r="N131" s="394"/>
      <c r="O131" s="337"/>
      <c r="P131" s="220">
        <f t="shared" si="30"/>
        <v>0</v>
      </c>
      <c r="Q131" s="277"/>
      <c r="R131" s="382">
        <f t="shared" si="28"/>
        <v>0</v>
      </c>
    </row>
    <row r="132" spans="1:18" x14ac:dyDescent="0.2">
      <c r="A132" s="688"/>
      <c r="B132" s="907"/>
      <c r="C132" s="300"/>
      <c r="D132" s="336"/>
      <c r="E132" s="394"/>
      <c r="F132" s="378"/>
      <c r="G132" s="172"/>
      <c r="H132" s="220">
        <f t="shared" si="29"/>
        <v>0</v>
      </c>
      <c r="I132" s="277"/>
      <c r="J132" s="685"/>
      <c r="K132" s="686"/>
      <c r="L132" s="686"/>
      <c r="M132" s="687"/>
      <c r="N132" s="394"/>
      <c r="O132" s="337"/>
      <c r="P132" s="220">
        <f t="shared" si="30"/>
        <v>0</v>
      </c>
      <c r="Q132" s="277"/>
      <c r="R132" s="382">
        <f t="shared" si="28"/>
        <v>0</v>
      </c>
    </row>
    <row r="133" spans="1:18" ht="15" x14ac:dyDescent="0.25">
      <c r="A133" s="223"/>
      <c r="B133" s="224"/>
      <c r="C133" s="305"/>
      <c r="D133" s="305"/>
      <c r="E133" s="224"/>
      <c r="F133" s="668" t="s">
        <v>17</v>
      </c>
      <c r="G133" s="669"/>
      <c r="H133" s="384">
        <f>SUM(H127:H132)</f>
        <v>0</v>
      </c>
      <c r="I133" s="277"/>
      <c r="J133" s="223"/>
      <c r="K133" s="224"/>
      <c r="L133" s="224"/>
      <c r="M133" s="224"/>
      <c r="N133" s="339"/>
      <c r="O133" s="226" t="s">
        <v>16</v>
      </c>
      <c r="P133" s="384">
        <f>SUM(P127:P132)</f>
        <v>0</v>
      </c>
      <c r="Q133" s="277"/>
      <c r="R133" s="383">
        <f t="shared" si="28"/>
        <v>0</v>
      </c>
    </row>
    <row r="134" spans="1:18" ht="15" x14ac:dyDescent="0.25">
      <c r="A134" s="231"/>
      <c r="B134" s="231"/>
      <c r="C134" s="231"/>
      <c r="D134" s="231"/>
      <c r="E134" s="231"/>
      <c r="F134" s="231"/>
      <c r="G134" s="231"/>
      <c r="H134" s="233"/>
      <c r="I134" s="200"/>
      <c r="J134" s="265"/>
      <c r="K134" s="265"/>
      <c r="P134" s="266"/>
      <c r="Q134" s="200"/>
      <c r="R134" s="267"/>
    </row>
    <row r="135" spans="1:18" ht="15" x14ac:dyDescent="0.25">
      <c r="A135" s="306" t="s">
        <v>286</v>
      </c>
      <c r="B135" s="307"/>
      <c r="C135" s="307"/>
      <c r="D135" s="187"/>
      <c r="E135" s="307"/>
      <c r="F135" s="307"/>
      <c r="G135" s="307"/>
      <c r="H135" s="273"/>
      <c r="I135" s="200"/>
      <c r="J135" s="341"/>
      <c r="K135" s="307"/>
      <c r="L135" s="187"/>
      <c r="M135" s="307"/>
      <c r="N135" s="307"/>
      <c r="O135" s="307"/>
      <c r="P135" s="273"/>
      <c r="Q135" s="200"/>
      <c r="R135" s="273"/>
    </row>
    <row r="136" spans="1:18" x14ac:dyDescent="0.2">
      <c r="A136" s="678"/>
      <c r="B136" s="678"/>
      <c r="C136" s="172"/>
      <c r="D136" s="172"/>
      <c r="E136" s="172"/>
      <c r="F136" s="172"/>
      <c r="G136" s="172"/>
      <c r="H136" s="199">
        <v>0</v>
      </c>
      <c r="I136" s="200"/>
      <c r="J136" s="736"/>
      <c r="K136" s="688"/>
      <c r="L136" s="688"/>
      <c r="M136" s="688"/>
      <c r="N136" s="328"/>
      <c r="O136" s="328"/>
      <c r="P136" s="199">
        <v>0</v>
      </c>
      <c r="Q136" s="200"/>
      <c r="R136" s="382">
        <f>SUM(H136:Q136)</f>
        <v>0</v>
      </c>
    </row>
    <row r="137" spans="1:18" x14ac:dyDescent="0.2">
      <c r="A137" s="899"/>
      <c r="B137" s="899"/>
      <c r="C137" s="172"/>
      <c r="D137" s="172"/>
      <c r="E137" s="172"/>
      <c r="F137" s="172"/>
      <c r="G137" s="172"/>
      <c r="H137" s="199">
        <v>0</v>
      </c>
      <c r="I137" s="200"/>
      <c r="J137" s="683"/>
      <c r="K137" s="683"/>
      <c r="L137" s="683"/>
      <c r="M137" s="684"/>
      <c r="N137" s="172"/>
      <c r="O137" s="172"/>
      <c r="P137" s="199">
        <v>0</v>
      </c>
      <c r="Q137" s="200"/>
      <c r="R137" s="382">
        <f>SUM(H137:Q137)</f>
        <v>0</v>
      </c>
    </row>
    <row r="138" spans="1:18" x14ac:dyDescent="0.2">
      <c r="A138" s="899"/>
      <c r="B138" s="899"/>
      <c r="C138" s="329"/>
      <c r="D138" s="329"/>
      <c r="E138" s="329"/>
      <c r="F138" s="329"/>
      <c r="G138" s="329"/>
      <c r="H138" s="199">
        <v>0</v>
      </c>
      <c r="I138" s="200"/>
      <c r="J138" s="683"/>
      <c r="K138" s="683"/>
      <c r="L138" s="683"/>
      <c r="M138" s="684"/>
      <c r="N138" s="329"/>
      <c r="O138" s="329"/>
      <c r="P138" s="199">
        <v>0</v>
      </c>
      <c r="Q138" s="200"/>
      <c r="R138" s="382">
        <f>SUM(H138:Q138)</f>
        <v>0</v>
      </c>
    </row>
    <row r="139" spans="1:18" ht="15" x14ac:dyDescent="0.25">
      <c r="A139" s="223"/>
      <c r="B139" s="224"/>
      <c r="C139" s="224"/>
      <c r="D139" s="224"/>
      <c r="E139" s="224"/>
      <c r="F139" s="668" t="s">
        <v>17</v>
      </c>
      <c r="G139" s="669"/>
      <c r="H139" s="384">
        <f>SUM(H136:H138)</f>
        <v>0</v>
      </c>
      <c r="I139" s="200"/>
      <c r="J139" s="224"/>
      <c r="K139" s="224"/>
      <c r="L139" s="224"/>
      <c r="M139" s="224"/>
      <c r="N139" s="224"/>
      <c r="O139" s="226" t="s">
        <v>16</v>
      </c>
      <c r="P139" s="227">
        <f>SUM(P136:P138)</f>
        <v>0</v>
      </c>
      <c r="Q139" s="200"/>
      <c r="R139" s="383">
        <f>SUM(H139+P139)</f>
        <v>0</v>
      </c>
    </row>
    <row r="140" spans="1:18" ht="15" x14ac:dyDescent="0.25">
      <c r="A140" s="231"/>
      <c r="B140" s="231"/>
      <c r="C140" s="231"/>
      <c r="D140" s="231"/>
      <c r="E140" s="231"/>
      <c r="F140" s="231"/>
      <c r="G140" s="231"/>
      <c r="H140" s="233"/>
      <c r="I140" s="200"/>
      <c r="J140" s="265"/>
      <c r="K140" s="265"/>
      <c r="P140" s="266"/>
      <c r="Q140" s="200"/>
      <c r="R140" s="342"/>
    </row>
    <row r="141" spans="1:18" ht="15" x14ac:dyDescent="0.25">
      <c r="A141" s="306" t="s">
        <v>287</v>
      </c>
      <c r="B141" s="307"/>
      <c r="C141" s="307"/>
      <c r="D141" s="187"/>
      <c r="E141" s="307"/>
      <c r="F141" s="307"/>
      <c r="G141" s="307"/>
      <c r="H141" s="273"/>
      <c r="I141" s="200"/>
      <c r="J141" s="341"/>
      <c r="K141" s="307"/>
      <c r="L141" s="187"/>
      <c r="M141" s="307"/>
      <c r="N141" s="307"/>
      <c r="O141" s="307"/>
      <c r="P141" s="273"/>
      <c r="Q141" s="200"/>
      <c r="R141" s="273"/>
    </row>
    <row r="142" spans="1:18" x14ac:dyDescent="0.2">
      <c r="A142" s="678"/>
      <c r="B142" s="678"/>
      <c r="C142" s="343"/>
      <c r="D142" s="343"/>
      <c r="E142" s="343"/>
      <c r="F142" s="343"/>
      <c r="G142" s="343"/>
      <c r="H142" s="441">
        <v>0</v>
      </c>
      <c r="I142" s="200"/>
      <c r="J142" s="683"/>
      <c r="K142" s="683"/>
      <c r="L142" s="683"/>
      <c r="M142" s="684"/>
      <c r="N142" s="328"/>
      <c r="O142" s="328"/>
      <c r="P142" s="441">
        <v>0</v>
      </c>
      <c r="Q142" s="200"/>
      <c r="R142" s="382">
        <f>ROUND(H142+P142,0)</f>
        <v>0</v>
      </c>
    </row>
    <row r="143" spans="1:18" ht="15" x14ac:dyDescent="0.25">
      <c r="A143" s="688"/>
      <c r="B143" s="688"/>
      <c r="C143" s="344"/>
      <c r="D143" s="344"/>
      <c r="E143" s="344"/>
      <c r="F143" s="344"/>
      <c r="G143" s="344"/>
      <c r="H143" s="441">
        <v>0</v>
      </c>
      <c r="I143" s="200"/>
      <c r="J143" s="683"/>
      <c r="K143" s="683"/>
      <c r="L143" s="683"/>
      <c r="M143" s="684"/>
      <c r="N143" s="172"/>
      <c r="O143" s="172"/>
      <c r="P143" s="441">
        <v>0</v>
      </c>
      <c r="Q143" s="200"/>
      <c r="R143" s="382">
        <f>SUM(H143+P143)</f>
        <v>0</v>
      </c>
    </row>
    <row r="144" spans="1:18" x14ac:dyDescent="0.2">
      <c r="A144" s="688"/>
      <c r="B144" s="688"/>
      <c r="C144" s="329"/>
      <c r="D144" s="329"/>
      <c r="E144" s="329"/>
      <c r="F144" s="329"/>
      <c r="G144" s="329"/>
      <c r="H144" s="441">
        <v>0</v>
      </c>
      <c r="I144" s="200"/>
      <c r="J144" s="683"/>
      <c r="K144" s="683"/>
      <c r="L144" s="683"/>
      <c r="M144" s="684"/>
      <c r="N144" s="172"/>
      <c r="O144" s="172"/>
      <c r="P144" s="441">
        <v>0</v>
      </c>
      <c r="Q144" s="200"/>
      <c r="R144" s="382">
        <f>SUM(H144+P144)</f>
        <v>0</v>
      </c>
    </row>
    <row r="145" spans="1:18" ht="15" x14ac:dyDescent="0.25">
      <c r="A145" s="223"/>
      <c r="B145" s="224"/>
      <c r="C145" s="224"/>
      <c r="D145" s="224"/>
      <c r="E145" s="224"/>
      <c r="F145" s="668" t="s">
        <v>17</v>
      </c>
      <c r="G145" s="669"/>
      <c r="H145" s="384">
        <f>SUM(H142:H144)</f>
        <v>0</v>
      </c>
      <c r="I145" s="200"/>
      <c r="J145" s="224"/>
      <c r="K145" s="224"/>
      <c r="L145" s="224"/>
      <c r="M145" s="224"/>
      <c r="N145" s="224"/>
      <c r="O145" s="224"/>
      <c r="P145" s="227">
        <f>SUM(P142:P144)</f>
        <v>0</v>
      </c>
      <c r="Q145" s="200"/>
      <c r="R145" s="383">
        <f>SUM(H145+P145)</f>
        <v>0</v>
      </c>
    </row>
    <row r="146" spans="1:18" x14ac:dyDescent="0.2">
      <c r="H146" s="232"/>
      <c r="I146" s="200"/>
      <c r="J146" s="265"/>
      <c r="K146" s="265"/>
      <c r="P146" s="266"/>
      <c r="Q146" s="200"/>
    </row>
    <row r="147" spans="1:18" ht="29.45" customHeight="1" x14ac:dyDescent="0.25">
      <c r="A147" s="272" t="s">
        <v>306</v>
      </c>
      <c r="B147" s="345"/>
      <c r="C147" s="345"/>
      <c r="D147" s="346"/>
      <c r="E147" s="347" t="s">
        <v>302</v>
      </c>
      <c r="F147" s="348" t="s">
        <v>282</v>
      </c>
      <c r="G147" s="349"/>
      <c r="H147" s="273"/>
      <c r="I147" s="240"/>
      <c r="J147" s="345"/>
      <c r="K147" s="345"/>
      <c r="L147" s="345"/>
      <c r="M147" s="347" t="s">
        <v>302</v>
      </c>
      <c r="N147" s="350" t="s">
        <v>282</v>
      </c>
      <c r="O147" s="349"/>
      <c r="P147" s="273"/>
      <c r="Q147" s="240"/>
      <c r="R147" s="273"/>
    </row>
    <row r="148" spans="1:18" x14ac:dyDescent="0.2">
      <c r="A148" s="899"/>
      <c r="B148" s="908"/>
      <c r="C148" s="328"/>
      <c r="D148" s="328"/>
      <c r="E148" s="516"/>
      <c r="F148" s="439">
        <f>IF(E148&gt;25000,25000,E148)</f>
        <v>0</v>
      </c>
      <c r="G148" s="172"/>
      <c r="H148" s="199">
        <f>E148</f>
        <v>0</v>
      </c>
      <c r="I148" s="200"/>
      <c r="J148" s="682"/>
      <c r="K148" s="683"/>
      <c r="L148" s="684"/>
      <c r="M148" s="516"/>
      <c r="N148" s="439">
        <f>IF(M148=0,0,IF(F148=25000,0,IF(25000-F148&gt;M148,M148,25000-F148)))</f>
        <v>0</v>
      </c>
      <c r="O148" s="328"/>
      <c r="P148" s="220">
        <f>M148</f>
        <v>0</v>
      </c>
      <c r="Q148" s="200"/>
      <c r="R148" s="382">
        <f>SUM(H148+P148)</f>
        <v>0</v>
      </c>
    </row>
    <row r="149" spans="1:18" x14ac:dyDescent="0.2">
      <c r="A149" s="899"/>
      <c r="B149" s="899"/>
      <c r="C149" s="172"/>
      <c r="D149" s="172"/>
      <c r="E149" s="516"/>
      <c r="F149" s="439">
        <f>IF(E149&gt;25000,25000,E149)</f>
        <v>0</v>
      </c>
      <c r="G149" s="328"/>
      <c r="H149" s="199">
        <f>E149</f>
        <v>0</v>
      </c>
      <c r="I149" s="200"/>
      <c r="J149" s="682"/>
      <c r="K149" s="683"/>
      <c r="L149" s="684"/>
      <c r="M149" s="516"/>
      <c r="N149" s="439">
        <f>IF(M149=0,0,IF(F149=25000,0,IF(25000-F149&gt;M149,M149,25000-F149)))</f>
        <v>0</v>
      </c>
      <c r="O149" s="328"/>
      <c r="P149" s="199">
        <f>M149</f>
        <v>0</v>
      </c>
      <c r="Q149" s="200"/>
      <c r="R149" s="382">
        <f>SUM(H149+P149)</f>
        <v>0</v>
      </c>
    </row>
    <row r="150" spans="1:18" ht="15" x14ac:dyDescent="0.25">
      <c r="A150" s="224"/>
      <c r="B150" s="224"/>
      <c r="C150" s="224"/>
      <c r="D150" s="224"/>
      <c r="E150" s="224"/>
      <c r="F150" s="668" t="s">
        <v>17</v>
      </c>
      <c r="G150" s="669"/>
      <c r="H150" s="384">
        <f>SUM(H148:H149)</f>
        <v>0</v>
      </c>
      <c r="I150" s="200"/>
      <c r="J150" s="224"/>
      <c r="K150" s="224"/>
      <c r="L150" s="224"/>
      <c r="M150" s="305"/>
      <c r="N150" s="224"/>
      <c r="O150" s="226" t="s">
        <v>16</v>
      </c>
      <c r="P150" s="227">
        <f>SUM(P148:P149)</f>
        <v>0</v>
      </c>
      <c r="Q150" s="200"/>
      <c r="R150" s="383">
        <f>SUM(H150+P150)</f>
        <v>0</v>
      </c>
    </row>
    <row r="151" spans="1:18" ht="15" x14ac:dyDescent="0.25">
      <c r="A151" s="231"/>
      <c r="B151" s="231"/>
      <c r="C151" s="230"/>
      <c r="D151" s="230"/>
      <c r="E151" s="230"/>
      <c r="F151" s="230"/>
      <c r="G151" s="230"/>
      <c r="H151" s="233"/>
      <c r="I151" s="200"/>
      <c r="J151" s="265"/>
      <c r="K151" s="265"/>
      <c r="P151" s="266"/>
      <c r="Q151" s="200"/>
      <c r="R151" s="267"/>
    </row>
    <row r="152" spans="1:18" ht="15" x14ac:dyDescent="0.25">
      <c r="A152" s="306" t="s">
        <v>288</v>
      </c>
      <c r="B152" s="307"/>
      <c r="C152" s="307"/>
      <c r="D152" s="187"/>
      <c r="E152" s="307"/>
      <c r="F152" s="307"/>
      <c r="G152" s="307"/>
      <c r="H152" s="273"/>
      <c r="I152" s="200"/>
      <c r="J152" s="341"/>
      <c r="K152" s="307"/>
      <c r="L152" s="187"/>
      <c r="M152" s="307"/>
      <c r="N152" s="307"/>
      <c r="O152" s="307"/>
      <c r="P152" s="273"/>
      <c r="Q152" s="200"/>
      <c r="R152" s="273"/>
    </row>
    <row r="153" spans="1:18" ht="15" x14ac:dyDescent="0.25">
      <c r="A153" s="332"/>
      <c r="B153" s="333"/>
      <c r="C153" s="334"/>
      <c r="D153" s="335"/>
      <c r="E153" s="377" t="s">
        <v>275</v>
      </c>
      <c r="F153" s="375" t="s">
        <v>317</v>
      </c>
      <c r="G153" s="311"/>
      <c r="H153" s="335"/>
      <c r="I153" s="240"/>
      <c r="J153" s="264"/>
      <c r="K153" s="264"/>
      <c r="L153" s="224"/>
      <c r="M153" s="224"/>
      <c r="N153" s="375" t="s">
        <v>275</v>
      </c>
      <c r="O153" s="375" t="s">
        <v>317</v>
      </c>
      <c r="P153" s="335"/>
      <c r="Q153" s="240"/>
      <c r="R153" s="273"/>
    </row>
    <row r="154" spans="1:18" ht="13.15" customHeight="1" x14ac:dyDescent="0.2">
      <c r="A154" s="688"/>
      <c r="B154" s="688"/>
      <c r="C154" s="328"/>
      <c r="D154" s="328"/>
      <c r="E154" s="515"/>
      <c r="F154" s="515"/>
      <c r="G154" s="328"/>
      <c r="H154" s="199">
        <f>E154*F154</f>
        <v>0</v>
      </c>
      <c r="I154" s="200"/>
      <c r="J154" s="736"/>
      <c r="K154" s="688"/>
      <c r="L154" s="688"/>
      <c r="M154" s="688"/>
      <c r="N154" s="515"/>
      <c r="O154" s="515"/>
      <c r="P154" s="199">
        <f>N154*O154</f>
        <v>0</v>
      </c>
      <c r="Q154" s="200"/>
      <c r="R154" s="382">
        <f>SUM(H154+P154)</f>
        <v>0</v>
      </c>
    </row>
    <row r="155" spans="1:18" x14ac:dyDescent="0.2">
      <c r="A155" s="688"/>
      <c r="B155" s="688"/>
      <c r="C155" s="172"/>
      <c r="D155" s="172"/>
      <c r="E155" s="515"/>
      <c r="F155" s="515"/>
      <c r="G155" s="172"/>
      <c r="H155" s="199">
        <f t="shared" ref="H155:H160" si="31">E155*F155</f>
        <v>0</v>
      </c>
      <c r="I155" s="200"/>
      <c r="J155" s="683"/>
      <c r="K155" s="683"/>
      <c r="L155" s="683"/>
      <c r="M155" s="684"/>
      <c r="N155" s="515"/>
      <c r="O155" s="515"/>
      <c r="P155" s="199">
        <f t="shared" ref="P155:P160" si="32">N155*O155</f>
        <v>0</v>
      </c>
      <c r="Q155" s="200"/>
      <c r="R155" s="382">
        <f t="shared" ref="R155:R161" si="33">SUM(H155+P155)</f>
        <v>0</v>
      </c>
    </row>
    <row r="156" spans="1:18" x14ac:dyDescent="0.2">
      <c r="A156" s="688"/>
      <c r="B156" s="688"/>
      <c r="C156" s="172"/>
      <c r="D156" s="172"/>
      <c r="E156" s="515"/>
      <c r="F156" s="515"/>
      <c r="G156" s="172"/>
      <c r="H156" s="199">
        <f t="shared" si="31"/>
        <v>0</v>
      </c>
      <c r="I156" s="200"/>
      <c r="J156" s="683"/>
      <c r="K156" s="683"/>
      <c r="L156" s="683"/>
      <c r="M156" s="684"/>
      <c r="N156" s="515"/>
      <c r="O156" s="515"/>
      <c r="P156" s="199">
        <f t="shared" si="32"/>
        <v>0</v>
      </c>
      <c r="Q156" s="200"/>
      <c r="R156" s="382">
        <f t="shared" si="33"/>
        <v>0</v>
      </c>
    </row>
    <row r="157" spans="1:18" x14ac:dyDescent="0.2">
      <c r="A157" s="688"/>
      <c r="B157" s="688"/>
      <c r="C157" s="172"/>
      <c r="D157" s="172"/>
      <c r="E157" s="515"/>
      <c r="F157" s="515"/>
      <c r="G157" s="172"/>
      <c r="H157" s="199">
        <f t="shared" si="31"/>
        <v>0</v>
      </c>
      <c r="I157" s="200"/>
      <c r="J157" s="683"/>
      <c r="K157" s="683"/>
      <c r="L157" s="683"/>
      <c r="M157" s="684"/>
      <c r="N157" s="515"/>
      <c r="O157" s="515"/>
      <c r="P157" s="199">
        <f t="shared" si="32"/>
        <v>0</v>
      </c>
      <c r="Q157" s="200"/>
      <c r="R157" s="382">
        <f t="shared" si="33"/>
        <v>0</v>
      </c>
    </row>
    <row r="158" spans="1:18" x14ac:dyDescent="0.2">
      <c r="A158" s="688"/>
      <c r="B158" s="688"/>
      <c r="C158" s="172"/>
      <c r="D158" s="172"/>
      <c r="E158" s="515"/>
      <c r="F158" s="515"/>
      <c r="G158" s="172"/>
      <c r="H158" s="199">
        <f t="shared" si="31"/>
        <v>0</v>
      </c>
      <c r="I158" s="200"/>
      <c r="J158" s="683"/>
      <c r="K158" s="683"/>
      <c r="L158" s="683"/>
      <c r="M158" s="684"/>
      <c r="N158" s="515"/>
      <c r="O158" s="515"/>
      <c r="P158" s="199">
        <f t="shared" si="32"/>
        <v>0</v>
      </c>
      <c r="Q158" s="200"/>
      <c r="R158" s="382">
        <f t="shared" si="33"/>
        <v>0</v>
      </c>
    </row>
    <row r="159" spans="1:18" x14ac:dyDescent="0.2">
      <c r="A159" s="688"/>
      <c r="B159" s="688"/>
      <c r="C159" s="172"/>
      <c r="D159" s="172"/>
      <c r="E159" s="515"/>
      <c r="F159" s="515"/>
      <c r="G159" s="172"/>
      <c r="H159" s="199">
        <f t="shared" si="31"/>
        <v>0</v>
      </c>
      <c r="I159" s="200"/>
      <c r="J159" s="683"/>
      <c r="K159" s="683"/>
      <c r="L159" s="683"/>
      <c r="M159" s="684"/>
      <c r="N159" s="515"/>
      <c r="O159" s="515"/>
      <c r="P159" s="199">
        <f t="shared" si="32"/>
        <v>0</v>
      </c>
      <c r="Q159" s="200"/>
      <c r="R159" s="382">
        <f t="shared" si="33"/>
        <v>0</v>
      </c>
    </row>
    <row r="160" spans="1:18" x14ac:dyDescent="0.2">
      <c r="A160" s="688"/>
      <c r="B160" s="688"/>
      <c r="C160" s="329"/>
      <c r="D160" s="329"/>
      <c r="E160" s="515"/>
      <c r="F160" s="515"/>
      <c r="G160" s="329"/>
      <c r="H160" s="199">
        <f t="shared" si="31"/>
        <v>0</v>
      </c>
      <c r="I160" s="200"/>
      <c r="J160" s="683"/>
      <c r="K160" s="683"/>
      <c r="L160" s="683"/>
      <c r="M160" s="684"/>
      <c r="N160" s="515"/>
      <c r="O160" s="515"/>
      <c r="P160" s="199">
        <f t="shared" si="32"/>
        <v>0</v>
      </c>
      <c r="Q160" s="200"/>
      <c r="R160" s="382">
        <f t="shared" si="33"/>
        <v>0</v>
      </c>
    </row>
    <row r="161" spans="1:18" ht="15" x14ac:dyDescent="0.25">
      <c r="A161" s="223"/>
      <c r="B161" s="224"/>
      <c r="C161" s="224"/>
      <c r="D161" s="224"/>
      <c r="E161" s="224"/>
      <c r="F161" s="668" t="s">
        <v>17</v>
      </c>
      <c r="G161" s="669"/>
      <c r="H161" s="384">
        <f>SUM(H154:H160)</f>
        <v>0</v>
      </c>
      <c r="I161" s="200"/>
      <c r="J161" s="224"/>
      <c r="K161" s="224"/>
      <c r="L161" s="224"/>
      <c r="M161" s="224"/>
      <c r="N161" s="224"/>
      <c r="O161" s="226" t="s">
        <v>16</v>
      </c>
      <c r="P161" s="384">
        <f>SUM(P154:P160)</f>
        <v>0</v>
      </c>
      <c r="Q161" s="200"/>
      <c r="R161" s="383">
        <f t="shared" si="33"/>
        <v>0</v>
      </c>
    </row>
    <row r="162" spans="1:18" ht="15" x14ac:dyDescent="0.25">
      <c r="A162" s="230"/>
      <c r="B162" s="230"/>
      <c r="C162" s="230"/>
      <c r="D162" s="230"/>
      <c r="E162" s="230"/>
      <c r="F162" s="231"/>
      <c r="G162" s="231"/>
      <c r="H162" s="232"/>
      <c r="I162" s="200"/>
      <c r="J162" s="265"/>
      <c r="K162" s="265"/>
      <c r="P162" s="269"/>
      <c r="Q162" s="200"/>
      <c r="R162" s="267"/>
    </row>
    <row r="163" spans="1:18" ht="15" x14ac:dyDescent="0.25">
      <c r="A163" s="351" t="s">
        <v>289</v>
      </c>
      <c r="B163" s="409" t="s">
        <v>28</v>
      </c>
      <c r="C163" s="197" t="s">
        <v>69</v>
      </c>
      <c r="D163" s="737" t="s">
        <v>281</v>
      </c>
      <c r="E163" s="738"/>
      <c r="F163" s="348"/>
      <c r="G163" s="352"/>
      <c r="H163" s="273"/>
      <c r="I163" s="240"/>
      <c r="J163" s="353" t="s">
        <v>69</v>
      </c>
      <c r="K163" s="737" t="s">
        <v>277</v>
      </c>
      <c r="L163" s="738"/>
      <c r="M163" s="354"/>
      <c r="N163" s="355"/>
      <c r="O163" s="355"/>
      <c r="P163" s="273"/>
      <c r="Q163" s="240"/>
      <c r="R163" s="273"/>
    </row>
    <row r="164" spans="1:18" ht="14.45" customHeight="1" x14ac:dyDescent="0.2">
      <c r="A164" s="290"/>
      <c r="B164" s="356"/>
      <c r="C164" s="357"/>
      <c r="D164" s="764">
        <v>800</v>
      </c>
      <c r="E164" s="900"/>
      <c r="F164" s="300"/>
      <c r="G164" s="336"/>
      <c r="H164" s="389">
        <f>C164*D164</f>
        <v>0</v>
      </c>
      <c r="I164" s="200"/>
      <c r="J164" s="358"/>
      <c r="K164" s="901">
        <f>D164*1.04</f>
        <v>832</v>
      </c>
      <c r="L164" s="902"/>
      <c r="M164" s="300"/>
      <c r="N164" s="172"/>
      <c r="O164" s="336"/>
      <c r="P164" s="389">
        <f>J164*K164</f>
        <v>0</v>
      </c>
      <c r="Q164" s="200"/>
      <c r="R164" s="382">
        <f>SUM(H164+P164)</f>
        <v>0</v>
      </c>
    </row>
    <row r="165" spans="1:18" ht="14.45" customHeight="1" x14ac:dyDescent="0.2">
      <c r="A165" s="290"/>
      <c r="B165" s="361"/>
      <c r="C165" s="357"/>
      <c r="D165" s="764">
        <v>800</v>
      </c>
      <c r="E165" s="900"/>
      <c r="F165" s="296"/>
      <c r="G165" s="362"/>
      <c r="H165" s="204">
        <f>C165*D165</f>
        <v>0</v>
      </c>
      <c r="I165" s="200"/>
      <c r="J165" s="358"/>
      <c r="K165" s="901">
        <f>D165*1.04</f>
        <v>832</v>
      </c>
      <c r="L165" s="902"/>
      <c r="M165" s="359"/>
      <c r="N165" s="360"/>
      <c r="O165" s="362"/>
      <c r="P165" s="204">
        <f>J165*K165</f>
        <v>0</v>
      </c>
      <c r="Q165" s="200"/>
      <c r="R165" s="382">
        <f>SUM(H165+P165)</f>
        <v>0</v>
      </c>
    </row>
    <row r="166" spans="1:18" ht="15" x14ac:dyDescent="0.25">
      <c r="A166" s="223"/>
      <c r="B166" s="224"/>
      <c r="C166" s="224"/>
      <c r="D166" s="224"/>
      <c r="E166" s="224"/>
      <c r="F166" s="668" t="s">
        <v>17</v>
      </c>
      <c r="G166" s="669"/>
      <c r="H166" s="264">
        <f>SUM(H164:H165)</f>
        <v>0</v>
      </c>
      <c r="I166" s="200"/>
      <c r="J166" s="224"/>
      <c r="K166" s="229"/>
      <c r="L166" s="229"/>
      <c r="M166" s="338"/>
      <c r="N166" s="338"/>
      <c r="O166" s="226" t="s">
        <v>16</v>
      </c>
      <c r="P166" s="227">
        <f>SUM(P164:P165)</f>
        <v>0</v>
      </c>
      <c r="Q166" s="200"/>
      <c r="R166" s="383">
        <f>SUM(H166+P166)</f>
        <v>0</v>
      </c>
    </row>
    <row r="167" spans="1:18" x14ac:dyDescent="0.2">
      <c r="I167" s="399"/>
      <c r="Q167" s="399"/>
    </row>
    <row r="168" spans="1:18" ht="15" x14ac:dyDescent="0.25">
      <c r="A168" s="226" t="s">
        <v>290</v>
      </c>
      <c r="B168" s="223"/>
      <c r="C168" s="224"/>
      <c r="D168" s="224"/>
      <c r="E168" s="224"/>
      <c r="F168" s="224"/>
      <c r="G168" s="226"/>
      <c r="H168" s="384">
        <f>SUM(H166+H161+H150+H145+H139+H133+H123+H111+H80+H73+H46)</f>
        <v>0</v>
      </c>
      <c r="I168" s="200"/>
      <c r="J168" s="224"/>
      <c r="K168" s="224"/>
      <c r="L168" s="224"/>
      <c r="M168" s="224"/>
      <c r="N168" s="224"/>
      <c r="O168" s="224"/>
      <c r="P168" s="227">
        <f>SUM(P166+P161+P150+P145+P139+P133+P123+P111+P80+P73+P46)</f>
        <v>0</v>
      </c>
      <c r="Q168" s="200"/>
      <c r="R168" s="365">
        <f>SUM(H168+P168)</f>
        <v>0</v>
      </c>
    </row>
    <row r="169" spans="1:18" ht="15" x14ac:dyDescent="0.25">
      <c r="A169" s="231"/>
      <c r="B169" s="231"/>
      <c r="C169" s="230"/>
      <c r="D169" s="230"/>
      <c r="E169" s="230"/>
      <c r="F169" s="230"/>
      <c r="G169" s="230"/>
      <c r="H169" s="233"/>
      <c r="I169" s="200"/>
      <c r="J169" s="265"/>
      <c r="K169" s="265"/>
      <c r="P169" s="266"/>
      <c r="Q169" s="200"/>
      <c r="R169" s="267"/>
    </row>
    <row r="170" spans="1:18" ht="15" x14ac:dyDescent="0.25">
      <c r="A170" s="410" t="s">
        <v>291</v>
      </c>
      <c r="B170" s="223"/>
      <c r="C170" s="224"/>
      <c r="D170" s="224"/>
      <c r="E170" s="224"/>
      <c r="F170" s="224"/>
      <c r="G170" s="224"/>
      <c r="H170" s="384">
        <f>(H168-H171-H172-H173-H174)</f>
        <v>0</v>
      </c>
      <c r="I170" s="200"/>
      <c r="J170" s="224"/>
      <c r="K170" s="224"/>
      <c r="L170" s="224"/>
      <c r="M170" s="224"/>
      <c r="N170" s="224"/>
      <c r="O170" s="224"/>
      <c r="P170" s="227">
        <f>(P168-P166-P150-P123-P80)</f>
        <v>0</v>
      </c>
      <c r="Q170" s="200"/>
      <c r="R170" s="365">
        <f>SUM(H170+P170)</f>
        <v>0</v>
      </c>
    </row>
    <row r="171" spans="1:18" ht="15" x14ac:dyDescent="0.25">
      <c r="A171" s="366" t="s">
        <v>261</v>
      </c>
      <c r="B171" s="395"/>
      <c r="C171" s="395"/>
      <c r="D171" s="395"/>
      <c r="E171" s="395"/>
      <c r="F171" s="395"/>
      <c r="G171" s="395"/>
      <c r="H171" s="199">
        <f>H80</f>
        <v>0</v>
      </c>
      <c r="I171" s="200"/>
      <c r="J171" s="395"/>
      <c r="K171" s="395"/>
      <c r="L171" s="395"/>
      <c r="M171" s="395"/>
      <c r="N171" s="395"/>
      <c r="O171" s="395"/>
      <c r="P171" s="199">
        <f>P80</f>
        <v>0</v>
      </c>
      <c r="Q171" s="200"/>
      <c r="R171" s="392">
        <f>SUM(H171+P171)</f>
        <v>0</v>
      </c>
    </row>
    <row r="172" spans="1:18" ht="15" x14ac:dyDescent="0.25">
      <c r="A172" s="367" t="s">
        <v>262</v>
      </c>
      <c r="B172" s="395"/>
      <c r="C172" s="395"/>
      <c r="D172" s="395"/>
      <c r="E172" s="395"/>
      <c r="F172" s="395"/>
      <c r="G172" s="395"/>
      <c r="H172" s="199">
        <f>SUM(E148:E149)-SUM(F148:F149)</f>
        <v>0</v>
      </c>
      <c r="I172" s="200"/>
      <c r="J172" s="395"/>
      <c r="K172" s="395"/>
      <c r="L172" s="395"/>
      <c r="M172" s="395"/>
      <c r="N172" s="395"/>
      <c r="O172" s="395"/>
      <c r="P172" s="199">
        <f>SUM(M148:M149)-SUM(N148:N149)</f>
        <v>0</v>
      </c>
      <c r="Q172" s="200"/>
      <c r="R172" s="392">
        <f>SUM(H172+P172)</f>
        <v>0</v>
      </c>
    </row>
    <row r="173" spans="1:18" ht="15" x14ac:dyDescent="0.25">
      <c r="A173" s="367" t="s">
        <v>263</v>
      </c>
      <c r="B173" s="395"/>
      <c r="C173" s="395"/>
      <c r="D173" s="395"/>
      <c r="E173" s="395"/>
      <c r="F173" s="395"/>
      <c r="G173" s="395"/>
      <c r="H173" s="199">
        <f>H166</f>
        <v>0</v>
      </c>
      <c r="I173" s="200"/>
      <c r="J173" s="395"/>
      <c r="K173" s="395"/>
      <c r="L173" s="395"/>
      <c r="M173" s="395"/>
      <c r="N173" s="395"/>
      <c r="O173" s="395"/>
      <c r="P173" s="199">
        <f>P166</f>
        <v>0</v>
      </c>
      <c r="Q173" s="200"/>
      <c r="R173" s="392">
        <f>SUM(H173+P173)</f>
        <v>0</v>
      </c>
    </row>
    <row r="174" spans="1:18" ht="15" x14ac:dyDescent="0.25">
      <c r="A174" s="367" t="s">
        <v>264</v>
      </c>
      <c r="B174" s="395"/>
      <c r="C174" s="395"/>
      <c r="D174" s="395"/>
      <c r="E174" s="395"/>
      <c r="F174" s="396"/>
      <c r="G174" s="397"/>
      <c r="H174" s="381">
        <f>H123</f>
        <v>0</v>
      </c>
      <c r="I174" s="200"/>
      <c r="J174" s="398"/>
      <c r="K174" s="396"/>
      <c r="L174" s="396"/>
      <c r="M174" s="396"/>
      <c r="N174" s="396"/>
      <c r="O174" s="397"/>
      <c r="P174" s="381">
        <f>P123</f>
        <v>0</v>
      </c>
      <c r="Q174" s="200"/>
      <c r="R174" s="392">
        <f>SUM(H174+P174)</f>
        <v>0</v>
      </c>
    </row>
    <row r="175" spans="1:18" ht="15" x14ac:dyDescent="0.25">
      <c r="A175" s="231"/>
      <c r="B175" s="231"/>
      <c r="C175" s="230"/>
      <c r="D175" s="230"/>
      <c r="E175" s="230"/>
      <c r="F175" s="291"/>
      <c r="G175" s="291"/>
      <c r="H175" s="291"/>
      <c r="I175" s="200"/>
      <c r="J175" s="265"/>
      <c r="K175" s="265"/>
      <c r="P175" s="291"/>
      <c r="Q175" s="200"/>
      <c r="R175" s="267"/>
    </row>
    <row r="176" spans="1:18" ht="17.45" customHeight="1" x14ac:dyDescent="0.25">
      <c r="A176" s="223" t="s">
        <v>292</v>
      </c>
      <c r="B176" s="224"/>
      <c r="C176" s="224"/>
      <c r="D176" s="224"/>
      <c r="E176" s="224"/>
      <c r="F176" s="224"/>
      <c r="G176" s="226"/>
      <c r="H176" s="264">
        <f>SUM(H170*B10)</f>
        <v>0</v>
      </c>
      <c r="I176" s="200"/>
      <c r="J176" s="224"/>
      <c r="K176" s="224"/>
      <c r="L176" s="224"/>
      <c r="M176" s="224"/>
      <c r="N176" s="224"/>
      <c r="O176" s="226"/>
      <c r="P176" s="264">
        <f>SUM(P170*B10)</f>
        <v>0</v>
      </c>
      <c r="Q176" s="200"/>
      <c r="R176" s="383">
        <f>SUM(H176+P176)</f>
        <v>0</v>
      </c>
    </row>
    <row r="177" spans="1:18" ht="15" x14ac:dyDescent="0.25">
      <c r="H177" s="291"/>
      <c r="I177" s="200"/>
      <c r="J177" s="265"/>
      <c r="K177" s="265"/>
      <c r="P177" s="291"/>
      <c r="Q177" s="200"/>
      <c r="R177" s="267"/>
    </row>
    <row r="178" spans="1:18" ht="15" x14ac:dyDescent="0.25">
      <c r="A178" s="223" t="s">
        <v>293</v>
      </c>
      <c r="B178" s="224"/>
      <c r="C178" s="224"/>
      <c r="D178" s="224"/>
      <c r="E178" s="224"/>
      <c r="F178" s="224"/>
      <c r="G178" s="226"/>
      <c r="H178" s="393">
        <f>SUM(H176+H168)</f>
        <v>0</v>
      </c>
      <c r="I178" s="340"/>
      <c r="J178" s="225"/>
      <c r="K178" s="224"/>
      <c r="L178" s="224"/>
      <c r="M178" s="224"/>
      <c r="N178" s="224"/>
      <c r="O178" s="224"/>
      <c r="P178" s="313">
        <f>SUM(P176+P168)</f>
        <v>0</v>
      </c>
      <c r="Q178" s="340"/>
      <c r="R178" s="383">
        <f>ROUND(H178+P178,1)</f>
        <v>0</v>
      </c>
    </row>
    <row r="179" spans="1:18" x14ac:dyDescent="0.2">
      <c r="H179" s="368"/>
      <c r="I179" s="173"/>
      <c r="J179" s="368"/>
      <c r="Q179" s="173"/>
    </row>
    <row r="180" spans="1:18" ht="15" x14ac:dyDescent="0.25">
      <c r="H180" s="369" t="str">
        <f>D14</f>
        <v>FYxx-zz</v>
      </c>
      <c r="I180" s="173"/>
      <c r="J180" s="370"/>
      <c r="K180" s="370"/>
      <c r="P180" s="371" t="str">
        <f>L14</f>
        <v>FYxx-zz</v>
      </c>
      <c r="Q180" s="173"/>
    </row>
    <row r="182" spans="1:18" ht="20.25" x14ac:dyDescent="0.3">
      <c r="A182" s="402"/>
      <c r="R182" s="400"/>
    </row>
    <row r="183" spans="1:18" ht="27" x14ac:dyDescent="0.35">
      <c r="H183" s="403"/>
      <c r="I183" s="403"/>
      <c r="J183" s="403"/>
      <c r="K183" s="403"/>
      <c r="L183" s="403"/>
      <c r="M183" s="403"/>
      <c r="N183" s="403"/>
      <c r="O183" s="403"/>
      <c r="P183" s="403"/>
      <c r="Q183" s="403"/>
      <c r="R183" s="401"/>
    </row>
  </sheetData>
  <mergeCells count="102">
    <mergeCell ref="D10:H10"/>
    <mergeCell ref="B9:H9"/>
    <mergeCell ref="F80:G80"/>
    <mergeCell ref="N80:O80"/>
    <mergeCell ref="F111:G111"/>
    <mergeCell ref="N111:O111"/>
    <mergeCell ref="F133:G133"/>
    <mergeCell ref="F139:G139"/>
    <mergeCell ref="F145:G145"/>
    <mergeCell ref="E51:G51"/>
    <mergeCell ref="K51:O51"/>
    <mergeCell ref="A44:G44"/>
    <mergeCell ref="A46:G46"/>
    <mergeCell ref="A50:A51"/>
    <mergeCell ref="D50:G50"/>
    <mergeCell ref="J50:O50"/>
    <mergeCell ref="A143:B143"/>
    <mergeCell ref="J143:M143"/>
    <mergeCell ref="A129:B129"/>
    <mergeCell ref="J129:M129"/>
    <mergeCell ref="A130:B130"/>
    <mergeCell ref="J130:M130"/>
    <mergeCell ref="A138:B138"/>
    <mergeCell ref="J138:M138"/>
    <mergeCell ref="A128:B128"/>
    <mergeCell ref="J128:M128"/>
    <mergeCell ref="A127:B127"/>
    <mergeCell ref="J127:M127"/>
    <mergeCell ref="A54:A55"/>
    <mergeCell ref="D55:G55"/>
    <mergeCell ref="A148:B148"/>
    <mergeCell ref="J148:L148"/>
    <mergeCell ref="A144:B144"/>
    <mergeCell ref="J144:M144"/>
    <mergeCell ref="A142:B142"/>
    <mergeCell ref="J142:M142"/>
    <mergeCell ref="A136:B136"/>
    <mergeCell ref="J136:M136"/>
    <mergeCell ref="A137:B137"/>
    <mergeCell ref="J137:M137"/>
    <mergeCell ref="A131:B131"/>
    <mergeCell ref="J131:M131"/>
    <mergeCell ref="A132:B132"/>
    <mergeCell ref="J132:M132"/>
    <mergeCell ref="D53:G53"/>
    <mergeCell ref="J79:M79"/>
    <mergeCell ref="A66:G66"/>
    <mergeCell ref="A71:G71"/>
    <mergeCell ref="A73:G73"/>
    <mergeCell ref="A75:G75"/>
    <mergeCell ref="J78:M78"/>
    <mergeCell ref="J58:N58"/>
    <mergeCell ref="A62:G62"/>
    <mergeCell ref="C64:G64"/>
    <mergeCell ref="J64:N64"/>
    <mergeCell ref="F166:G166"/>
    <mergeCell ref="F161:G161"/>
    <mergeCell ref="F123:G123"/>
    <mergeCell ref="B15:H15"/>
    <mergeCell ref="J15:P15"/>
    <mergeCell ref="D14:E14"/>
    <mergeCell ref="L14:M14"/>
    <mergeCell ref="B2:H2"/>
    <mergeCell ref="B3:H3"/>
    <mergeCell ref="B5:H5"/>
    <mergeCell ref="B6:H6"/>
    <mergeCell ref="B8:H8"/>
    <mergeCell ref="A23:G23"/>
    <mergeCell ref="A29:G29"/>
    <mergeCell ref="A33:G33"/>
    <mergeCell ref="A39:G39"/>
    <mergeCell ref="D40:E40"/>
    <mergeCell ref="L40:M40"/>
    <mergeCell ref="A17:A18"/>
    <mergeCell ref="A19:A20"/>
    <mergeCell ref="A21:A22"/>
    <mergeCell ref="A56:G56"/>
    <mergeCell ref="C58:G58"/>
    <mergeCell ref="A52:A53"/>
    <mergeCell ref="A149:B149"/>
    <mergeCell ref="J149:L149"/>
    <mergeCell ref="D165:E165"/>
    <mergeCell ref="K165:L165"/>
    <mergeCell ref="D163:E163"/>
    <mergeCell ref="K163:L163"/>
    <mergeCell ref="D164:E164"/>
    <mergeCell ref="K164:L164"/>
    <mergeCell ref="A160:B160"/>
    <mergeCell ref="J160:M160"/>
    <mergeCell ref="A158:B158"/>
    <mergeCell ref="J158:M158"/>
    <mergeCell ref="A159:B159"/>
    <mergeCell ref="J159:M159"/>
    <mergeCell ref="A156:B156"/>
    <mergeCell ref="J156:M156"/>
    <mergeCell ref="F150:G150"/>
    <mergeCell ref="A157:B157"/>
    <mergeCell ref="J157:M157"/>
    <mergeCell ref="A154:B154"/>
    <mergeCell ref="J154:M154"/>
    <mergeCell ref="A155:B155"/>
    <mergeCell ref="J155:M155"/>
  </mergeCells>
  <conditionalFormatting sqref="A91:F95">
    <cfRule type="expression" dxfId="54" priority="6">
      <formula>CELL("protect",A91)=1</formula>
    </cfRule>
  </conditionalFormatting>
  <conditionalFormatting sqref="A98:F102">
    <cfRule type="expression" dxfId="53" priority="4">
      <formula>CELL("protect",A98)=1</formula>
    </cfRule>
  </conditionalFormatting>
  <conditionalFormatting sqref="A111:F111">
    <cfRule type="expression" dxfId="52" priority="16">
      <formula>CELL("protect",A111)=1</formula>
    </cfRule>
  </conditionalFormatting>
  <conditionalFormatting sqref="A123:F123">
    <cfRule type="expression" dxfId="51" priority="8">
      <formula>CELL("protect",A123)=1</formula>
    </cfRule>
  </conditionalFormatting>
  <conditionalFormatting sqref="A133:F133">
    <cfRule type="expression" dxfId="50" priority="14">
      <formula>CELL("protect",A133)=1</formula>
    </cfRule>
  </conditionalFormatting>
  <conditionalFormatting sqref="A139:F139">
    <cfRule type="expression" dxfId="49" priority="13">
      <formula>CELL("protect",A139)=1</formula>
    </cfRule>
  </conditionalFormatting>
  <conditionalFormatting sqref="A145:F145">
    <cfRule type="expression" dxfId="48" priority="12">
      <formula>CELL("protect",A145)=1</formula>
    </cfRule>
  </conditionalFormatting>
  <conditionalFormatting sqref="A150:F150">
    <cfRule type="expression" dxfId="47" priority="11">
      <formula>CELL("protect",A150)=1</formula>
    </cfRule>
  </conditionalFormatting>
  <conditionalFormatting sqref="A161:F161">
    <cfRule type="expression" dxfId="46" priority="9">
      <formula>CELL("protect",A161)=1</formula>
    </cfRule>
  </conditionalFormatting>
  <conditionalFormatting sqref="A166:F166">
    <cfRule type="expression" dxfId="45" priority="10">
      <formula>CELL("protect",A166)=1</formula>
    </cfRule>
  </conditionalFormatting>
  <conditionalFormatting sqref="A105:Q110">
    <cfRule type="expression" dxfId="44" priority="1">
      <formula>CELL("protect",A105)=1</formula>
    </cfRule>
  </conditionalFormatting>
  <conditionalFormatting sqref="D17:D22 G17:H22 J17:J22 L17:L22 O17:P22 E18:E22 M18:M22">
    <cfRule type="expression" dxfId="43" priority="335">
      <formula>CELL("protect",XCU1046818)=1</formula>
    </cfRule>
  </conditionalFormatting>
  <conditionalFormatting sqref="H23:H28 P23:P28 E25:E28 J25:J28 M25:M28">
    <cfRule type="expression" dxfId="42" priority="352">
      <formula>CELL("protect",XCV1046829)=1</formula>
    </cfRule>
  </conditionalFormatting>
  <conditionalFormatting sqref="H29:H32 P29:P32 E31:E32 J31:J32 M31:M32">
    <cfRule type="expression" dxfId="41" priority="359">
      <formula>CELL("protect",XCV1046843)=1</formula>
    </cfRule>
  </conditionalFormatting>
  <conditionalFormatting sqref="H33 P33">
    <cfRule type="expression" dxfId="40" priority="365">
      <formula>CELL("protect",XCY1046850)=1</formula>
    </cfRule>
  </conditionalFormatting>
  <conditionalFormatting sqref="H34:H38 P34:P38 J36:J38">
    <cfRule type="expression" dxfId="39" priority="45">
      <formula>CELL("protect",XCY1046852)=1</formula>
    </cfRule>
  </conditionalFormatting>
  <conditionalFormatting sqref="H39:H46 P39:P46 H50:H55 P50:P55">
    <cfRule type="expression" dxfId="38" priority="360">
      <formula>CELL("protect",XCY1046858)=1</formula>
    </cfRule>
  </conditionalFormatting>
  <conditionalFormatting sqref="H56 P56">
    <cfRule type="expression" dxfId="37" priority="38">
      <formula>CELL("protect",XCY1046881)=1</formula>
    </cfRule>
  </conditionalFormatting>
  <conditionalFormatting sqref="H58:H61 P58:P61">
    <cfRule type="expression" dxfId="36" priority="297">
      <formula>CELL("protect",XCY1046882)=1</formula>
    </cfRule>
  </conditionalFormatting>
  <conditionalFormatting sqref="H62 P62 H67:H70 P67:P70">
    <cfRule type="expression" dxfId="35" priority="48">
      <formula>CELL("protect",XCY1046895)=1</formula>
    </cfRule>
  </conditionalFormatting>
  <conditionalFormatting sqref="H63:H65 P63:P65">
    <cfRule type="expression" dxfId="34" priority="47">
      <formula>CELL("protect",XCY1046894)=1</formula>
    </cfRule>
  </conditionalFormatting>
  <conditionalFormatting sqref="H66 P66">
    <cfRule type="expression" dxfId="33" priority="40">
      <formula>CELL("protect",XCY1046902)=1</formula>
    </cfRule>
  </conditionalFormatting>
  <conditionalFormatting sqref="H71:H72 P72">
    <cfRule type="expression" dxfId="32" priority="43">
      <formula>CELL("protect",XCY1046908)=1</formula>
    </cfRule>
  </conditionalFormatting>
  <conditionalFormatting sqref="H73:H75 P73:P75">
    <cfRule type="expression" dxfId="31" priority="317">
      <formula>CELL("protect",XCY1046905)=1</formula>
    </cfRule>
  </conditionalFormatting>
  <conditionalFormatting sqref="H80 P80 H84:H89 P84:P89 H91:H96 P91:P96 H98:H103 P98:P103">
    <cfRule type="expression" dxfId="30" priority="41">
      <formula>CELL("protect",XCY1046914)=1</formula>
    </cfRule>
  </conditionalFormatting>
  <conditionalFormatting sqref="H111:N111">
    <cfRule type="expression" dxfId="29" priority="15">
      <formula>CELL("protect",H111)=1</formula>
    </cfRule>
  </conditionalFormatting>
  <conditionalFormatting sqref="H123:Q123">
    <cfRule type="expression" dxfId="28" priority="22">
      <formula>CELL("protect",H123)=1</formula>
    </cfRule>
  </conditionalFormatting>
  <conditionalFormatting sqref="H133:Q133">
    <cfRule type="expression" dxfId="27" priority="21">
      <formula>CELL("protect",H133)=1</formula>
    </cfRule>
  </conditionalFormatting>
  <conditionalFormatting sqref="H139:Q139">
    <cfRule type="expression" dxfId="26" priority="20">
      <formula>CELL("protect",H139)=1</formula>
    </cfRule>
  </conditionalFormatting>
  <conditionalFormatting sqref="H150:Q150">
    <cfRule type="expression" dxfId="25" priority="19">
      <formula>CELL("protect",H150)=1</formula>
    </cfRule>
  </conditionalFormatting>
  <conditionalFormatting sqref="H161:Q161">
    <cfRule type="expression" dxfId="24" priority="18">
      <formula>CELL("protect",H161)=1</formula>
    </cfRule>
  </conditionalFormatting>
  <conditionalFormatting sqref="H166:Q166">
    <cfRule type="expression" dxfId="23" priority="17">
      <formula>CELL("protect",H166)=1</formula>
    </cfRule>
  </conditionalFormatting>
  <conditionalFormatting sqref="I8:XFD10 B10:C10 A80:F80 H80:N80 P80:Q80 A84:F88">
    <cfRule type="expression" dxfId="22" priority="34">
      <formula>CELL("protect",A8)=1</formula>
    </cfRule>
  </conditionalFormatting>
  <conditionalFormatting sqref="J84:N88">
    <cfRule type="expression" dxfId="21" priority="7">
      <formula>CELL("protect",J84)=1</formula>
    </cfRule>
  </conditionalFormatting>
  <conditionalFormatting sqref="J91:N95">
    <cfRule type="expression" dxfId="20" priority="5">
      <formula>CELL("protect",J91)=1</formula>
    </cfRule>
  </conditionalFormatting>
  <conditionalFormatting sqref="J98:N102">
    <cfRule type="expression" dxfId="19" priority="3">
      <formula>CELL("protect",J98)=1</formula>
    </cfRule>
  </conditionalFormatting>
  <conditionalFormatting sqref="O83:Q88 G84:I88 A89:Q89 O90:Q95 G91:I95 A96:Q96 O97:Q102 G98:I102 A103:Q104 H66:Q66 I71:Q74 H56:XFD56 R66:XFD184 A1:XFD1 A2:A3 I2:XFD3 A4:XFD4 A5:A6 I5:XFD6 A7:XFD7 A8:A10 A11:XFD22 A23 H23:XFD23 A24:P28 Q24:XFD55 A29 H29:P29 A30:P32 A33 H33:P33 A34:P38 A39 H39:P39 A40:P43 A44 H44:P44 A45:P45 A46 H46:P46 A47:P50 A51:E51 H51:P51 A52:P53 B54:P55 A54:A56 A57:XFD61 A62 H62:XFD62 A63:XFD65 A66 A67:Q70 A71 H71 A72:H72 A73 H73 A74:H74 A75 H75:Q75 A76:Q79 A81:Q82 A83:N83 A90:N90 A97:N97 A183:H183 B184:Q184 A185:XFD1048576">
    <cfRule type="expression" dxfId="18" priority="42">
      <formula>CELL("protect",A1)=1</formula>
    </cfRule>
  </conditionalFormatting>
  <conditionalFormatting sqref="P71">
    <cfRule type="expression" dxfId="17" priority="39">
      <formula>CELL("protect",XDG1046908)=1</formula>
    </cfRule>
  </conditionalFormatting>
  <conditionalFormatting sqref="P105:P111 H105:H111">
    <cfRule type="expression" dxfId="16" priority="44">
      <formula>CELL("protect",XCY1)=1</formula>
    </cfRule>
  </conditionalFormatting>
  <conditionalFormatting sqref="P111:Q111 A112:Q122 A124:Q132 A134:Q138 A140:Q144 H145:Q145 A146:Q149 A151:Q160 A162:Q165 A167:Q182">
    <cfRule type="expression" dxfId="15" priority="23">
      <formula>CELL("protect",A111)=1</formula>
    </cfRule>
  </conditionalFormatting>
  <conditionalFormatting sqref="R17:R22">
    <cfRule type="expression" dxfId="14" priority="345">
      <formula>CELL("protect",A1046818)=1</formula>
    </cfRule>
  </conditionalFormatting>
  <conditionalFormatting sqref="R23 R25:R28">
    <cfRule type="expression" dxfId="13" priority="349">
      <formula>CELL("protect",A1046829)=1</formula>
    </cfRule>
  </conditionalFormatting>
  <conditionalFormatting sqref="R29 R31:R32">
    <cfRule type="expression" dxfId="12" priority="356">
      <formula>CELL("protect",A1046843)=1</formula>
    </cfRule>
  </conditionalFormatting>
  <conditionalFormatting sqref="R33">
    <cfRule type="expression" dxfId="11" priority="376">
      <formula>CELL("protect",A1046850)=1</formula>
    </cfRule>
  </conditionalFormatting>
  <conditionalFormatting sqref="R36:R38">
    <cfRule type="expression" dxfId="10" priority="370">
      <formula>CELL("protect",A1046854)=1</formula>
    </cfRule>
  </conditionalFormatting>
  <conditionalFormatting sqref="R39 R41:R44 R46 R50:R55">
    <cfRule type="expression" dxfId="9" priority="371">
      <formula>CELL("protect",A1046858)=1</formula>
    </cfRule>
  </conditionalFormatting>
  <conditionalFormatting sqref="R56">
    <cfRule type="expression" dxfId="8" priority="381">
      <formula>CELL("protect",A1046881)=1</formula>
    </cfRule>
  </conditionalFormatting>
  <conditionalFormatting sqref="R57:R61">
    <cfRule type="expression" dxfId="7" priority="46">
      <formula>CELL("protect",A1046881)=1</formula>
    </cfRule>
  </conditionalFormatting>
  <conditionalFormatting sqref="R62 R67:R70">
    <cfRule type="expression" dxfId="6" priority="205">
      <formula>CELL("protect",A1046895)=1</formula>
    </cfRule>
  </conditionalFormatting>
  <conditionalFormatting sqref="R63:R65">
    <cfRule type="expression" dxfId="5" priority="203">
      <formula>CELL("protect",A1046894)=1</formula>
    </cfRule>
  </conditionalFormatting>
  <conditionalFormatting sqref="R66">
    <cfRule type="expression" dxfId="4" priority="36">
      <formula>CELL("protect",A1046902)=1</formula>
    </cfRule>
  </conditionalFormatting>
  <conditionalFormatting sqref="R71">
    <cfRule type="expression" dxfId="3" priority="35">
      <formula>CELL("protect",A1046908)=1</formula>
    </cfRule>
  </conditionalFormatting>
  <conditionalFormatting sqref="R73:R75">
    <cfRule type="expression" dxfId="2" priority="334">
      <formula>CELL("protect",A1046905)=1</formula>
    </cfRule>
  </conditionalFormatting>
  <conditionalFormatting sqref="R80 R84:R89 R91:R96 R98:R103">
    <cfRule type="expression" dxfId="1" priority="207">
      <formula>CELL("protect",A1046914)=1</formula>
    </cfRule>
  </conditionalFormatting>
  <conditionalFormatting sqref="R105:R111">
    <cfRule type="expression" dxfId="0" priority="221">
      <formula>CELL("protect",A1)=1</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4D69DF2901804BADB0E99C69D59B1A" ma:contentTypeVersion="7" ma:contentTypeDescription="Create a new document." ma:contentTypeScope="" ma:versionID="8b0974529ffdde3e8b3f3c35d91b5692">
  <xsd:schema xmlns:xsd="http://www.w3.org/2001/XMLSchema" xmlns:xs="http://www.w3.org/2001/XMLSchema" xmlns:p="http://schemas.microsoft.com/office/2006/metadata/properties" xmlns:ns3="323f26c4-2ca2-4b56-9cfb-9bed3ce498f5" xmlns:ns4="cb281065-e96a-4e6a-8932-ed41e0b7dbe4" targetNamespace="http://schemas.microsoft.com/office/2006/metadata/properties" ma:root="true" ma:fieldsID="51361e97232cfbeee5057dcb500c7283" ns3:_="" ns4:_="">
    <xsd:import namespace="323f26c4-2ca2-4b56-9cfb-9bed3ce498f5"/>
    <xsd:import namespace="cb281065-e96a-4e6a-8932-ed41e0b7dbe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f26c4-2ca2-4b56-9cfb-9bed3ce49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281065-e96a-4e6a-8932-ed41e0b7db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CF3539-A331-41F4-B7FA-DA669C184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f26c4-2ca2-4b56-9cfb-9bed3ce498f5"/>
    <ds:schemaRef ds:uri="cb281065-e96a-4e6a-8932-ed41e0b7db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CF1D7D-2520-4412-B87A-06D5AEA6BFA8}">
  <ds:schemaRefs>
    <ds:schemaRef ds:uri="http://purl.org/dc/elements/1.1/"/>
    <ds:schemaRef ds:uri="323f26c4-2ca2-4b56-9cfb-9bed3ce498f5"/>
    <ds:schemaRef ds:uri="http://purl.org/dc/dcmitype/"/>
    <ds:schemaRef ds:uri="http://schemas.microsoft.com/office/infopath/2007/PartnerControls"/>
    <ds:schemaRef ds:uri="http://schemas.microsoft.com/office/2006/metadata/properties"/>
    <ds:schemaRef ds:uri="cb281065-e96a-4e6a-8932-ed41e0b7dbe4"/>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2E53635-AD22-4640-BE87-904C6E4AB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Fringe &amp; Effort % </vt:lpstr>
      <vt:lpstr>Tuition FY26-27</vt:lpstr>
      <vt:lpstr>5 Yr Budget</vt:lpstr>
      <vt:lpstr>Summary</vt:lpstr>
      <vt:lpstr>        </vt:lpstr>
      <vt:lpstr>Budget w Match</vt:lpstr>
      <vt:lpstr>Summary w Match</vt:lpstr>
      <vt:lpstr>      </vt:lpstr>
      <vt:lpstr>2 Yr Budget</vt:lpstr>
      <vt:lpstr>Summary - 2 yr</vt:lpstr>
      <vt:lpstr>'Fringe &amp; Effort % '!_Hlk170727836</vt:lpstr>
      <vt:lpstr>'Fringe &amp; Effort % '!_Hlk170729264</vt:lpstr>
      <vt:lpstr>'Fringe &amp; Effort % '!_Hlk170729785</vt:lpstr>
      <vt:lpstr>'Fringe &amp; Effort % '!_Hlk170729977</vt:lpstr>
      <vt:lpstr>'Tuition FY26-27'!Badge</vt:lpstr>
      <vt:lpstr>'Tuition FY26-27'!Doctoral</vt:lpstr>
      <vt:lpstr>'Tuition FY26-27'!Graduate</vt:lpstr>
    </vt:vector>
  </TitlesOfParts>
  <Company>Grand Rapids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wrighme@gvsu.edu</dc:creator>
  <cp:lastModifiedBy>Melissa Wright</cp:lastModifiedBy>
  <cp:lastPrinted>2023-10-19T10:33:54Z</cp:lastPrinted>
  <dcterms:created xsi:type="dcterms:W3CDTF">2019-02-18T15:57:30Z</dcterms:created>
  <dcterms:modified xsi:type="dcterms:W3CDTF">2026-08-21T20:23:52Z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0x010100A94D69DF2901804BADB0E99C69D59B1A</vt:lpwstr>
  </property>
</Properties>
</file>