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office.ads.gvsu.edu\dfs\Administration-Data\OSP\Grants and Contracts\Budget and Budget Justification\"/>
    </mc:Choice>
  </mc:AlternateContent>
  <xr:revisionPtr revIDLastSave="0" documentId="8_{477C7FBD-8C8C-433A-B6F8-71A728136DA3}" xr6:coauthVersionLast="47" xr6:coauthVersionMax="47" xr10:uidLastSave="{00000000-0000-0000-0000-000000000000}"/>
  <bookViews>
    <workbookView xWindow="28680" yWindow="-120" windowWidth="29040" windowHeight="15720" tabRatio="568" firstSheet="1" activeTab="3" xr2:uid="{00000000-000D-0000-FFFF-FFFF00000000}"/>
  </bookViews>
  <sheets>
    <sheet name="S&amp;F" sheetId="5" state="hidden" r:id="rId1"/>
    <sheet name="Tuition FY25-26" sheetId="8" r:id="rId2"/>
    <sheet name="Fringe Rates &amp; Effort % " sheetId="2" r:id="rId3"/>
    <sheet name="5 Yr Budget no Match" sheetId="3" r:id="rId4"/>
    <sheet name="Summary" sheetId="9" r:id="rId5"/>
    <sheet name="2 Yr Budget" sheetId="10" state="hidden" r:id="rId6"/>
    <sheet name="Summary - 2 yr" sheetId="11" state="hidden" r:id="rId7"/>
  </sheets>
  <definedNames>
    <definedName name="_Hlk170727836" localSheetId="2">'Fringe Rates &amp; Effort % '!$A$30</definedName>
    <definedName name="_Hlk170729264" localSheetId="2">'Fringe Rates &amp; Effort % '!$A$33</definedName>
    <definedName name="_Hlk170729785" localSheetId="2">'Fringe Rates &amp; Effort % '!$A$32</definedName>
    <definedName name="_Hlk170729977" localSheetId="2">'Fringe Rates &amp; Effort % '!$A$48</definedName>
    <definedName name="Badge" localSheetId="1">'Tuition FY25-26'!$E$1</definedName>
    <definedName name="Doctoral" localSheetId="1">'Tuition FY25-26'!$A$112</definedName>
    <definedName name="Graduate" localSheetId="1">'Tuition FY25-26'!$A$1</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5" i="3" l="1"/>
  <c r="H61" i="3"/>
  <c r="H208" i="3"/>
  <c r="H187" i="3"/>
  <c r="H186" i="3"/>
  <c r="H185" i="3"/>
  <c r="H195" i="3"/>
  <c r="H194" i="3"/>
  <c r="H193" i="3"/>
  <c r="H192" i="3"/>
  <c r="H170" i="3"/>
  <c r="AP82" i="3"/>
  <c r="L11" i="9"/>
  <c r="K11" i="9"/>
  <c r="J11" i="9"/>
  <c r="J29" i="3"/>
  <c r="M30" i="3" s="1"/>
  <c r="P30" i="3" s="1"/>
  <c r="P83" i="3" s="1"/>
  <c r="X82" i="3"/>
  <c r="D29" i="3"/>
  <c r="L29" i="3"/>
  <c r="T29" i="3"/>
  <c r="AB29" i="3"/>
  <c r="AJ29" i="3"/>
  <c r="AM30" i="3"/>
  <c r="AE30" i="3"/>
  <c r="W30" i="3"/>
  <c r="O30" i="3"/>
  <c r="G30" i="3"/>
  <c r="E30" i="3"/>
  <c r="P29" i="3"/>
  <c r="P82" i="3" s="1"/>
  <c r="X29" i="3"/>
  <c r="AF29" i="3"/>
  <c r="AF82" i="3" s="1"/>
  <c r="AN29" i="3"/>
  <c r="AN210" i="3"/>
  <c r="AN211" i="3"/>
  <c r="AN212" i="3"/>
  <c r="AF210" i="3"/>
  <c r="AF211" i="3"/>
  <c r="X210" i="3"/>
  <c r="X211" i="3"/>
  <c r="X212" i="3"/>
  <c r="P210" i="3"/>
  <c r="P211" i="3"/>
  <c r="R29" i="3" l="1"/>
  <c r="AN82" i="3"/>
  <c r="H199" i="3"/>
  <c r="F199" i="3"/>
  <c r="H214" i="3"/>
  <c r="P214" i="3"/>
  <c r="X214" i="3"/>
  <c r="AF214" i="3"/>
  <c r="AN214" i="3"/>
  <c r="H215" i="3"/>
  <c r="P215" i="3"/>
  <c r="X215" i="3"/>
  <c r="AF215" i="3"/>
  <c r="AN215" i="3"/>
  <c r="H216" i="3"/>
  <c r="P216" i="3"/>
  <c r="X216" i="3"/>
  <c r="AF216" i="3"/>
  <c r="AN216" i="3"/>
  <c r="A82" i="3"/>
  <c r="H29" i="3"/>
  <c r="AP29" i="3" s="1"/>
  <c r="H30" i="3"/>
  <c r="U30" i="3" l="1"/>
  <c r="X30" i="3" s="1"/>
  <c r="X83" i="3" s="1"/>
  <c r="Z29" i="3"/>
  <c r="H83" i="3"/>
  <c r="AP214" i="3"/>
  <c r="AP215" i="3"/>
  <c r="AP216" i="3"/>
  <c r="H82" i="3"/>
  <c r="AC30" i="3" l="1"/>
  <c r="AF30" i="3" s="1"/>
  <c r="AH29" i="3"/>
  <c r="AK30" i="3" s="1"/>
  <c r="AN30" i="3" s="1"/>
  <c r="AN83" i="3" s="1"/>
  <c r="H209" i="3"/>
  <c r="H210" i="3"/>
  <c r="H211" i="3"/>
  <c r="AP211" i="3" s="1"/>
  <c r="AF83" i="3" l="1"/>
  <c r="AP83" i="3" s="1"/>
  <c r="AP30" i="3"/>
  <c r="AP210" i="3"/>
  <c r="AN239" i="3"/>
  <c r="AF239" i="3"/>
  <c r="X239" i="3"/>
  <c r="P119" i="3"/>
  <c r="AN122" i="3"/>
  <c r="AN121" i="3"/>
  <c r="AN120" i="3"/>
  <c r="AN119" i="3"/>
  <c r="AF122" i="3"/>
  <c r="AF121" i="3"/>
  <c r="AF120" i="3"/>
  <c r="AF119" i="3"/>
  <c r="X122" i="3"/>
  <c r="X121" i="3"/>
  <c r="X120" i="3"/>
  <c r="X119" i="3"/>
  <c r="P120" i="3"/>
  <c r="P121" i="3"/>
  <c r="P122" i="3"/>
  <c r="H120" i="3"/>
  <c r="H121" i="3"/>
  <c r="H122" i="3"/>
  <c r="H119" i="3"/>
  <c r="P208" i="3"/>
  <c r="AN195" i="3"/>
  <c r="AN194" i="3"/>
  <c r="AN193" i="3"/>
  <c r="AN192" i="3"/>
  <c r="AF195" i="3"/>
  <c r="AF194" i="3"/>
  <c r="AF193" i="3"/>
  <c r="AF192" i="3"/>
  <c r="X195" i="3"/>
  <c r="X194" i="3"/>
  <c r="X193" i="3"/>
  <c r="X192" i="3"/>
  <c r="P193" i="3"/>
  <c r="P194" i="3"/>
  <c r="P195" i="3"/>
  <c r="P192" i="3"/>
  <c r="AN185" i="3"/>
  <c r="AN187" i="3"/>
  <c r="AN186" i="3"/>
  <c r="AF187" i="3"/>
  <c r="AF186" i="3"/>
  <c r="AF185" i="3"/>
  <c r="X187" i="3"/>
  <c r="X186" i="3"/>
  <c r="X185" i="3"/>
  <c r="P186" i="3"/>
  <c r="P187" i="3"/>
  <c r="P185" i="3"/>
  <c r="X208" i="3"/>
  <c r="P219" i="3"/>
  <c r="P218" i="3"/>
  <c r="P217" i="3"/>
  <c r="P213" i="3"/>
  <c r="P212" i="3"/>
  <c r="P209" i="3"/>
  <c r="X219" i="3"/>
  <c r="X218" i="3"/>
  <c r="X217" i="3"/>
  <c r="X213" i="3"/>
  <c r="X209" i="3"/>
  <c r="AF209" i="3"/>
  <c r="AF212" i="3"/>
  <c r="AF213" i="3"/>
  <c r="AF217" i="3"/>
  <c r="AF218" i="3"/>
  <c r="AF219" i="3"/>
  <c r="AF208" i="3"/>
  <c r="AN209" i="3"/>
  <c r="AN213" i="3"/>
  <c r="AN217" i="3"/>
  <c r="AN218" i="3"/>
  <c r="AN219" i="3"/>
  <c r="AN208" i="3"/>
  <c r="H212" i="3"/>
  <c r="H213" i="3"/>
  <c r="H217" i="3"/>
  <c r="H218" i="3"/>
  <c r="H219" i="3"/>
  <c r="P155" i="10"/>
  <c r="P156" i="10"/>
  <c r="P157" i="10"/>
  <c r="P158" i="10"/>
  <c r="P159" i="10"/>
  <c r="R159" i="10" s="1"/>
  <c r="P160" i="10"/>
  <c r="P154" i="10"/>
  <c r="H155" i="10"/>
  <c r="H156" i="10"/>
  <c r="R156" i="10" s="1"/>
  <c r="H157" i="10"/>
  <c r="H158" i="10"/>
  <c r="R158" i="10" s="1"/>
  <c r="H159" i="10"/>
  <c r="H160" i="10"/>
  <c r="H154" i="10"/>
  <c r="I11" i="11"/>
  <c r="I59" i="11" s="1"/>
  <c r="H11" i="11"/>
  <c r="H59" i="11" s="1"/>
  <c r="K21" i="11"/>
  <c r="K18" i="11"/>
  <c r="K16" i="11"/>
  <c r="K13" i="11"/>
  <c r="C9" i="11"/>
  <c r="C8" i="11"/>
  <c r="C7" i="11"/>
  <c r="C5" i="11"/>
  <c r="C4" i="11"/>
  <c r="C2" i="11"/>
  <c r="C1" i="11"/>
  <c r="R144" i="10"/>
  <c r="R143" i="10"/>
  <c r="R142" i="10"/>
  <c r="R79" i="10"/>
  <c r="R78" i="10"/>
  <c r="P180" i="10"/>
  <c r="H180" i="10"/>
  <c r="K165" i="10"/>
  <c r="P165" i="10" s="1"/>
  <c r="H165" i="10"/>
  <c r="K164" i="10"/>
  <c r="H164" i="10"/>
  <c r="P149" i="10"/>
  <c r="N149" i="10"/>
  <c r="H149" i="10"/>
  <c r="F149" i="10"/>
  <c r="P148" i="10"/>
  <c r="H148" i="10"/>
  <c r="F148" i="10"/>
  <c r="P145" i="10"/>
  <c r="I36" i="11" s="1"/>
  <c r="H145" i="10"/>
  <c r="P139" i="10"/>
  <c r="I33" i="11" s="1"/>
  <c r="H139" i="10"/>
  <c r="H33" i="11" s="1"/>
  <c r="R138" i="10"/>
  <c r="R137" i="10"/>
  <c r="R136" i="10"/>
  <c r="P132" i="10"/>
  <c r="H132" i="10"/>
  <c r="P131" i="10"/>
  <c r="H131" i="10"/>
  <c r="P130" i="10"/>
  <c r="H130" i="10"/>
  <c r="P129" i="10"/>
  <c r="H129" i="10"/>
  <c r="P128" i="10"/>
  <c r="H128" i="10"/>
  <c r="P127" i="10"/>
  <c r="H127" i="10"/>
  <c r="P122" i="10"/>
  <c r="H122" i="10"/>
  <c r="P121" i="10"/>
  <c r="H121" i="10"/>
  <c r="P120" i="10"/>
  <c r="H120" i="10"/>
  <c r="P119" i="10"/>
  <c r="H119" i="10"/>
  <c r="P118" i="10"/>
  <c r="H118" i="10"/>
  <c r="P117" i="10"/>
  <c r="H117" i="10"/>
  <c r="P116" i="10"/>
  <c r="H116" i="10"/>
  <c r="P115" i="10"/>
  <c r="H115" i="10"/>
  <c r="P109" i="10"/>
  <c r="H109" i="10"/>
  <c r="P108" i="10"/>
  <c r="H108" i="10"/>
  <c r="P107" i="10"/>
  <c r="H107" i="10"/>
  <c r="P106" i="10"/>
  <c r="H106" i="10"/>
  <c r="P105" i="10"/>
  <c r="H105" i="10"/>
  <c r="P102" i="10"/>
  <c r="H102" i="10"/>
  <c r="P101" i="10"/>
  <c r="H101" i="10"/>
  <c r="P100" i="10"/>
  <c r="H100" i="10"/>
  <c r="P99" i="10"/>
  <c r="H99" i="10"/>
  <c r="P98" i="10"/>
  <c r="H98" i="10"/>
  <c r="P95" i="10"/>
  <c r="H95" i="10"/>
  <c r="P94" i="10"/>
  <c r="H94" i="10"/>
  <c r="P93" i="10"/>
  <c r="H93" i="10"/>
  <c r="P92" i="10"/>
  <c r="H92" i="10"/>
  <c r="P91" i="10"/>
  <c r="H91" i="10"/>
  <c r="P88" i="10"/>
  <c r="H88" i="10"/>
  <c r="P87" i="10"/>
  <c r="H87" i="10"/>
  <c r="P86" i="10"/>
  <c r="H86" i="10"/>
  <c r="P85" i="10"/>
  <c r="H85" i="10"/>
  <c r="P84" i="10"/>
  <c r="H84" i="10"/>
  <c r="P80" i="10"/>
  <c r="P171" i="10" s="1"/>
  <c r="I50" i="11" s="1"/>
  <c r="H80" i="10"/>
  <c r="H171" i="10" s="1"/>
  <c r="A70" i="10"/>
  <c r="A69" i="10"/>
  <c r="A68" i="10"/>
  <c r="A65" i="10"/>
  <c r="P64" i="10"/>
  <c r="H64" i="10"/>
  <c r="A64" i="10"/>
  <c r="A61" i="10"/>
  <c r="A60" i="10"/>
  <c r="A59" i="10"/>
  <c r="A58" i="10"/>
  <c r="A54" i="10"/>
  <c r="A52" i="10"/>
  <c r="A50" i="10"/>
  <c r="K43" i="10"/>
  <c r="P43" i="10" s="1"/>
  <c r="H43" i="10"/>
  <c r="K42" i="10"/>
  <c r="P42" i="10" s="1"/>
  <c r="H42" i="10"/>
  <c r="K41" i="10"/>
  <c r="P41" i="10" s="1"/>
  <c r="H41" i="10"/>
  <c r="J38" i="10"/>
  <c r="H38" i="10"/>
  <c r="H70" i="10" s="1"/>
  <c r="J37" i="10"/>
  <c r="P37" i="10" s="1"/>
  <c r="P69" i="10" s="1"/>
  <c r="H37" i="10"/>
  <c r="H69" i="10" s="1"/>
  <c r="J36" i="10"/>
  <c r="P36" i="10" s="1"/>
  <c r="H36" i="10"/>
  <c r="M32" i="10"/>
  <c r="J32" i="10"/>
  <c r="P32" i="10" s="1"/>
  <c r="P65" i="10" s="1"/>
  <c r="H32" i="10"/>
  <c r="H65" i="10" s="1"/>
  <c r="E32" i="10"/>
  <c r="M31" i="10"/>
  <c r="J31" i="10"/>
  <c r="P31" i="10" s="1"/>
  <c r="H31" i="10"/>
  <c r="E31" i="10"/>
  <c r="M28" i="10"/>
  <c r="J28" i="10"/>
  <c r="H28" i="10"/>
  <c r="H61" i="10" s="1"/>
  <c r="E28" i="10"/>
  <c r="M27" i="10"/>
  <c r="J27" i="10"/>
  <c r="H27" i="10"/>
  <c r="E27" i="10"/>
  <c r="M26" i="10"/>
  <c r="J26" i="10"/>
  <c r="P26" i="10" s="1"/>
  <c r="P59" i="10" s="1"/>
  <c r="H26" i="10"/>
  <c r="H59" i="10" s="1"/>
  <c r="E26" i="10"/>
  <c r="M25" i="10"/>
  <c r="J25" i="10"/>
  <c r="P25" i="10" s="1"/>
  <c r="P58" i="10" s="1"/>
  <c r="H25" i="10"/>
  <c r="H58" i="10" s="1"/>
  <c r="E25" i="10"/>
  <c r="O22" i="10"/>
  <c r="G22" i="10"/>
  <c r="E22" i="10"/>
  <c r="M22" i="10" s="1"/>
  <c r="L21" i="10"/>
  <c r="J21" i="10"/>
  <c r="P21" i="10" s="1"/>
  <c r="P54" i="10" s="1"/>
  <c r="H21" i="10"/>
  <c r="H54" i="10" s="1"/>
  <c r="D21" i="10"/>
  <c r="O20" i="10"/>
  <c r="G20" i="10"/>
  <c r="E20" i="10"/>
  <c r="M20" i="10" s="1"/>
  <c r="L19" i="10"/>
  <c r="J19" i="10"/>
  <c r="P19" i="10" s="1"/>
  <c r="P52" i="10" s="1"/>
  <c r="H19" i="10"/>
  <c r="H52" i="10" s="1"/>
  <c r="D19" i="10"/>
  <c r="O18" i="10"/>
  <c r="G18" i="10"/>
  <c r="E18" i="10"/>
  <c r="M18" i="10" s="1"/>
  <c r="L17" i="10"/>
  <c r="J17" i="10"/>
  <c r="P17" i="10" s="1"/>
  <c r="P50" i="10" s="1"/>
  <c r="H17" i="10"/>
  <c r="D17" i="10"/>
  <c r="AN158" i="3"/>
  <c r="AF158" i="3"/>
  <c r="X158" i="3"/>
  <c r="P158" i="3"/>
  <c r="H165" i="3"/>
  <c r="H164" i="3"/>
  <c r="H163" i="3"/>
  <c r="H162" i="3"/>
  <c r="H161" i="3"/>
  <c r="H160" i="3"/>
  <c r="H159" i="3"/>
  <c r="H158" i="3"/>
  <c r="AN161" i="3"/>
  <c r="X161" i="3"/>
  <c r="P161" i="3"/>
  <c r="AF161" i="3"/>
  <c r="P165" i="3"/>
  <c r="P164" i="3"/>
  <c r="P163" i="3"/>
  <c r="P162" i="3"/>
  <c r="P160" i="3"/>
  <c r="P159" i="3"/>
  <c r="AN165" i="3"/>
  <c r="AN164" i="3"/>
  <c r="AN163" i="3"/>
  <c r="AN162" i="3"/>
  <c r="AN160" i="3"/>
  <c r="AN159" i="3"/>
  <c r="AF165" i="3"/>
  <c r="AF164" i="3"/>
  <c r="AF163" i="3"/>
  <c r="AF162" i="3"/>
  <c r="AF160" i="3"/>
  <c r="AF159" i="3"/>
  <c r="X165" i="3"/>
  <c r="X164" i="3"/>
  <c r="X163" i="3"/>
  <c r="X162" i="3"/>
  <c r="X160" i="3"/>
  <c r="X159" i="3"/>
  <c r="J17" i="3"/>
  <c r="R17" i="3" s="1"/>
  <c r="E22" i="3"/>
  <c r="AN180" i="3"/>
  <c r="AN179" i="3"/>
  <c r="AN178" i="3"/>
  <c r="AN177" i="3"/>
  <c r="AN176" i="3"/>
  <c r="AN175" i="3"/>
  <c r="AN174" i="3"/>
  <c r="AN173" i="3"/>
  <c r="AN172" i="3"/>
  <c r="AN171" i="3"/>
  <c r="AN170" i="3"/>
  <c r="AF180" i="3"/>
  <c r="AF179" i="3"/>
  <c r="AF178" i="3"/>
  <c r="AF177" i="3"/>
  <c r="AF176" i="3"/>
  <c r="AF175" i="3"/>
  <c r="AF174" i="3"/>
  <c r="AF173" i="3"/>
  <c r="AF172" i="3"/>
  <c r="AF171" i="3"/>
  <c r="AF170" i="3"/>
  <c r="X180" i="3"/>
  <c r="X179" i="3"/>
  <c r="X178" i="3"/>
  <c r="X177" i="3"/>
  <c r="X176" i="3"/>
  <c r="X175" i="3"/>
  <c r="X174" i="3"/>
  <c r="X173" i="3"/>
  <c r="X172" i="3"/>
  <c r="X171" i="3"/>
  <c r="X170" i="3"/>
  <c r="P171" i="3"/>
  <c r="P172" i="3"/>
  <c r="P173" i="3"/>
  <c r="P174" i="3"/>
  <c r="P175" i="3"/>
  <c r="P176" i="3"/>
  <c r="P177" i="3"/>
  <c r="P178" i="3"/>
  <c r="P179" i="3"/>
  <c r="P180" i="3"/>
  <c r="P170" i="3"/>
  <c r="H171" i="3"/>
  <c r="H172" i="3"/>
  <c r="H173" i="3"/>
  <c r="H174" i="3"/>
  <c r="H175" i="3"/>
  <c r="H176" i="3"/>
  <c r="H177" i="3"/>
  <c r="H178" i="3"/>
  <c r="H179" i="3"/>
  <c r="H180" i="3"/>
  <c r="P239" i="3"/>
  <c r="L59" i="9"/>
  <c r="K59" i="9"/>
  <c r="J59" i="9"/>
  <c r="C9" i="9"/>
  <c r="C8" i="9"/>
  <c r="C7" i="9"/>
  <c r="C5" i="9"/>
  <c r="C4" i="9"/>
  <c r="I11" i="9"/>
  <c r="I59" i="9" s="1"/>
  <c r="H11" i="9"/>
  <c r="H59" i="9" s="1"/>
  <c r="C2" i="9"/>
  <c r="C1" i="9"/>
  <c r="R154" i="10" l="1"/>
  <c r="AF166" i="3"/>
  <c r="H181" i="3"/>
  <c r="AF196" i="3"/>
  <c r="AF188" i="3"/>
  <c r="AP170" i="3"/>
  <c r="X123" i="3"/>
  <c r="AF220" i="3"/>
  <c r="AF181" i="3"/>
  <c r="H220" i="3"/>
  <c r="N148" i="10"/>
  <c r="H172" i="10"/>
  <c r="H51" i="11" s="1"/>
  <c r="AP209" i="3"/>
  <c r="R160" i="10"/>
  <c r="R157" i="10"/>
  <c r="R17" i="10"/>
  <c r="R171" i="10"/>
  <c r="K50" i="11" s="1"/>
  <c r="R87" i="10"/>
  <c r="R93" i="10"/>
  <c r="R99" i="10"/>
  <c r="R105" i="10"/>
  <c r="R109" i="10"/>
  <c r="R118" i="10"/>
  <c r="R122" i="10"/>
  <c r="H166" i="10"/>
  <c r="H45" i="11" s="1"/>
  <c r="R65" i="10"/>
  <c r="R64" i="10"/>
  <c r="R86" i="10"/>
  <c r="R92" i="10"/>
  <c r="R102" i="10"/>
  <c r="R108" i="10"/>
  <c r="R117" i="10"/>
  <c r="R121" i="10"/>
  <c r="R129" i="10"/>
  <c r="R155" i="10"/>
  <c r="R130" i="10"/>
  <c r="R165" i="10"/>
  <c r="R128" i="10"/>
  <c r="R52" i="10"/>
  <c r="R84" i="10"/>
  <c r="R88" i="10"/>
  <c r="R94" i="10"/>
  <c r="R100" i="10"/>
  <c r="R106" i="10"/>
  <c r="R115" i="10"/>
  <c r="R119" i="10"/>
  <c r="R127" i="10"/>
  <c r="R131" i="10"/>
  <c r="R145" i="10"/>
  <c r="K36" i="11" s="1"/>
  <c r="R36" i="10"/>
  <c r="R41" i="10"/>
  <c r="R69" i="10"/>
  <c r="P161" i="10"/>
  <c r="I42" i="11" s="1"/>
  <c r="R25" i="10"/>
  <c r="R31" i="10"/>
  <c r="I21" i="11"/>
  <c r="R58" i="10"/>
  <c r="R139" i="10"/>
  <c r="K33" i="11" s="1"/>
  <c r="R149" i="10"/>
  <c r="H36" i="11"/>
  <c r="R80" i="10"/>
  <c r="R54" i="10"/>
  <c r="R59" i="10"/>
  <c r="R85" i="10"/>
  <c r="R91" i="10"/>
  <c r="R95" i="10"/>
  <c r="R101" i="10"/>
  <c r="R107" i="10"/>
  <c r="R116" i="10"/>
  <c r="R120" i="10"/>
  <c r="R132" i="10"/>
  <c r="H50" i="11"/>
  <c r="R148" i="10"/>
  <c r="R42" i="10"/>
  <c r="R21" i="10"/>
  <c r="R26" i="10"/>
  <c r="H103" i="10"/>
  <c r="R98" i="10"/>
  <c r="R19" i="10"/>
  <c r="H44" i="10"/>
  <c r="R37" i="10"/>
  <c r="H21" i="11"/>
  <c r="R32" i="10"/>
  <c r="R43" i="10"/>
  <c r="H39" i="10"/>
  <c r="H33" i="10"/>
  <c r="H96" i="10"/>
  <c r="P103" i="10"/>
  <c r="P44" i="10"/>
  <c r="H161" i="10"/>
  <c r="P20" i="10"/>
  <c r="P53" i="10" s="1"/>
  <c r="P22" i="10"/>
  <c r="P55" i="10" s="1"/>
  <c r="P18" i="10"/>
  <c r="P51" i="10" s="1"/>
  <c r="P27" i="10"/>
  <c r="P123" i="10"/>
  <c r="P28" i="10"/>
  <c r="P61" i="10" s="1"/>
  <c r="R61" i="10" s="1"/>
  <c r="P96" i="10"/>
  <c r="H150" i="10"/>
  <c r="P89" i="10"/>
  <c r="P68" i="10"/>
  <c r="H110" i="10"/>
  <c r="H22" i="10"/>
  <c r="P38" i="10"/>
  <c r="R38" i="10" s="1"/>
  <c r="H89" i="10"/>
  <c r="H20" i="10"/>
  <c r="H133" i="10"/>
  <c r="H30" i="11" s="1"/>
  <c r="P150" i="10"/>
  <c r="I39" i="11" s="1"/>
  <c r="H50" i="10"/>
  <c r="R50" i="10" s="1"/>
  <c r="H18" i="10"/>
  <c r="P110" i="10"/>
  <c r="H29" i="10"/>
  <c r="H60" i="10"/>
  <c r="P133" i="10"/>
  <c r="I30" i="11" s="1"/>
  <c r="H123" i="10"/>
  <c r="H68" i="10"/>
  <c r="P164" i="10"/>
  <c r="P166" i="10" s="1"/>
  <c r="P166" i="3"/>
  <c r="P231" i="3" s="1"/>
  <c r="P181" i="3"/>
  <c r="X181" i="3"/>
  <c r="H166" i="3"/>
  <c r="H231" i="3" s="1"/>
  <c r="AN181" i="3"/>
  <c r="AP158" i="3"/>
  <c r="AP120" i="3"/>
  <c r="AP121" i="3"/>
  <c r="E48" i="3"/>
  <c r="AK51" i="3"/>
  <c r="AK50" i="3"/>
  <c r="AK49" i="3"/>
  <c r="AK48" i="3"/>
  <c r="AK47" i="3"/>
  <c r="AC51" i="3"/>
  <c r="AC50" i="3"/>
  <c r="AC49" i="3"/>
  <c r="AC48" i="3"/>
  <c r="AC47" i="3"/>
  <c r="U51" i="3"/>
  <c r="U50" i="3"/>
  <c r="U49" i="3"/>
  <c r="U48" i="3"/>
  <c r="U47" i="3"/>
  <c r="M51" i="3"/>
  <c r="M50" i="3"/>
  <c r="M49" i="3"/>
  <c r="M48" i="3"/>
  <c r="M47" i="3"/>
  <c r="E49" i="3"/>
  <c r="E50" i="3"/>
  <c r="E51" i="3"/>
  <c r="E47" i="3"/>
  <c r="AN203" i="3"/>
  <c r="AF203" i="3"/>
  <c r="X203" i="3"/>
  <c r="P203" i="3"/>
  <c r="H203" i="3"/>
  <c r="F203" i="3"/>
  <c r="AN202" i="3"/>
  <c r="AF202" i="3"/>
  <c r="X202" i="3"/>
  <c r="P202" i="3"/>
  <c r="H202" i="3"/>
  <c r="F202" i="3"/>
  <c r="N202" i="3" s="1"/>
  <c r="V202" i="3" s="1"/>
  <c r="AD202" i="3" s="1"/>
  <c r="AN201" i="3"/>
  <c r="AF201" i="3"/>
  <c r="X201" i="3"/>
  <c r="P201" i="3"/>
  <c r="H201" i="3"/>
  <c r="F201" i="3"/>
  <c r="AN200" i="3"/>
  <c r="AF200" i="3"/>
  <c r="X200" i="3"/>
  <c r="P200" i="3"/>
  <c r="H200" i="3"/>
  <c r="F200" i="3"/>
  <c r="H232" i="3" l="1"/>
  <c r="H204" i="3"/>
  <c r="P172" i="10"/>
  <c r="I51" i="11" s="1"/>
  <c r="H173" i="10"/>
  <c r="H52" i="11" s="1"/>
  <c r="R68" i="10"/>
  <c r="R22" i="10"/>
  <c r="R123" i="10"/>
  <c r="K27" i="11" s="1"/>
  <c r="H27" i="11"/>
  <c r="R103" i="10"/>
  <c r="R166" i="10"/>
  <c r="K45" i="11" s="1"/>
  <c r="I45" i="11"/>
  <c r="P174" i="10"/>
  <c r="I53" i="11" s="1"/>
  <c r="I27" i="11"/>
  <c r="R161" i="10"/>
  <c r="K42" i="11" s="1"/>
  <c r="H42" i="11"/>
  <c r="R89" i="10"/>
  <c r="R20" i="10"/>
  <c r="R18" i="10"/>
  <c r="P39" i="10"/>
  <c r="R39" i="10" s="1"/>
  <c r="R150" i="10"/>
  <c r="K39" i="11" s="1"/>
  <c r="H39" i="11"/>
  <c r="H62" i="10"/>
  <c r="R44" i="10"/>
  <c r="P60" i="10"/>
  <c r="R60" i="10" s="1"/>
  <c r="R27" i="10"/>
  <c r="R28" i="10"/>
  <c r="R164" i="10"/>
  <c r="R172" i="10"/>
  <c r="K51" i="11" s="1"/>
  <c r="R96" i="10"/>
  <c r="R133" i="10"/>
  <c r="K30" i="11" s="1"/>
  <c r="R110" i="10"/>
  <c r="H23" i="10"/>
  <c r="H66" i="10"/>
  <c r="H53" i="10"/>
  <c r="P70" i="10"/>
  <c r="R70" i="10" s="1"/>
  <c r="P111" i="10"/>
  <c r="I24" i="11" s="1"/>
  <c r="H55" i="10"/>
  <c r="R55" i="10" s="1"/>
  <c r="P33" i="10"/>
  <c r="R33" i="10" s="1"/>
  <c r="H174" i="10"/>
  <c r="H51" i="10"/>
  <c r="R51" i="10" s="1"/>
  <c r="P173" i="10"/>
  <c r="H111" i="10"/>
  <c r="H24" i="11" s="1"/>
  <c r="H71" i="10"/>
  <c r="P23" i="10"/>
  <c r="P29" i="10"/>
  <c r="R29" i="10" s="1"/>
  <c r="N203" i="3"/>
  <c r="V203" i="3" s="1"/>
  <c r="AD203" i="3" s="1"/>
  <c r="AL203" i="3" s="1"/>
  <c r="AL202" i="3"/>
  <c r="N201" i="3"/>
  <c r="N200" i="3"/>
  <c r="V200" i="3" s="1"/>
  <c r="AD200" i="3" s="1"/>
  <c r="V201" i="3" l="1"/>
  <c r="R23" i="10"/>
  <c r="H46" i="10"/>
  <c r="H13" i="11" s="1"/>
  <c r="R173" i="10"/>
  <c r="K52" i="11" s="1"/>
  <c r="I52" i="11"/>
  <c r="R174" i="10"/>
  <c r="K53" i="11" s="1"/>
  <c r="H53" i="11"/>
  <c r="P56" i="10"/>
  <c r="P62" i="10"/>
  <c r="R62" i="10" s="1"/>
  <c r="H56" i="10"/>
  <c r="H73" i="10" s="1"/>
  <c r="R53" i="10"/>
  <c r="R111" i="10"/>
  <c r="K24" i="11" s="1"/>
  <c r="P46" i="10"/>
  <c r="I13" i="11" s="1"/>
  <c r="P71" i="10"/>
  <c r="AL200" i="3"/>
  <c r="AD201" i="3" l="1"/>
  <c r="P66" i="10"/>
  <c r="R66" i="10" s="1"/>
  <c r="H75" i="10"/>
  <c r="H16" i="11"/>
  <c r="H168" i="10"/>
  <c r="H47" i="11" s="1"/>
  <c r="R71" i="10"/>
  <c r="R46" i="10"/>
  <c r="R56" i="10"/>
  <c r="H17" i="3"/>
  <c r="AP208" i="3"/>
  <c r="AN199" i="3"/>
  <c r="AF199" i="3"/>
  <c r="AF204" i="3" s="1"/>
  <c r="X199" i="3"/>
  <c r="P199" i="3"/>
  <c r="AL201" i="3" l="1"/>
  <c r="P73" i="10"/>
  <c r="P75" i="10" s="1"/>
  <c r="I18" i="11" s="1"/>
  <c r="H170" i="10"/>
  <c r="H49" i="11" s="1"/>
  <c r="H18" i="11"/>
  <c r="N199" i="3"/>
  <c r="P232" i="3" s="1"/>
  <c r="H51" i="9"/>
  <c r="I16" i="11" l="1"/>
  <c r="P168" i="10"/>
  <c r="P170" i="10" s="1"/>
  <c r="R75" i="10"/>
  <c r="R73" i="10"/>
  <c r="H176" i="10"/>
  <c r="H55" i="11" s="1"/>
  <c r="V199" i="3"/>
  <c r="X232" i="3" s="1"/>
  <c r="I51" i="9"/>
  <c r="H131" i="3"/>
  <c r="E18" i="3"/>
  <c r="H18" i="3" s="1"/>
  <c r="H31" i="3" s="1"/>
  <c r="K224" i="3"/>
  <c r="S224" i="3" s="1"/>
  <c r="H224" i="3"/>
  <c r="K223" i="3"/>
  <c r="S223" i="3" s="1"/>
  <c r="H223" i="3"/>
  <c r="H239" i="3"/>
  <c r="H123" i="3"/>
  <c r="H230" i="3" s="1"/>
  <c r="A108" i="3"/>
  <c r="A109" i="3"/>
  <c r="A110" i="3"/>
  <c r="A107" i="3"/>
  <c r="A101" i="3"/>
  <c r="A102" i="3"/>
  <c r="A103" i="3"/>
  <c r="A104" i="3"/>
  <c r="A100" i="3"/>
  <c r="A87" i="3"/>
  <c r="A88" i="3"/>
  <c r="A89" i="3"/>
  <c r="A90" i="3"/>
  <c r="A91" i="3"/>
  <c r="A92" i="3"/>
  <c r="A93" i="3"/>
  <c r="A94" i="3"/>
  <c r="A95" i="3"/>
  <c r="A96" i="3"/>
  <c r="A97" i="3"/>
  <c r="A86" i="3"/>
  <c r="A72" i="3"/>
  <c r="A74" i="3"/>
  <c r="A76" i="3"/>
  <c r="A78" i="3"/>
  <c r="A80" i="3"/>
  <c r="A70" i="3"/>
  <c r="X141" i="3"/>
  <c r="AN152" i="3"/>
  <c r="AN151" i="3"/>
  <c r="AN150" i="3"/>
  <c r="AN149" i="3"/>
  <c r="AN148" i="3"/>
  <c r="AN145" i="3"/>
  <c r="AN144" i="3"/>
  <c r="AN143" i="3"/>
  <c r="AN142" i="3"/>
  <c r="AN141" i="3"/>
  <c r="AN138" i="3"/>
  <c r="AN137" i="3"/>
  <c r="AN136" i="3"/>
  <c r="AN135" i="3"/>
  <c r="AN134" i="3"/>
  <c r="AF152" i="3"/>
  <c r="AF151" i="3"/>
  <c r="AF150" i="3"/>
  <c r="AF149" i="3"/>
  <c r="AF148" i="3"/>
  <c r="AF145" i="3"/>
  <c r="AF144" i="3"/>
  <c r="AF143" i="3"/>
  <c r="AF142" i="3"/>
  <c r="AF141" i="3"/>
  <c r="AF138" i="3"/>
  <c r="AF137" i="3"/>
  <c r="AF136" i="3"/>
  <c r="AF135" i="3"/>
  <c r="AF134" i="3"/>
  <c r="X152" i="3"/>
  <c r="X151" i="3"/>
  <c r="X150" i="3"/>
  <c r="X149" i="3"/>
  <c r="X148" i="3"/>
  <c r="X145" i="3"/>
  <c r="X144" i="3"/>
  <c r="X143" i="3"/>
  <c r="X142" i="3"/>
  <c r="X138" i="3"/>
  <c r="X137" i="3"/>
  <c r="X136" i="3"/>
  <c r="X135" i="3"/>
  <c r="X134" i="3"/>
  <c r="P152" i="3"/>
  <c r="P151" i="3"/>
  <c r="P150" i="3"/>
  <c r="P149" i="3"/>
  <c r="P148" i="3"/>
  <c r="P145" i="3"/>
  <c r="P144" i="3"/>
  <c r="P143" i="3"/>
  <c r="P142" i="3"/>
  <c r="P141" i="3"/>
  <c r="P138" i="3"/>
  <c r="P137" i="3"/>
  <c r="P136" i="3"/>
  <c r="P135" i="3"/>
  <c r="P134" i="3"/>
  <c r="H152" i="3"/>
  <c r="H151" i="3"/>
  <c r="H150" i="3"/>
  <c r="H149" i="3"/>
  <c r="H148" i="3"/>
  <c r="H145" i="3"/>
  <c r="H144" i="3"/>
  <c r="H143" i="3"/>
  <c r="H142" i="3"/>
  <c r="H141" i="3"/>
  <c r="H138" i="3"/>
  <c r="H137" i="3"/>
  <c r="H136" i="3"/>
  <c r="H135" i="3"/>
  <c r="H134" i="3"/>
  <c r="AN131" i="3"/>
  <c r="AN130" i="3"/>
  <c r="AN129" i="3"/>
  <c r="AN128" i="3"/>
  <c r="AN127" i="3"/>
  <c r="AF131" i="3"/>
  <c r="AF130" i="3"/>
  <c r="AF129" i="3"/>
  <c r="AF128" i="3"/>
  <c r="AF127" i="3"/>
  <c r="X131" i="3"/>
  <c r="X130" i="3"/>
  <c r="X129" i="3"/>
  <c r="X128" i="3"/>
  <c r="X127" i="3"/>
  <c r="P131" i="3"/>
  <c r="P130" i="3"/>
  <c r="P129" i="3"/>
  <c r="P128" i="3"/>
  <c r="P127" i="3"/>
  <c r="H130" i="3"/>
  <c r="H129" i="3"/>
  <c r="H128" i="3"/>
  <c r="H127" i="3"/>
  <c r="J40" i="3"/>
  <c r="P40" i="3" s="1"/>
  <c r="AK44" i="3"/>
  <c r="AC44" i="3"/>
  <c r="U44" i="3"/>
  <c r="M44" i="3"/>
  <c r="J44" i="3"/>
  <c r="R44" i="3" s="1"/>
  <c r="H44" i="3"/>
  <c r="H97" i="3" s="1"/>
  <c r="E44" i="3"/>
  <c r="AK43" i="3"/>
  <c r="AC43" i="3"/>
  <c r="U43" i="3"/>
  <c r="M43" i="3"/>
  <c r="J43" i="3"/>
  <c r="P43" i="3" s="1"/>
  <c r="H43" i="3"/>
  <c r="H96" i="3" s="1"/>
  <c r="E43" i="3"/>
  <c r="AK42" i="3"/>
  <c r="AC42" i="3"/>
  <c r="U42" i="3"/>
  <c r="M42" i="3"/>
  <c r="J42" i="3"/>
  <c r="R42" i="3" s="1"/>
  <c r="X42" i="3" s="1"/>
  <c r="H42" i="3"/>
  <c r="H95" i="3" s="1"/>
  <c r="E42" i="3"/>
  <c r="AK41" i="3"/>
  <c r="AC41" i="3"/>
  <c r="U41" i="3"/>
  <c r="M41" i="3"/>
  <c r="J41" i="3"/>
  <c r="R41" i="3" s="1"/>
  <c r="H41" i="3"/>
  <c r="H94" i="3" s="1"/>
  <c r="E41" i="3"/>
  <c r="AK40" i="3"/>
  <c r="AC40" i="3"/>
  <c r="U40" i="3"/>
  <c r="M40" i="3"/>
  <c r="H40" i="3"/>
  <c r="H93" i="3" s="1"/>
  <c r="E40" i="3"/>
  <c r="AK39" i="3"/>
  <c r="AC39" i="3"/>
  <c r="U39" i="3"/>
  <c r="M39" i="3"/>
  <c r="J39" i="3"/>
  <c r="P39" i="3" s="1"/>
  <c r="H39" i="3"/>
  <c r="H92" i="3" s="1"/>
  <c r="E39" i="3"/>
  <c r="AK38" i="3"/>
  <c r="AC38" i="3"/>
  <c r="U38" i="3"/>
  <c r="M38" i="3"/>
  <c r="J38" i="3"/>
  <c r="R38" i="3" s="1"/>
  <c r="H38" i="3"/>
  <c r="H91" i="3" s="1"/>
  <c r="E38" i="3"/>
  <c r="AK37" i="3"/>
  <c r="AC37" i="3"/>
  <c r="U37" i="3"/>
  <c r="M37" i="3"/>
  <c r="J37" i="3"/>
  <c r="P37" i="3" s="1"/>
  <c r="H37" i="3"/>
  <c r="E37" i="3"/>
  <c r="AK36" i="3"/>
  <c r="AC36" i="3"/>
  <c r="U36" i="3"/>
  <c r="M36" i="3"/>
  <c r="J36" i="3"/>
  <c r="R36" i="3" s="1"/>
  <c r="H36" i="3"/>
  <c r="E36" i="3"/>
  <c r="AK35" i="3"/>
  <c r="AC35" i="3"/>
  <c r="U35" i="3"/>
  <c r="M35" i="3"/>
  <c r="J35" i="3"/>
  <c r="R35" i="3" s="1"/>
  <c r="H35" i="3"/>
  <c r="E35" i="3"/>
  <c r="AK34" i="3"/>
  <c r="AC34" i="3"/>
  <c r="U34" i="3"/>
  <c r="M34" i="3"/>
  <c r="J34" i="3"/>
  <c r="R34" i="3" s="1"/>
  <c r="H34" i="3"/>
  <c r="H87" i="3" s="1"/>
  <c r="E34" i="3"/>
  <c r="J33" i="3"/>
  <c r="P33" i="3" s="1"/>
  <c r="K63" i="3"/>
  <c r="S63" i="3" s="1"/>
  <c r="K62" i="3"/>
  <c r="P62" i="3" s="1"/>
  <c r="K61" i="3"/>
  <c r="P61" i="3" s="1"/>
  <c r="H63" i="3"/>
  <c r="H62" i="3"/>
  <c r="J57" i="3"/>
  <c r="P57" i="3" s="1"/>
  <c r="P109" i="3" s="1"/>
  <c r="H57" i="3"/>
  <c r="H109" i="3" s="1"/>
  <c r="J58" i="3"/>
  <c r="R58" i="3" s="1"/>
  <c r="J56" i="3"/>
  <c r="R56" i="3" s="1"/>
  <c r="J55" i="3"/>
  <c r="P55" i="3" s="1"/>
  <c r="P107" i="3" s="1"/>
  <c r="H51" i="3"/>
  <c r="H104" i="3" s="1"/>
  <c r="H50" i="3"/>
  <c r="H103" i="3" s="1"/>
  <c r="H49" i="3"/>
  <c r="H102" i="3" s="1"/>
  <c r="H48" i="3"/>
  <c r="H101" i="3" s="1"/>
  <c r="J48" i="3"/>
  <c r="R48" i="3" s="1"/>
  <c r="X48" i="3" s="1"/>
  <c r="X101" i="3" s="1"/>
  <c r="J51" i="3"/>
  <c r="P51" i="3" s="1"/>
  <c r="P104" i="3" s="1"/>
  <c r="J50" i="3"/>
  <c r="R50" i="3" s="1"/>
  <c r="X50" i="3" s="1"/>
  <c r="X103" i="3" s="1"/>
  <c r="J49" i="3"/>
  <c r="P49" i="3" s="1"/>
  <c r="P102" i="3" s="1"/>
  <c r="J47" i="3"/>
  <c r="P47" i="3" s="1"/>
  <c r="P100" i="3" s="1"/>
  <c r="H58" i="3"/>
  <c r="H110" i="3" s="1"/>
  <c r="H56" i="3"/>
  <c r="H108" i="3" s="1"/>
  <c r="H55" i="3"/>
  <c r="H47" i="3"/>
  <c r="H100" i="3" s="1"/>
  <c r="AK33" i="3"/>
  <c r="AC33" i="3"/>
  <c r="U33" i="3"/>
  <c r="M33" i="3"/>
  <c r="H33" i="3"/>
  <c r="E33" i="3"/>
  <c r="AM28" i="3"/>
  <c r="AJ27" i="3"/>
  <c r="AM26" i="3"/>
  <c r="AJ25" i="3"/>
  <c r="AM24" i="3"/>
  <c r="AJ23" i="3"/>
  <c r="AM22" i="3"/>
  <c r="AJ21" i="3"/>
  <c r="AM20" i="3"/>
  <c r="AJ19" i="3"/>
  <c r="AM18" i="3"/>
  <c r="AJ17" i="3"/>
  <c r="AE28" i="3"/>
  <c r="AB27" i="3"/>
  <c r="AE26" i="3"/>
  <c r="AB25" i="3"/>
  <c r="AE24" i="3"/>
  <c r="AB23" i="3"/>
  <c r="AE22" i="3"/>
  <c r="AB21" i="3"/>
  <c r="AE20" i="3"/>
  <c r="AB19" i="3"/>
  <c r="AE18" i="3"/>
  <c r="AB17" i="3"/>
  <c r="W28" i="3"/>
  <c r="T27" i="3"/>
  <c r="W26" i="3"/>
  <c r="T25" i="3"/>
  <c r="W24" i="3"/>
  <c r="T23" i="3"/>
  <c r="W22" i="3"/>
  <c r="T21" i="3"/>
  <c r="W20" i="3"/>
  <c r="T19" i="3"/>
  <c r="W18" i="3"/>
  <c r="T17" i="3"/>
  <c r="G28" i="3"/>
  <c r="G26" i="3"/>
  <c r="G24" i="3"/>
  <c r="G22" i="3"/>
  <c r="G20" i="3"/>
  <c r="G18" i="3"/>
  <c r="J19" i="3"/>
  <c r="P19" i="3" s="1"/>
  <c r="P72" i="3" s="1"/>
  <c r="J27" i="3"/>
  <c r="R27" i="3" s="1"/>
  <c r="J25" i="3"/>
  <c r="R25" i="3" s="1"/>
  <c r="J23" i="3"/>
  <c r="R23" i="3" s="1"/>
  <c r="J21" i="3"/>
  <c r="P21" i="3" s="1"/>
  <c r="P74" i="3" s="1"/>
  <c r="M22" i="3"/>
  <c r="E20" i="3"/>
  <c r="H20" i="3" s="1"/>
  <c r="H73" i="3" s="1"/>
  <c r="E28" i="3"/>
  <c r="H28" i="3" s="1"/>
  <c r="H81" i="3" s="1"/>
  <c r="E26" i="3"/>
  <c r="H26" i="3" s="1"/>
  <c r="H79" i="3" s="1"/>
  <c r="E24" i="3"/>
  <c r="H24" i="3" s="1"/>
  <c r="H77" i="3" s="1"/>
  <c r="H27" i="3"/>
  <c r="H80" i="3" s="1"/>
  <c r="H25" i="3"/>
  <c r="H78" i="3" s="1"/>
  <c r="H23" i="3"/>
  <c r="H76" i="3" s="1"/>
  <c r="H21" i="3"/>
  <c r="H74" i="3" s="1"/>
  <c r="H19" i="3"/>
  <c r="H72" i="3" s="1"/>
  <c r="O28" i="3"/>
  <c r="O26" i="3"/>
  <c r="O24" i="3"/>
  <c r="O22" i="3"/>
  <c r="O20" i="3"/>
  <c r="L23" i="3"/>
  <c r="L21" i="3"/>
  <c r="L19" i="3"/>
  <c r="L27" i="3"/>
  <c r="L25" i="3"/>
  <c r="O18" i="3"/>
  <c r="L17" i="3"/>
  <c r="H70" i="3"/>
  <c r="D19" i="3"/>
  <c r="D21" i="3"/>
  <c r="D23" i="3"/>
  <c r="D25" i="3"/>
  <c r="D27" i="3"/>
  <c r="D17" i="3"/>
  <c r="T32" i="2"/>
  <c r="P17" i="3"/>
  <c r="K22" i="2"/>
  <c r="H64" i="3" l="1"/>
  <c r="H105" i="3"/>
  <c r="R168" i="10"/>
  <c r="K47" i="11" s="1"/>
  <c r="I47" i="11"/>
  <c r="P176" i="10"/>
  <c r="I49" i="11"/>
  <c r="R170" i="10"/>
  <c r="K49" i="11" s="1"/>
  <c r="H178" i="10"/>
  <c r="H86" i="3"/>
  <c r="H45" i="3"/>
  <c r="H71" i="3"/>
  <c r="H84" i="3" s="1"/>
  <c r="H50" i="9"/>
  <c r="H21" i="9"/>
  <c r="H107" i="3"/>
  <c r="H111" i="3" s="1"/>
  <c r="H59" i="3"/>
  <c r="P223" i="3"/>
  <c r="J51" i="9"/>
  <c r="AD199" i="3"/>
  <c r="AF232" i="3" s="1"/>
  <c r="Z17" i="3"/>
  <c r="H52" i="3"/>
  <c r="X223" i="3"/>
  <c r="AA223" i="3"/>
  <c r="X224" i="3"/>
  <c r="AA224" i="3"/>
  <c r="P224" i="3"/>
  <c r="P42" i="3"/>
  <c r="P95" i="3" s="1"/>
  <c r="P58" i="3"/>
  <c r="P110" i="3" s="1"/>
  <c r="P63" i="3"/>
  <c r="P64" i="3" s="1"/>
  <c r="S61" i="3"/>
  <c r="X61" i="3" s="1"/>
  <c r="S62" i="3"/>
  <c r="X62" i="3" s="1"/>
  <c r="X63" i="3"/>
  <c r="AA63" i="3"/>
  <c r="R33" i="3"/>
  <c r="R40" i="3"/>
  <c r="Z40" i="3" s="1"/>
  <c r="R39" i="3"/>
  <c r="Z39" i="3" s="1"/>
  <c r="AH39" i="3" s="1"/>
  <c r="AN39" i="3" s="1"/>
  <c r="P35" i="3"/>
  <c r="P36" i="3"/>
  <c r="R37" i="3"/>
  <c r="Z37" i="3" s="1"/>
  <c r="AF37" i="3" s="1"/>
  <c r="Z42" i="3"/>
  <c r="R43" i="3"/>
  <c r="Z43" i="3" s="1"/>
  <c r="AH43" i="3" s="1"/>
  <c r="AN43" i="3" s="1"/>
  <c r="P44" i="3"/>
  <c r="P97" i="3" s="1"/>
  <c r="X41" i="3"/>
  <c r="X94" i="3" s="1"/>
  <c r="Z41" i="3"/>
  <c r="AH41" i="3" s="1"/>
  <c r="Z44" i="3"/>
  <c r="X44" i="3"/>
  <c r="X97" i="3" s="1"/>
  <c r="P41" i="3"/>
  <c r="P94" i="3" s="1"/>
  <c r="X34" i="3"/>
  <c r="Z34" i="3"/>
  <c r="X35" i="3"/>
  <c r="Z35" i="3"/>
  <c r="X36" i="3"/>
  <c r="Z36" i="3"/>
  <c r="Z38" i="3"/>
  <c r="X38" i="3"/>
  <c r="P34" i="3"/>
  <c r="P38" i="3"/>
  <c r="P91" i="3" s="1"/>
  <c r="P50" i="3"/>
  <c r="P103" i="3" s="1"/>
  <c r="R57" i="3"/>
  <c r="X57" i="3" s="1"/>
  <c r="X109" i="3" s="1"/>
  <c r="R47" i="3"/>
  <c r="P56" i="3"/>
  <c r="P108" i="3" s="1"/>
  <c r="X58" i="3"/>
  <c r="X110" i="3" s="1"/>
  <c r="Z58" i="3"/>
  <c r="X56" i="3"/>
  <c r="X108" i="3" s="1"/>
  <c r="Z56" i="3"/>
  <c r="R21" i="3"/>
  <c r="X21" i="3" s="1"/>
  <c r="X74" i="3" s="1"/>
  <c r="R55" i="3"/>
  <c r="P48" i="3"/>
  <c r="P101" i="3" s="1"/>
  <c r="R51" i="3"/>
  <c r="X51" i="3" s="1"/>
  <c r="X104" i="3" s="1"/>
  <c r="Z50" i="3"/>
  <c r="AF50" i="3" s="1"/>
  <c r="AF103" i="3" s="1"/>
  <c r="R49" i="3"/>
  <c r="X49" i="3" s="1"/>
  <c r="X102" i="3" s="1"/>
  <c r="Z48" i="3"/>
  <c r="AF48" i="3" s="1"/>
  <c r="AF101" i="3" s="1"/>
  <c r="H22" i="3"/>
  <c r="H75" i="3" s="1"/>
  <c r="P23" i="3"/>
  <c r="P76" i="3" s="1"/>
  <c r="P25" i="3"/>
  <c r="P78" i="3" s="1"/>
  <c r="P27" i="3"/>
  <c r="P80" i="3" s="1"/>
  <c r="X23" i="3"/>
  <c r="X76" i="3" s="1"/>
  <c r="Z23" i="3"/>
  <c r="Z25" i="3"/>
  <c r="X25" i="3"/>
  <c r="X78" i="3" s="1"/>
  <c r="U22" i="3"/>
  <c r="P22" i="3"/>
  <c r="P75" i="3" s="1"/>
  <c r="X27" i="3"/>
  <c r="X80" i="3" s="1"/>
  <c r="Z27" i="3"/>
  <c r="M26" i="3"/>
  <c r="M28" i="3"/>
  <c r="R19" i="3"/>
  <c r="M20" i="3"/>
  <c r="M24" i="3"/>
  <c r="M18" i="3"/>
  <c r="U18" i="3" s="1"/>
  <c r="X95" i="3"/>
  <c r="P92" i="3"/>
  <c r="P96" i="3"/>
  <c r="P93" i="3"/>
  <c r="P105" i="3" l="1"/>
  <c r="H66" i="3"/>
  <c r="P111" i="3"/>
  <c r="P178" i="10"/>
  <c r="I57" i="11" s="1"/>
  <c r="I55" i="11"/>
  <c r="R176" i="10"/>
  <c r="K55" i="11" s="1"/>
  <c r="H57" i="11"/>
  <c r="P45" i="3"/>
  <c r="P70" i="3"/>
  <c r="X17" i="3"/>
  <c r="K51" i="9"/>
  <c r="AL199" i="3"/>
  <c r="X64" i="3"/>
  <c r="AF223" i="3"/>
  <c r="AI223" i="3"/>
  <c r="AN223" i="3" s="1"/>
  <c r="AI224" i="3"/>
  <c r="AN224" i="3" s="1"/>
  <c r="AF224" i="3"/>
  <c r="P59" i="3"/>
  <c r="AA61" i="3"/>
  <c r="AF61" i="3" s="1"/>
  <c r="AA62" i="3"/>
  <c r="AI62" i="3" s="1"/>
  <c r="AN62" i="3" s="1"/>
  <c r="X37" i="3"/>
  <c r="X40" i="3"/>
  <c r="X93" i="3" s="1"/>
  <c r="AH37" i="3"/>
  <c r="AN37" i="3" s="1"/>
  <c r="AF42" i="3"/>
  <c r="AH42" i="3"/>
  <c r="AN42" i="3" s="1"/>
  <c r="X33" i="3"/>
  <c r="Z33" i="3"/>
  <c r="AF43" i="3"/>
  <c r="Z57" i="3"/>
  <c r="AH57" i="3" s="1"/>
  <c r="AN57" i="3" s="1"/>
  <c r="AN109" i="3" s="1"/>
  <c r="X43" i="3"/>
  <c r="X96" i="3" s="1"/>
  <c r="AF39" i="3"/>
  <c r="X39" i="3"/>
  <c r="X92" i="3" s="1"/>
  <c r="AF63" i="3"/>
  <c r="AI63" i="3"/>
  <c r="AN63" i="3" s="1"/>
  <c r="AH40" i="3"/>
  <c r="AN40" i="3" s="1"/>
  <c r="AN93" i="3" s="1"/>
  <c r="AF40" i="3"/>
  <c r="AF93" i="3" s="1"/>
  <c r="AF41" i="3"/>
  <c r="AF94" i="3" s="1"/>
  <c r="AN41" i="3"/>
  <c r="AN94" i="3" s="1"/>
  <c r="AH44" i="3"/>
  <c r="AN44" i="3" s="1"/>
  <c r="AN97" i="3" s="1"/>
  <c r="AF44" i="3"/>
  <c r="AF97" i="3" s="1"/>
  <c r="AH38" i="3"/>
  <c r="AN38" i="3" s="1"/>
  <c r="AN91" i="3" s="1"/>
  <c r="AF38" i="3"/>
  <c r="AF91" i="3" s="1"/>
  <c r="AH36" i="3"/>
  <c r="AN36" i="3" s="1"/>
  <c r="AF36" i="3"/>
  <c r="AH35" i="3"/>
  <c r="AN35" i="3" s="1"/>
  <c r="AF35" i="3"/>
  <c r="AH34" i="3"/>
  <c r="AN34" i="3" s="1"/>
  <c r="AF34" i="3"/>
  <c r="Z47" i="3"/>
  <c r="X47" i="3"/>
  <c r="X100" i="3" s="1"/>
  <c r="X105" i="3" s="1"/>
  <c r="Z21" i="3"/>
  <c r="AH21" i="3" s="1"/>
  <c r="AN21" i="3" s="1"/>
  <c r="AN74" i="3" s="1"/>
  <c r="P52" i="3"/>
  <c r="AH56" i="3"/>
  <c r="AN56" i="3" s="1"/>
  <c r="AN108" i="3" s="1"/>
  <c r="AF56" i="3"/>
  <c r="AF108" i="3" s="1"/>
  <c r="X55" i="3"/>
  <c r="Z55" i="3"/>
  <c r="AF58" i="3"/>
  <c r="AF110" i="3" s="1"/>
  <c r="AH58" i="3"/>
  <c r="AN58" i="3" s="1"/>
  <c r="AN110" i="3" s="1"/>
  <c r="Z51" i="3"/>
  <c r="AF51" i="3" s="1"/>
  <c r="AF104" i="3" s="1"/>
  <c r="Z49" i="3"/>
  <c r="AF49" i="3" s="1"/>
  <c r="AF102" i="3" s="1"/>
  <c r="AH50" i="3"/>
  <c r="AN50" i="3" s="1"/>
  <c r="AN103" i="3" s="1"/>
  <c r="AP103" i="3" s="1"/>
  <c r="AH48" i="3"/>
  <c r="AN48" i="3" s="1"/>
  <c r="AN101" i="3" s="1"/>
  <c r="AP101" i="3" s="1"/>
  <c r="AC22" i="3"/>
  <c r="X22" i="3"/>
  <c r="X75" i="3" s="1"/>
  <c r="AF17" i="3"/>
  <c r="AH17" i="3"/>
  <c r="AN17" i="3" s="1"/>
  <c r="P24" i="3"/>
  <c r="P77" i="3" s="1"/>
  <c r="U24" i="3"/>
  <c r="X19" i="3"/>
  <c r="X72" i="3" s="1"/>
  <c r="Z19" i="3"/>
  <c r="AF27" i="3"/>
  <c r="AF80" i="3" s="1"/>
  <c r="AH27" i="3"/>
  <c r="AN27" i="3" s="1"/>
  <c r="AN80" i="3" s="1"/>
  <c r="AF25" i="3"/>
  <c r="AF78" i="3" s="1"/>
  <c r="AH25" i="3"/>
  <c r="AN25" i="3" s="1"/>
  <c r="AN78" i="3" s="1"/>
  <c r="P18" i="3"/>
  <c r="AF23" i="3"/>
  <c r="AF76" i="3" s="1"/>
  <c r="AH23" i="3"/>
  <c r="AN23" i="3" s="1"/>
  <c r="AN76" i="3" s="1"/>
  <c r="P28" i="3"/>
  <c r="P81" i="3" s="1"/>
  <c r="U28" i="3"/>
  <c r="U26" i="3"/>
  <c r="P26" i="3"/>
  <c r="P79" i="3" s="1"/>
  <c r="U20" i="3"/>
  <c r="P20" i="3"/>
  <c r="P73" i="3" s="1"/>
  <c r="X91" i="3"/>
  <c r="P31" i="3" l="1"/>
  <c r="P66" i="3" s="1"/>
  <c r="AN232" i="3"/>
  <c r="AP232" i="3" s="1"/>
  <c r="N51" i="9" s="1"/>
  <c r="AF21" i="3"/>
  <c r="AF74" i="3" s="1"/>
  <c r="AP74" i="3" s="1"/>
  <c r="R178" i="10"/>
  <c r="K57" i="11" s="1"/>
  <c r="X45" i="3"/>
  <c r="AI61" i="3"/>
  <c r="AN61" i="3" s="1"/>
  <c r="AN64" i="3" s="1"/>
  <c r="AF70" i="3"/>
  <c r="H13" i="9"/>
  <c r="P71" i="3"/>
  <c r="P84" i="3" s="1"/>
  <c r="AN70" i="3"/>
  <c r="X70" i="3"/>
  <c r="AP97" i="3"/>
  <c r="X59" i="3"/>
  <c r="X107" i="3"/>
  <c r="X111" i="3" s="1"/>
  <c r="AF62" i="3"/>
  <c r="AP62" i="3" s="1"/>
  <c r="X52" i="3"/>
  <c r="AP63" i="3"/>
  <c r="AF57" i="3"/>
  <c r="AF109" i="3" s="1"/>
  <c r="AP109" i="3" s="1"/>
  <c r="AF33" i="3"/>
  <c r="AH33" i="3"/>
  <c r="AN33" i="3" s="1"/>
  <c r="AN45" i="3" s="1"/>
  <c r="AH47" i="3"/>
  <c r="AN47" i="3" s="1"/>
  <c r="AN100" i="3" s="1"/>
  <c r="AF47" i="3"/>
  <c r="AF100" i="3" s="1"/>
  <c r="AF105" i="3" s="1"/>
  <c r="AF55" i="3"/>
  <c r="AH55" i="3"/>
  <c r="AN55" i="3" s="1"/>
  <c r="AN59" i="3" s="1"/>
  <c r="AH51" i="3"/>
  <c r="AN51" i="3" s="1"/>
  <c r="AN104" i="3" s="1"/>
  <c r="AP104" i="3" s="1"/>
  <c r="AH49" i="3"/>
  <c r="AN49" i="3" s="1"/>
  <c r="AN102" i="3" s="1"/>
  <c r="AP102" i="3" s="1"/>
  <c r="AH19" i="3"/>
  <c r="AN19" i="3" s="1"/>
  <c r="AN72" i="3" s="1"/>
  <c r="AF19" i="3"/>
  <c r="AF72" i="3" s="1"/>
  <c r="X28" i="3"/>
  <c r="X81" i="3" s="1"/>
  <c r="AC28" i="3"/>
  <c r="X24" i="3"/>
  <c r="X77" i="3" s="1"/>
  <c r="AC24" i="3"/>
  <c r="AP17" i="3"/>
  <c r="X20" i="3"/>
  <c r="X73" i="3" s="1"/>
  <c r="AC20" i="3"/>
  <c r="AC18" i="3"/>
  <c r="X18" i="3"/>
  <c r="X71" i="3" s="1"/>
  <c r="X26" i="3"/>
  <c r="X79" i="3" s="1"/>
  <c r="AC26" i="3"/>
  <c r="AF22" i="3"/>
  <c r="AF75" i="3" s="1"/>
  <c r="AK22" i="3"/>
  <c r="AN22" i="3" s="1"/>
  <c r="AN75" i="3" s="1"/>
  <c r="AP91" i="3"/>
  <c r="AP94" i="3"/>
  <c r="AP93" i="3"/>
  <c r="AP41" i="3"/>
  <c r="AN95" i="3"/>
  <c r="AF95" i="3"/>
  <c r="AP40" i="3"/>
  <c r="AP38" i="3"/>
  <c r="AF92" i="3"/>
  <c r="AN92" i="3"/>
  <c r="AN96" i="3"/>
  <c r="AF96" i="3"/>
  <c r="X84" i="3" l="1"/>
  <c r="X31" i="3"/>
  <c r="AN105" i="3"/>
  <c r="AP105" i="3" s="1"/>
  <c r="L51" i="9"/>
  <c r="AP61" i="3"/>
  <c r="AF86" i="3"/>
  <c r="AF45" i="3"/>
  <c r="AP45" i="3" s="1"/>
  <c r="AF64" i="3"/>
  <c r="I13" i="9"/>
  <c r="AN107" i="3"/>
  <c r="AN111" i="3" s="1"/>
  <c r="AF59" i="3"/>
  <c r="AF107" i="3"/>
  <c r="AF111" i="3" s="1"/>
  <c r="AP57" i="3"/>
  <c r="AF52" i="3"/>
  <c r="AP100" i="3"/>
  <c r="AP47" i="3"/>
  <c r="AP55" i="3"/>
  <c r="AN52" i="3"/>
  <c r="AF24" i="3"/>
  <c r="AF77" i="3" s="1"/>
  <c r="AK24" i="3"/>
  <c r="AN24" i="3" s="1"/>
  <c r="AN77" i="3" s="1"/>
  <c r="AF28" i="3"/>
  <c r="AF81" i="3" s="1"/>
  <c r="AK28" i="3"/>
  <c r="AN28" i="3" s="1"/>
  <c r="AN81" i="3" s="1"/>
  <c r="AK26" i="3"/>
  <c r="AN26" i="3" s="1"/>
  <c r="AN79" i="3" s="1"/>
  <c r="AF26" i="3"/>
  <c r="AF79" i="3" s="1"/>
  <c r="AF18" i="3"/>
  <c r="AK18" i="3"/>
  <c r="AN18" i="3" s="1"/>
  <c r="AF20" i="3"/>
  <c r="AF73" i="3" s="1"/>
  <c r="AK20" i="3"/>
  <c r="AN20" i="3" s="1"/>
  <c r="AN73" i="3" s="1"/>
  <c r="AP92" i="3"/>
  <c r="AP96" i="3"/>
  <c r="AP95" i="3"/>
  <c r="AP42" i="3"/>
  <c r="AP39" i="3"/>
  <c r="AP43" i="3"/>
  <c r="AP44" i="3"/>
  <c r="AN31" i="3" l="1"/>
  <c r="AF31" i="3"/>
  <c r="AP111" i="3"/>
  <c r="AF71" i="3"/>
  <c r="AF84" i="3" s="1"/>
  <c r="AN71" i="3"/>
  <c r="AN84" i="3" s="1"/>
  <c r="AP64" i="3"/>
  <c r="AP20" i="3"/>
  <c r="AP73" i="3"/>
  <c r="AP24" i="3"/>
  <c r="AP77" i="3"/>
  <c r="AP22" i="3"/>
  <c r="AP75" i="3"/>
  <c r="AP26" i="3"/>
  <c r="AP79" i="3"/>
  <c r="AP27" i="3"/>
  <c r="AP80" i="3"/>
  <c r="AP25" i="3"/>
  <c r="AP78" i="3"/>
  <c r="AP28" i="3"/>
  <c r="AP81" i="3"/>
  <c r="AP18" i="3"/>
  <c r="AP23" i="3"/>
  <c r="AP76" i="3"/>
  <c r="AP19" i="3"/>
  <c r="AP72" i="3"/>
  <c r="AP21" i="3"/>
  <c r="AP84" i="3" l="1"/>
  <c r="AP31" i="3"/>
  <c r="X66" i="3"/>
  <c r="J13" i="9" s="1"/>
  <c r="AN66" i="3"/>
  <c r="L13" i="9" s="1"/>
  <c r="AP71" i="3"/>
  <c r="AP192" i="3"/>
  <c r="AF66" i="3" l="1"/>
  <c r="AP66" i="3" s="1"/>
  <c r="N13" i="9" s="1"/>
  <c r="W50" i="2"/>
  <c r="T51" i="2" s="1"/>
  <c r="W51" i="2" s="1"/>
  <c r="V52" i="2" s="1"/>
  <c r="H32" i="2"/>
  <c r="AP165" i="3"/>
  <c r="H139" i="3"/>
  <c r="AP108" i="3"/>
  <c r="AP107" i="3"/>
  <c r="N32" i="2"/>
  <c r="T29" i="2"/>
  <c r="N29" i="2"/>
  <c r="H29" i="2"/>
  <c r="T28" i="2"/>
  <c r="N28" i="2"/>
  <c r="H28" i="2"/>
  <c r="T27" i="2"/>
  <c r="N27" i="2"/>
  <c r="H27" i="2"/>
  <c r="T26" i="2"/>
  <c r="N26" i="2"/>
  <c r="H26" i="2"/>
  <c r="T25" i="2"/>
  <c r="N25" i="2"/>
  <c r="H25" i="2"/>
  <c r="T24" i="2"/>
  <c r="N24" i="2"/>
  <c r="H24" i="2"/>
  <c r="T23" i="2"/>
  <c r="N23" i="2"/>
  <c r="H23" i="2"/>
  <c r="T22" i="2"/>
  <c r="N22" i="2"/>
  <c r="H22" i="2"/>
  <c r="T21" i="2"/>
  <c r="N21" i="2"/>
  <c r="H21" i="2"/>
  <c r="T20" i="2"/>
  <c r="N20" i="2"/>
  <c r="H20" i="2"/>
  <c r="T19" i="2"/>
  <c r="Q19" i="2"/>
  <c r="N19" i="2"/>
  <c r="K19" i="2"/>
  <c r="H19" i="2"/>
  <c r="T18" i="2"/>
  <c r="N18" i="2"/>
  <c r="K18" i="2"/>
  <c r="H18" i="2"/>
  <c r="T17" i="2"/>
  <c r="N17" i="2"/>
  <c r="K17" i="2"/>
  <c r="H17" i="2"/>
  <c r="T16" i="2"/>
  <c r="Q16" i="2"/>
  <c r="N16" i="2"/>
  <c r="K16" i="2"/>
  <c r="H16" i="2"/>
  <c r="T15" i="2"/>
  <c r="Q15" i="2"/>
  <c r="N15" i="2"/>
  <c r="K15" i="2"/>
  <c r="H15" i="2"/>
  <c r="T14" i="2"/>
  <c r="Q14" i="2"/>
  <c r="N14" i="2"/>
  <c r="K14" i="2"/>
  <c r="H14" i="2"/>
  <c r="W13" i="2"/>
  <c r="T13" i="2"/>
  <c r="Q13" i="2"/>
  <c r="N13" i="2"/>
  <c r="K13" i="2"/>
  <c r="H13" i="2"/>
  <c r="T12" i="2"/>
  <c r="Q12" i="2"/>
  <c r="N12" i="2"/>
  <c r="K12" i="2"/>
  <c r="H12" i="2"/>
  <c r="T11" i="2"/>
  <c r="Q11" i="2"/>
  <c r="N11" i="2"/>
  <c r="K11" i="2"/>
  <c r="H11" i="2"/>
  <c r="W10" i="2"/>
  <c r="T10" i="2"/>
  <c r="Q10" i="2"/>
  <c r="N10" i="2"/>
  <c r="K10" i="2"/>
  <c r="H10" i="2"/>
  <c r="W9" i="2"/>
  <c r="T9" i="2"/>
  <c r="Q9" i="2"/>
  <c r="N9" i="2"/>
  <c r="K9" i="2"/>
  <c r="H9" i="2"/>
  <c r="W8" i="2"/>
  <c r="T8" i="2"/>
  <c r="Q8" i="2"/>
  <c r="N8" i="2"/>
  <c r="K8" i="2"/>
  <c r="H8" i="2"/>
  <c r="W7" i="2"/>
  <c r="T7" i="2"/>
  <c r="Q7" i="2"/>
  <c r="N7" i="2"/>
  <c r="K7" i="2"/>
  <c r="H7" i="2"/>
  <c r="P87" i="3"/>
  <c r="P88" i="3"/>
  <c r="P89" i="3"/>
  <c r="H88" i="3"/>
  <c r="H89" i="3"/>
  <c r="H90" i="3"/>
  <c r="X166" i="3"/>
  <c r="X231" i="3" s="1"/>
  <c r="AF231" i="3"/>
  <c r="AN166" i="3"/>
  <c r="AN231" i="3" s="1"/>
  <c r="AC34" i="5"/>
  <c r="AP110" i="3"/>
  <c r="H132" i="3"/>
  <c r="AA11" i="5"/>
  <c r="AB11" i="5" s="1"/>
  <c r="X11" i="5"/>
  <c r="Y11" i="5"/>
  <c r="V11" i="5"/>
  <c r="H42" i="9"/>
  <c r="H196" i="3"/>
  <c r="H36" i="9" s="1"/>
  <c r="H30" i="9"/>
  <c r="AP219" i="3"/>
  <c r="AP218" i="3"/>
  <c r="AP217" i="3"/>
  <c r="AP213" i="3"/>
  <c r="AP212" i="3"/>
  <c r="AP203" i="3"/>
  <c r="AP202" i="3"/>
  <c r="AP201" i="3"/>
  <c r="AP200" i="3"/>
  <c r="AP199" i="3"/>
  <c r="AP195" i="3"/>
  <c r="AP194" i="3"/>
  <c r="AP193" i="3"/>
  <c r="AP180" i="3"/>
  <c r="AP179" i="3"/>
  <c r="AP178" i="3"/>
  <c r="AP177" i="3"/>
  <c r="AP176" i="3"/>
  <c r="AP175" i="3"/>
  <c r="AP174" i="3"/>
  <c r="AP173" i="3"/>
  <c r="AP172" i="3"/>
  <c r="AP171" i="3"/>
  <c r="AP164" i="3"/>
  <c r="AP163" i="3"/>
  <c r="AP162" i="3"/>
  <c r="AP161" i="3"/>
  <c r="AP160" i="3"/>
  <c r="AP159" i="3"/>
  <c r="AP152" i="3"/>
  <c r="AP151" i="3"/>
  <c r="AP150" i="3"/>
  <c r="AP149" i="3"/>
  <c r="AP148" i="3"/>
  <c r="AP145" i="3"/>
  <c r="AP144" i="3"/>
  <c r="AP143" i="3"/>
  <c r="AP142" i="3"/>
  <c r="AP141" i="3"/>
  <c r="AP138" i="3"/>
  <c r="AP137" i="3"/>
  <c r="AP136" i="3"/>
  <c r="AP135" i="3"/>
  <c r="AP134" i="3"/>
  <c r="AP131" i="3"/>
  <c r="AP130" i="3"/>
  <c r="AP129" i="3"/>
  <c r="AP128" i="3"/>
  <c r="AP127" i="3"/>
  <c r="AP122" i="3"/>
  <c r="AP119" i="3"/>
  <c r="AP186" i="3"/>
  <c r="AP187" i="3"/>
  <c r="AP185" i="3"/>
  <c r="P153" i="3"/>
  <c r="X153" i="3"/>
  <c r="AF153" i="3"/>
  <c r="AN153" i="3"/>
  <c r="H153" i="3"/>
  <c r="P146" i="3"/>
  <c r="X146" i="3"/>
  <c r="AF146" i="3"/>
  <c r="AN146" i="3"/>
  <c r="H146" i="3"/>
  <c r="P139" i="3"/>
  <c r="X139" i="3"/>
  <c r="AF139" i="3"/>
  <c r="AN139" i="3"/>
  <c r="P132" i="3"/>
  <c r="X132" i="3"/>
  <c r="AF132" i="3"/>
  <c r="AN132" i="3"/>
  <c r="H188" i="3"/>
  <c r="H33" i="9" s="1"/>
  <c r="P220" i="3"/>
  <c r="I42" i="9" s="1"/>
  <c r="X220" i="3"/>
  <c r="J42" i="9" s="1"/>
  <c r="K42" i="9"/>
  <c r="AN220" i="3"/>
  <c r="L42" i="9" s="1"/>
  <c r="P196" i="3"/>
  <c r="I36" i="9" s="1"/>
  <c r="X196" i="3"/>
  <c r="J36" i="9" s="1"/>
  <c r="K36" i="9"/>
  <c r="AN196" i="3"/>
  <c r="L36" i="9" s="1"/>
  <c r="I30" i="9"/>
  <c r="J30" i="9"/>
  <c r="K30" i="9"/>
  <c r="L30" i="9"/>
  <c r="P123" i="3"/>
  <c r="P230" i="3" s="1"/>
  <c r="X230" i="3"/>
  <c r="AF123" i="3"/>
  <c r="AF230" i="3" s="1"/>
  <c r="AN123" i="3"/>
  <c r="AN230" i="3" s="1"/>
  <c r="W55" i="5"/>
  <c r="AA55" i="5" s="1"/>
  <c r="W56" i="5"/>
  <c r="F103" i="5"/>
  <c r="J103" i="5" s="1"/>
  <c r="M103" i="5" s="1"/>
  <c r="W57" i="5"/>
  <c r="AA57" i="5" s="1"/>
  <c r="F104" i="5"/>
  <c r="W104" i="5" s="1"/>
  <c r="AA104" i="5" s="1"/>
  <c r="W58" i="5"/>
  <c r="AA58" i="5" s="1"/>
  <c r="AA60" i="5" s="1"/>
  <c r="W59" i="5"/>
  <c r="F106" i="5"/>
  <c r="W54" i="5"/>
  <c r="AA54" i="5" s="1"/>
  <c r="F101" i="5"/>
  <c r="J101" i="5" s="1"/>
  <c r="T35" i="5"/>
  <c r="T36" i="5"/>
  <c r="C83" i="5" s="1"/>
  <c r="T83" i="5" s="1"/>
  <c r="T37" i="5"/>
  <c r="C84" i="5" s="1"/>
  <c r="T38" i="5"/>
  <c r="T39" i="5"/>
  <c r="T40" i="5"/>
  <c r="C87" i="5" s="1"/>
  <c r="T41" i="5"/>
  <c r="U41" i="5"/>
  <c r="B139" i="5"/>
  <c r="B140" i="5"/>
  <c r="B141" i="5"/>
  <c r="B142" i="5"/>
  <c r="A139" i="5"/>
  <c r="A140" i="5"/>
  <c r="A141" i="5"/>
  <c r="A142" i="5"/>
  <c r="B138" i="5"/>
  <c r="A138" i="5"/>
  <c r="A129" i="5"/>
  <c r="B129" i="5"/>
  <c r="A130" i="5"/>
  <c r="B130" i="5"/>
  <c r="A131" i="5"/>
  <c r="B131" i="5"/>
  <c r="A132" i="5"/>
  <c r="B132" i="5"/>
  <c r="A133" i="5"/>
  <c r="B133" i="5"/>
  <c r="A134" i="5"/>
  <c r="B134" i="5"/>
  <c r="A135" i="5"/>
  <c r="B135" i="5"/>
  <c r="B128" i="5"/>
  <c r="A128" i="5"/>
  <c r="A114" i="5"/>
  <c r="B114" i="5"/>
  <c r="A115" i="5"/>
  <c r="B115" i="5"/>
  <c r="A116" i="5"/>
  <c r="B116" i="5"/>
  <c r="A117" i="5"/>
  <c r="B117" i="5"/>
  <c r="A118" i="5"/>
  <c r="B118" i="5"/>
  <c r="A119" i="5"/>
  <c r="B119" i="5"/>
  <c r="A120" i="5"/>
  <c r="B120" i="5"/>
  <c r="A121" i="5"/>
  <c r="B121" i="5"/>
  <c r="A122" i="5"/>
  <c r="B122" i="5"/>
  <c r="A123" i="5"/>
  <c r="B123" i="5"/>
  <c r="A124" i="5"/>
  <c r="B124" i="5"/>
  <c r="A125" i="5"/>
  <c r="B125" i="5"/>
  <c r="B113" i="5"/>
  <c r="A113" i="5"/>
  <c r="S92" i="5"/>
  <c r="S93" i="5"/>
  <c r="S94" i="5"/>
  <c r="S95" i="5"/>
  <c r="R92" i="5"/>
  <c r="R93" i="5"/>
  <c r="R94" i="5"/>
  <c r="R95" i="5"/>
  <c r="S91" i="5"/>
  <c r="R91" i="5"/>
  <c r="R82" i="5"/>
  <c r="S82" i="5"/>
  <c r="R83" i="5"/>
  <c r="S83" i="5"/>
  <c r="R84" i="5"/>
  <c r="S84" i="5"/>
  <c r="R85" i="5"/>
  <c r="S85" i="5"/>
  <c r="R86" i="5"/>
  <c r="S86" i="5"/>
  <c r="R87" i="5"/>
  <c r="S87" i="5"/>
  <c r="R88" i="5"/>
  <c r="S88" i="5"/>
  <c r="S81" i="5"/>
  <c r="R81" i="5"/>
  <c r="R67" i="5"/>
  <c r="S67" i="5"/>
  <c r="R68" i="5"/>
  <c r="S68" i="5"/>
  <c r="R69" i="5"/>
  <c r="S69" i="5"/>
  <c r="R70" i="5"/>
  <c r="S70" i="5"/>
  <c r="R71" i="5"/>
  <c r="S71" i="5"/>
  <c r="R72" i="5"/>
  <c r="S72" i="5"/>
  <c r="R73" i="5"/>
  <c r="S73" i="5"/>
  <c r="R74" i="5"/>
  <c r="S74" i="5"/>
  <c r="R75" i="5"/>
  <c r="S75" i="5"/>
  <c r="R76" i="5"/>
  <c r="S76" i="5"/>
  <c r="R77" i="5"/>
  <c r="S77" i="5"/>
  <c r="R78" i="5"/>
  <c r="S78" i="5"/>
  <c r="S66" i="5"/>
  <c r="R66" i="5"/>
  <c r="B92" i="5"/>
  <c r="B93" i="5"/>
  <c r="B94" i="5"/>
  <c r="B95" i="5"/>
  <c r="A92" i="5"/>
  <c r="A93" i="5"/>
  <c r="A94" i="5"/>
  <c r="A95" i="5"/>
  <c r="B91" i="5"/>
  <c r="A91" i="5"/>
  <c r="A82" i="5"/>
  <c r="B82" i="5"/>
  <c r="A83" i="5"/>
  <c r="B83" i="5"/>
  <c r="A84" i="5"/>
  <c r="B84" i="5"/>
  <c r="A85" i="5"/>
  <c r="B85" i="5"/>
  <c r="A86" i="5"/>
  <c r="B86" i="5"/>
  <c r="A87" i="5"/>
  <c r="B87" i="5"/>
  <c r="A88" i="5"/>
  <c r="B88" i="5"/>
  <c r="B81" i="5"/>
  <c r="A81" i="5"/>
  <c r="A67" i="5"/>
  <c r="B67" i="5"/>
  <c r="A68" i="5"/>
  <c r="B68" i="5"/>
  <c r="A69" i="5"/>
  <c r="B69" i="5"/>
  <c r="A70" i="5"/>
  <c r="B70" i="5"/>
  <c r="A71" i="5"/>
  <c r="B71" i="5"/>
  <c r="A72" i="5"/>
  <c r="B72" i="5"/>
  <c r="A73" i="5"/>
  <c r="B73" i="5"/>
  <c r="A74" i="5"/>
  <c r="B74" i="5"/>
  <c r="A75" i="5"/>
  <c r="B75" i="5"/>
  <c r="A76" i="5"/>
  <c r="B76" i="5"/>
  <c r="A77" i="5"/>
  <c r="B77" i="5"/>
  <c r="A78" i="5"/>
  <c r="B78" i="5"/>
  <c r="B66" i="5"/>
  <c r="A66" i="5"/>
  <c r="R45" i="5"/>
  <c r="S45" i="5"/>
  <c r="R46" i="5"/>
  <c r="S46" i="5"/>
  <c r="R47" i="5"/>
  <c r="S47" i="5"/>
  <c r="R48" i="5"/>
  <c r="S48" i="5"/>
  <c r="S44" i="5"/>
  <c r="R44" i="5"/>
  <c r="R35" i="5"/>
  <c r="S35" i="5"/>
  <c r="R36" i="5"/>
  <c r="S36" i="5"/>
  <c r="R37" i="5"/>
  <c r="S37" i="5"/>
  <c r="R38" i="5"/>
  <c r="S38" i="5"/>
  <c r="R39" i="5"/>
  <c r="S39" i="5"/>
  <c r="R40" i="5"/>
  <c r="S40" i="5"/>
  <c r="R41" i="5"/>
  <c r="S41" i="5"/>
  <c r="S34" i="5"/>
  <c r="R34" i="5"/>
  <c r="R20" i="5"/>
  <c r="S20" i="5"/>
  <c r="R21" i="5"/>
  <c r="S21" i="5"/>
  <c r="R22" i="5"/>
  <c r="S22" i="5"/>
  <c r="R23" i="5"/>
  <c r="S23" i="5"/>
  <c r="R24" i="5"/>
  <c r="S24" i="5"/>
  <c r="R25" i="5"/>
  <c r="S25" i="5"/>
  <c r="R26" i="5"/>
  <c r="S26" i="5"/>
  <c r="R27" i="5"/>
  <c r="S27" i="5"/>
  <c r="R28" i="5"/>
  <c r="S28" i="5"/>
  <c r="R29" i="5"/>
  <c r="S29" i="5"/>
  <c r="R30" i="5"/>
  <c r="S30" i="5"/>
  <c r="R31" i="5"/>
  <c r="S31" i="5"/>
  <c r="S19" i="5"/>
  <c r="R19" i="5"/>
  <c r="P154" i="5"/>
  <c r="P147" i="5"/>
  <c r="J146" i="5"/>
  <c r="J145" i="5"/>
  <c r="AG107" i="5"/>
  <c r="AA99" i="5"/>
  <c r="AA98" i="5"/>
  <c r="AD98" i="5"/>
  <c r="AE98" i="5" s="1"/>
  <c r="P107" i="5"/>
  <c r="P100" i="5"/>
  <c r="J99" i="5"/>
  <c r="M99" i="5" s="1"/>
  <c r="N99" i="5" s="1"/>
  <c r="O99" i="5" s="1"/>
  <c r="J98" i="5"/>
  <c r="AG60" i="5"/>
  <c r="AG53" i="5"/>
  <c r="AA52" i="5"/>
  <c r="AA51" i="5"/>
  <c r="P60" i="5"/>
  <c r="J59" i="5"/>
  <c r="J58" i="5"/>
  <c r="M58" i="5"/>
  <c r="J57" i="5"/>
  <c r="M57" i="5" s="1"/>
  <c r="J56" i="5"/>
  <c r="J60" i="5" s="1"/>
  <c r="M56" i="5"/>
  <c r="N56" i="5" s="1"/>
  <c r="O56" i="5" s="1"/>
  <c r="J55" i="5"/>
  <c r="J54" i="5"/>
  <c r="M54" i="5" s="1"/>
  <c r="N54" i="5"/>
  <c r="P53" i="5"/>
  <c r="J52" i="5"/>
  <c r="M52" i="5" s="1"/>
  <c r="N52" i="5" s="1"/>
  <c r="O52" i="5" s="1"/>
  <c r="J51" i="5"/>
  <c r="K139" i="5"/>
  <c r="K140" i="5"/>
  <c r="K141" i="5"/>
  <c r="K142" i="5"/>
  <c r="K138" i="5"/>
  <c r="L129" i="5"/>
  <c r="L130" i="5"/>
  <c r="L131" i="5"/>
  <c r="L132" i="5"/>
  <c r="L133" i="5"/>
  <c r="L134" i="5"/>
  <c r="L135" i="5"/>
  <c r="L128" i="5"/>
  <c r="K129" i="5"/>
  <c r="K130" i="5"/>
  <c r="K131" i="5"/>
  <c r="K132" i="5"/>
  <c r="K133" i="5"/>
  <c r="K134" i="5"/>
  <c r="K135" i="5"/>
  <c r="K128" i="5"/>
  <c r="K114" i="5"/>
  <c r="K115" i="5"/>
  <c r="K116" i="5"/>
  <c r="K117" i="5"/>
  <c r="K118" i="5"/>
  <c r="M118" i="5" s="1"/>
  <c r="N118" i="5" s="1"/>
  <c r="K119" i="5"/>
  <c r="K120" i="5"/>
  <c r="K121" i="5"/>
  <c r="K122" i="5"/>
  <c r="K123" i="5"/>
  <c r="K124" i="5"/>
  <c r="K125" i="5"/>
  <c r="K113" i="5"/>
  <c r="AB92" i="5"/>
  <c r="AB93" i="5"/>
  <c r="AB94" i="5"/>
  <c r="AB95" i="5"/>
  <c r="AB91" i="5"/>
  <c r="AC82" i="5"/>
  <c r="AC83" i="5"/>
  <c r="AC84" i="5"/>
  <c r="AC85" i="5"/>
  <c r="AC86" i="5"/>
  <c r="AC87" i="5"/>
  <c r="AC88" i="5"/>
  <c r="AC81" i="5"/>
  <c r="AB82" i="5"/>
  <c r="AB83" i="5"/>
  <c r="AB84" i="5"/>
  <c r="AB85" i="5"/>
  <c r="AB86" i="5"/>
  <c r="AB87" i="5"/>
  <c r="AB88" i="5"/>
  <c r="AB81" i="5"/>
  <c r="AB67" i="5"/>
  <c r="AB68" i="5"/>
  <c r="AB69" i="5"/>
  <c r="AB70" i="5"/>
  <c r="AB71" i="5"/>
  <c r="AB72" i="5"/>
  <c r="AB73" i="5"/>
  <c r="AB74" i="5"/>
  <c r="AB75" i="5"/>
  <c r="AB76" i="5"/>
  <c r="AB77" i="5"/>
  <c r="AB78" i="5"/>
  <c r="AB66" i="5"/>
  <c r="K92" i="5"/>
  <c r="K93" i="5"/>
  <c r="K94" i="5"/>
  <c r="K95" i="5"/>
  <c r="K91" i="5"/>
  <c r="L82" i="5"/>
  <c r="L83" i="5"/>
  <c r="L84" i="5"/>
  <c r="L85" i="5"/>
  <c r="L86" i="5"/>
  <c r="L87" i="5"/>
  <c r="L88" i="5"/>
  <c r="L81" i="5"/>
  <c r="AC35" i="5"/>
  <c r="AC36" i="5"/>
  <c r="AC37" i="5"/>
  <c r="AC38" i="5"/>
  <c r="AC39" i="5"/>
  <c r="AC40" i="5"/>
  <c r="AC41" i="5"/>
  <c r="AB20" i="5"/>
  <c r="AB21" i="5"/>
  <c r="AB22" i="5"/>
  <c r="AB23" i="5"/>
  <c r="AB24" i="5"/>
  <c r="AB25" i="5"/>
  <c r="AB26" i="5"/>
  <c r="AB27" i="5"/>
  <c r="AB28" i="5"/>
  <c r="AB29" i="5"/>
  <c r="AD29" i="5" s="1"/>
  <c r="AE29" i="5" s="1"/>
  <c r="AF29" i="5" s="1"/>
  <c r="AB30" i="5"/>
  <c r="AB31" i="5"/>
  <c r="K81" i="5"/>
  <c r="K67" i="5"/>
  <c r="K68" i="5"/>
  <c r="K69" i="5"/>
  <c r="K70" i="5"/>
  <c r="K71" i="5"/>
  <c r="K72" i="5"/>
  <c r="K73" i="5"/>
  <c r="K74" i="5"/>
  <c r="K75" i="5"/>
  <c r="K76" i="5"/>
  <c r="K77" i="5"/>
  <c r="K78" i="5"/>
  <c r="K66" i="5"/>
  <c r="AB45" i="5"/>
  <c r="AB46" i="5"/>
  <c r="AB47" i="5"/>
  <c r="AB48" i="5"/>
  <c r="AB44" i="5"/>
  <c r="AB35" i="5"/>
  <c r="K82" i="5" s="1"/>
  <c r="AB36" i="5"/>
  <c r="AB37" i="5"/>
  <c r="K84" i="5"/>
  <c r="AB38" i="5"/>
  <c r="K85" i="5"/>
  <c r="AB39" i="5"/>
  <c r="K86" i="5" s="1"/>
  <c r="AB40" i="5"/>
  <c r="AB41" i="5"/>
  <c r="K88" i="5"/>
  <c r="M88" i="5" s="1"/>
  <c r="AB34" i="5"/>
  <c r="AB19" i="5"/>
  <c r="W45" i="5"/>
  <c r="AA45" i="5" s="1"/>
  <c r="W46" i="5"/>
  <c r="W47" i="5"/>
  <c r="AA47" i="5"/>
  <c r="W48" i="5"/>
  <c r="AA48" i="5"/>
  <c r="T34" i="5"/>
  <c r="T20" i="5"/>
  <c r="C67" i="5" s="1"/>
  <c r="T67" i="5" s="1"/>
  <c r="T21" i="5"/>
  <c r="C68" i="5"/>
  <c r="J68" i="5" s="1"/>
  <c r="T22" i="5"/>
  <c r="AA22" i="5" s="1"/>
  <c r="AD22" i="5" s="1"/>
  <c r="AE22" i="5" s="1"/>
  <c r="AF22" i="5" s="1"/>
  <c r="C69" i="5"/>
  <c r="T69" i="5" s="1"/>
  <c r="AA69" i="5" s="1"/>
  <c r="T23" i="5"/>
  <c r="C70" i="5" s="1"/>
  <c r="T70" i="5" s="1"/>
  <c r="J70" i="5"/>
  <c r="T24" i="5"/>
  <c r="AA24" i="5"/>
  <c r="T25" i="5"/>
  <c r="AA25" i="5"/>
  <c r="T26" i="5"/>
  <c r="C73" i="5"/>
  <c r="T73" i="5" s="1"/>
  <c r="T27" i="5"/>
  <c r="C74" i="5"/>
  <c r="J74" i="5" s="1"/>
  <c r="T28" i="5"/>
  <c r="C75" i="5"/>
  <c r="T29" i="5"/>
  <c r="AA29" i="5"/>
  <c r="T30" i="5"/>
  <c r="C77" i="5"/>
  <c r="T31" i="5"/>
  <c r="C78" i="5" s="1"/>
  <c r="J78" i="5" s="1"/>
  <c r="M78" i="5" s="1"/>
  <c r="P143" i="5"/>
  <c r="P136" i="5"/>
  <c r="I135" i="5"/>
  <c r="G135" i="5"/>
  <c r="I134" i="5"/>
  <c r="G134" i="5"/>
  <c r="I133" i="5"/>
  <c r="G133" i="5"/>
  <c r="I132" i="5"/>
  <c r="G132" i="5"/>
  <c r="I131" i="5"/>
  <c r="G131" i="5"/>
  <c r="I130" i="5"/>
  <c r="G130" i="5"/>
  <c r="I129" i="5"/>
  <c r="G129" i="5"/>
  <c r="I128" i="5"/>
  <c r="G128" i="5"/>
  <c r="P126" i="5"/>
  <c r="G125" i="5"/>
  <c r="G124" i="5"/>
  <c r="G123" i="5"/>
  <c r="G122" i="5"/>
  <c r="G121" i="5"/>
  <c r="G120" i="5"/>
  <c r="G119" i="5"/>
  <c r="G118" i="5"/>
  <c r="G117" i="5"/>
  <c r="G116" i="5"/>
  <c r="G115" i="5"/>
  <c r="G114" i="5"/>
  <c r="G113" i="5"/>
  <c r="AG96" i="5"/>
  <c r="AG89" i="5"/>
  <c r="Z88" i="5"/>
  <c r="X88" i="5"/>
  <c r="Z87" i="5"/>
  <c r="X87" i="5"/>
  <c r="Z86" i="5"/>
  <c r="X86" i="5"/>
  <c r="Z85" i="5"/>
  <c r="X85" i="5"/>
  <c r="Z84" i="5"/>
  <c r="X84" i="5"/>
  <c r="Z83" i="5"/>
  <c r="X83" i="5"/>
  <c r="Z82" i="5"/>
  <c r="X82" i="5"/>
  <c r="Z81" i="5"/>
  <c r="X81" i="5"/>
  <c r="AG79" i="5"/>
  <c r="X78" i="5"/>
  <c r="X77" i="5"/>
  <c r="X76" i="5"/>
  <c r="X75" i="5"/>
  <c r="X74" i="5"/>
  <c r="X73" i="5"/>
  <c r="X72" i="5"/>
  <c r="X71" i="5"/>
  <c r="X70" i="5"/>
  <c r="X69" i="5"/>
  <c r="X68" i="5"/>
  <c r="X67" i="5"/>
  <c r="X66" i="5"/>
  <c r="P96" i="5"/>
  <c r="P89" i="5"/>
  <c r="I88" i="5"/>
  <c r="G88" i="5"/>
  <c r="I87" i="5"/>
  <c r="G87" i="5"/>
  <c r="I86" i="5"/>
  <c r="G86" i="5"/>
  <c r="I85" i="5"/>
  <c r="G85" i="5"/>
  <c r="I84" i="5"/>
  <c r="G84" i="5"/>
  <c r="I83" i="5"/>
  <c r="G83" i="5"/>
  <c r="I82" i="5"/>
  <c r="G82" i="5"/>
  <c r="I81" i="5"/>
  <c r="G81" i="5"/>
  <c r="P79" i="5"/>
  <c r="G78" i="5"/>
  <c r="G77" i="5"/>
  <c r="G76" i="5"/>
  <c r="G75" i="5"/>
  <c r="G74" i="5"/>
  <c r="G73" i="5"/>
  <c r="G72" i="5"/>
  <c r="G71" i="5"/>
  <c r="G70" i="5"/>
  <c r="G69" i="5"/>
  <c r="G68" i="5"/>
  <c r="G67" i="5"/>
  <c r="G66" i="5"/>
  <c r="W44" i="5"/>
  <c r="F91" i="5"/>
  <c r="J91" i="5" s="1"/>
  <c r="T19" i="5"/>
  <c r="C66" i="5" s="1"/>
  <c r="AG49" i="5"/>
  <c r="AG42" i="5"/>
  <c r="Z41" i="5"/>
  <c r="X41" i="5"/>
  <c r="Z40" i="5"/>
  <c r="X40" i="5"/>
  <c r="Z39" i="5"/>
  <c r="X39" i="5"/>
  <c r="Z38" i="5"/>
  <c r="X38" i="5"/>
  <c r="Z37" i="5"/>
  <c r="X37" i="5"/>
  <c r="U37" i="5"/>
  <c r="AD37" i="5" s="1"/>
  <c r="Z36" i="5"/>
  <c r="X36" i="5"/>
  <c r="Z35" i="5"/>
  <c r="X35" i="5"/>
  <c r="Z34" i="5"/>
  <c r="X34" i="5"/>
  <c r="AG32" i="5"/>
  <c r="X31" i="5"/>
  <c r="X30" i="5"/>
  <c r="X29" i="5"/>
  <c r="X28" i="5"/>
  <c r="X27" i="5"/>
  <c r="X26" i="5"/>
  <c r="X25" i="5"/>
  <c r="X24" i="5"/>
  <c r="X23" i="5"/>
  <c r="X22" i="5"/>
  <c r="X21" i="5"/>
  <c r="X20" i="5"/>
  <c r="X19" i="5"/>
  <c r="AA56" i="5"/>
  <c r="AD56" i="5" s="1"/>
  <c r="AD57" i="5"/>
  <c r="F105" i="5"/>
  <c r="F151" i="5"/>
  <c r="J151" i="5" s="1"/>
  <c r="M101" i="5"/>
  <c r="W101" i="5"/>
  <c r="AA101" i="5" s="1"/>
  <c r="F148" i="5"/>
  <c r="J148" i="5"/>
  <c r="M148" i="5" s="1"/>
  <c r="N148" i="5"/>
  <c r="W103" i="5"/>
  <c r="AA103" i="5" s="1"/>
  <c r="AD103" i="5" s="1"/>
  <c r="F150" i="5"/>
  <c r="J150" i="5"/>
  <c r="M150" i="5" s="1"/>
  <c r="AA59" i="5"/>
  <c r="AD59" i="5" s="1"/>
  <c r="AE59" i="5"/>
  <c r="AF59" i="5" s="1"/>
  <c r="F102" i="5"/>
  <c r="W102" i="5" s="1"/>
  <c r="AA102" i="5" s="1"/>
  <c r="AD102" i="5" s="1"/>
  <c r="J102" i="5"/>
  <c r="M102" i="5" s="1"/>
  <c r="N102" i="5"/>
  <c r="O102" i="5" s="1"/>
  <c r="AD99" i="5"/>
  <c r="AD100" i="5"/>
  <c r="AA100" i="5"/>
  <c r="M145" i="5"/>
  <c r="AD55" i="5"/>
  <c r="AE55" i="5" s="1"/>
  <c r="AF55" i="5" s="1"/>
  <c r="O54" i="5"/>
  <c r="M55" i="5"/>
  <c r="N55" i="5"/>
  <c r="AA20" i="5"/>
  <c r="AA26" i="5"/>
  <c r="AA44" i="5"/>
  <c r="AA27" i="5"/>
  <c r="AA28" i="5"/>
  <c r="AD28" i="5"/>
  <c r="AE28" i="5" s="1"/>
  <c r="AF28" i="5" s="1"/>
  <c r="AA19" i="5"/>
  <c r="AD19" i="5" s="1"/>
  <c r="AE19" i="5"/>
  <c r="AF19" i="5" s="1"/>
  <c r="C116" i="5"/>
  <c r="J116" i="5"/>
  <c r="M116" i="5"/>
  <c r="AA30" i="5"/>
  <c r="AD30" i="5"/>
  <c r="AE30" i="5"/>
  <c r="AF30" i="5" s="1"/>
  <c r="F95" i="5"/>
  <c r="F94" i="5"/>
  <c r="W94" i="5"/>
  <c r="AA94" i="5" s="1"/>
  <c r="AD94" i="5" s="1"/>
  <c r="AE94" i="5"/>
  <c r="AF94" i="5"/>
  <c r="AA31" i="5"/>
  <c r="U40" i="5"/>
  <c r="AA40" i="5" s="1"/>
  <c r="U36" i="5"/>
  <c r="N78" i="5"/>
  <c r="O78" i="5"/>
  <c r="J75" i="5"/>
  <c r="M75" i="5"/>
  <c r="N75" i="5"/>
  <c r="O75" i="5" s="1"/>
  <c r="T75" i="5"/>
  <c r="C72" i="5"/>
  <c r="T72" i="5" s="1"/>
  <c r="AA72" i="5" s="1"/>
  <c r="AD72" i="5" s="1"/>
  <c r="C71" i="5"/>
  <c r="C82" i="5"/>
  <c r="D82" i="5" s="1"/>
  <c r="F92" i="5"/>
  <c r="C76" i="5"/>
  <c r="T76" i="5" s="1"/>
  <c r="C88" i="5"/>
  <c r="AA21" i="5"/>
  <c r="AD21" i="5" s="1"/>
  <c r="J67" i="5"/>
  <c r="M67" i="5" s="1"/>
  <c r="N67" i="5"/>
  <c r="O67" i="5" s="1"/>
  <c r="AA67" i="5"/>
  <c r="AA41" i="5"/>
  <c r="D83" i="5"/>
  <c r="AD24" i="5"/>
  <c r="AE24" i="5"/>
  <c r="AF24" i="5"/>
  <c r="AD48" i="5"/>
  <c r="AE48" i="5"/>
  <c r="AF48" i="5" s="1"/>
  <c r="AD45" i="5"/>
  <c r="P49" i="5"/>
  <c r="J48" i="5"/>
  <c r="M48" i="5"/>
  <c r="N48" i="5"/>
  <c r="O48" i="5"/>
  <c r="J47" i="5"/>
  <c r="J46" i="5"/>
  <c r="M46" i="5"/>
  <c r="N46" i="5" s="1"/>
  <c r="O46" i="5" s="1"/>
  <c r="J45" i="5"/>
  <c r="M45" i="5" s="1"/>
  <c r="J44" i="5"/>
  <c r="P42" i="5"/>
  <c r="I41" i="5"/>
  <c r="G41" i="5"/>
  <c r="D41" i="5"/>
  <c r="M41" i="5" s="1"/>
  <c r="I40" i="5"/>
  <c r="G40" i="5"/>
  <c r="D40" i="5"/>
  <c r="M40" i="5" s="1"/>
  <c r="I39" i="5"/>
  <c r="G39" i="5"/>
  <c r="D39" i="5"/>
  <c r="M39" i="5" s="1"/>
  <c r="I38" i="5"/>
  <c r="G38" i="5"/>
  <c r="D38" i="5"/>
  <c r="I37" i="5"/>
  <c r="G37" i="5"/>
  <c r="D37" i="5"/>
  <c r="M37" i="5" s="1"/>
  <c r="I36" i="5"/>
  <c r="G36" i="5"/>
  <c r="D36" i="5"/>
  <c r="J36" i="5" s="1"/>
  <c r="M36" i="5"/>
  <c r="I35" i="5"/>
  <c r="G35" i="5"/>
  <c r="D35" i="5"/>
  <c r="M35" i="5" s="1"/>
  <c r="I34" i="5"/>
  <c r="G34" i="5"/>
  <c r="D34" i="5"/>
  <c r="J34" i="5" s="1"/>
  <c r="M34" i="5"/>
  <c r="P32" i="5"/>
  <c r="P61" i="5" s="1"/>
  <c r="G3" i="5" s="1"/>
  <c r="J31" i="5"/>
  <c r="M31" i="5"/>
  <c r="N31" i="5" s="1"/>
  <c r="G31" i="5"/>
  <c r="J30" i="5"/>
  <c r="G30" i="5"/>
  <c r="J29" i="5"/>
  <c r="M29" i="5"/>
  <c r="N29" i="5"/>
  <c r="O29" i="5" s="1"/>
  <c r="G29" i="5"/>
  <c r="J28" i="5"/>
  <c r="G28" i="5"/>
  <c r="J27" i="5"/>
  <c r="M27" i="5"/>
  <c r="N27" i="5"/>
  <c r="O27" i="5"/>
  <c r="G27" i="5"/>
  <c r="J26" i="5"/>
  <c r="G26" i="5"/>
  <c r="J25" i="5"/>
  <c r="M25" i="5"/>
  <c r="G25" i="5"/>
  <c r="J24" i="5"/>
  <c r="M24" i="5"/>
  <c r="G24" i="5"/>
  <c r="J23" i="5"/>
  <c r="M23" i="5"/>
  <c r="N23" i="5" s="1"/>
  <c r="G23" i="5"/>
  <c r="J22" i="5"/>
  <c r="G22" i="5"/>
  <c r="J21" i="5"/>
  <c r="M21" i="5"/>
  <c r="N21" i="5" s="1"/>
  <c r="O21" i="5" s="1"/>
  <c r="G21" i="5"/>
  <c r="J20" i="5"/>
  <c r="G20" i="5"/>
  <c r="J19" i="5"/>
  <c r="G19" i="5"/>
  <c r="AD54" i="5"/>
  <c r="AE54" i="5"/>
  <c r="AF54" i="5" s="1"/>
  <c r="AE103" i="5"/>
  <c r="AF103" i="5" s="1"/>
  <c r="M44" i="5"/>
  <c r="N44" i="5"/>
  <c r="O44" i="5"/>
  <c r="N145" i="5"/>
  <c r="N101" i="5"/>
  <c r="O101" i="5" s="1"/>
  <c r="J94" i="5"/>
  <c r="M94" i="5"/>
  <c r="T84" i="5"/>
  <c r="C131" i="5"/>
  <c r="AA36" i="5"/>
  <c r="C114" i="5"/>
  <c r="J114" i="5"/>
  <c r="D88" i="5"/>
  <c r="T88" i="5"/>
  <c r="J76" i="5"/>
  <c r="M76" i="5"/>
  <c r="N76" i="5"/>
  <c r="O76" i="5" s="1"/>
  <c r="T71" i="5"/>
  <c r="AA71" i="5" s="1"/>
  <c r="J71" i="5"/>
  <c r="W92" i="5"/>
  <c r="AA92" i="5" s="1"/>
  <c r="AD92" i="5" s="1"/>
  <c r="J92" i="5"/>
  <c r="M92" i="5" s="1"/>
  <c r="N25" i="5"/>
  <c r="O25" i="5" s="1"/>
  <c r="J72" i="5"/>
  <c r="AA70" i="5"/>
  <c r="C117" i="5"/>
  <c r="J117" i="5" s="1"/>
  <c r="M117" i="5"/>
  <c r="J39" i="5"/>
  <c r="N39" i="5"/>
  <c r="O39" i="5" s="1"/>
  <c r="M26" i="5"/>
  <c r="N26" i="5"/>
  <c r="O26" i="5" s="1"/>
  <c r="M20" i="5"/>
  <c r="O23" i="5"/>
  <c r="M28" i="5"/>
  <c r="N28" i="5" s="1"/>
  <c r="O28" i="5" s="1"/>
  <c r="O31" i="5"/>
  <c r="J35" i="5"/>
  <c r="N35" i="5" s="1"/>
  <c r="O35" i="5" s="1"/>
  <c r="M22" i="5"/>
  <c r="M30" i="5"/>
  <c r="N30" i="5" s="1"/>
  <c r="O30" i="5" s="1"/>
  <c r="F149" i="5"/>
  <c r="J149" i="5"/>
  <c r="M149" i="5" s="1"/>
  <c r="C118" i="5"/>
  <c r="J118" i="5"/>
  <c r="O118" i="5"/>
  <c r="AD71" i="5"/>
  <c r="AE71" i="5"/>
  <c r="AF71" i="5" s="1"/>
  <c r="AE72" i="5"/>
  <c r="AF72" i="5"/>
  <c r="C119" i="5"/>
  <c r="J119" i="5" s="1"/>
  <c r="AE21" i="5"/>
  <c r="AF21" i="5" s="1"/>
  <c r="F139" i="5"/>
  <c r="J139" i="5"/>
  <c r="AE92" i="5"/>
  <c r="AF92" i="5" s="1"/>
  <c r="J88" i="5"/>
  <c r="C123" i="5"/>
  <c r="J123" i="5"/>
  <c r="M123" i="5"/>
  <c r="N123" i="5"/>
  <c r="O123" i="5"/>
  <c r="AA76" i="5"/>
  <c r="N45" i="5"/>
  <c r="O45" i="5"/>
  <c r="N149" i="5"/>
  <c r="AE102" i="5"/>
  <c r="N88" i="5"/>
  <c r="O88" i="5" s="1"/>
  <c r="AF102" i="5"/>
  <c r="O149" i="5"/>
  <c r="AN204" i="3"/>
  <c r="L39" i="9" s="1"/>
  <c r="K39" i="9"/>
  <c r="X204" i="3"/>
  <c r="J39" i="9" s="1"/>
  <c r="P204" i="3"/>
  <c r="I39" i="9" s="1"/>
  <c r="AN188" i="3"/>
  <c r="L33" i="9" s="1"/>
  <c r="K33" i="9"/>
  <c r="X188" i="3"/>
  <c r="J33" i="9" s="1"/>
  <c r="P188" i="3"/>
  <c r="I33" i="9" s="1"/>
  <c r="H98" i="3" l="1"/>
  <c r="H113" i="3" s="1"/>
  <c r="H115" i="3" s="1"/>
  <c r="AF154" i="3"/>
  <c r="K24" i="9" s="1"/>
  <c r="X154" i="3"/>
  <c r="J24" i="9" s="1"/>
  <c r="AP231" i="3"/>
  <c r="AP230" i="3"/>
  <c r="H39" i="9"/>
  <c r="K13" i="9"/>
  <c r="M139" i="5"/>
  <c r="N139" i="5"/>
  <c r="O139" i="5" s="1"/>
  <c r="AD20" i="5"/>
  <c r="AE20" i="5"/>
  <c r="AF20" i="5" s="1"/>
  <c r="AA32" i="5"/>
  <c r="J82" i="5"/>
  <c r="O145" i="5"/>
  <c r="AD101" i="5"/>
  <c r="AE101" i="5"/>
  <c r="M91" i="5"/>
  <c r="N91" i="5" s="1"/>
  <c r="P108" i="5"/>
  <c r="G7" i="5" s="1"/>
  <c r="U34" i="5"/>
  <c r="AA34" i="5"/>
  <c r="AD34" i="5"/>
  <c r="C81" i="5"/>
  <c r="AE51" i="5"/>
  <c r="AD51" i="5"/>
  <c r="AA53" i="5"/>
  <c r="N47" i="5"/>
  <c r="C122" i="5"/>
  <c r="J122" i="5" s="1"/>
  <c r="AA75" i="5"/>
  <c r="J95" i="5"/>
  <c r="W95" i="5"/>
  <c r="O148" i="5"/>
  <c r="U39" i="5"/>
  <c r="AD39" i="5" s="1"/>
  <c r="C86" i="5"/>
  <c r="AA39" i="5"/>
  <c r="AE39" i="5" s="1"/>
  <c r="AF39" i="5" s="1"/>
  <c r="D131" i="5"/>
  <c r="J131" i="5" s="1"/>
  <c r="N131" i="5" s="1"/>
  <c r="O131" i="5" s="1"/>
  <c r="M131" i="5"/>
  <c r="M82" i="5"/>
  <c r="T82" i="5"/>
  <c r="T66" i="5"/>
  <c r="J66" i="5"/>
  <c r="M146" i="5"/>
  <c r="J147" i="5"/>
  <c r="AD104" i="5"/>
  <c r="AE104" i="5" s="1"/>
  <c r="AF104" i="5" s="1"/>
  <c r="N150" i="5"/>
  <c r="O150" i="5" s="1"/>
  <c r="M42" i="5"/>
  <c r="AD67" i="5"/>
  <c r="AE67" i="5"/>
  <c r="AF67" i="5" s="1"/>
  <c r="M72" i="5"/>
  <c r="N72" i="5"/>
  <c r="O72" i="5" s="1"/>
  <c r="AD31" i="5"/>
  <c r="AE31" i="5" s="1"/>
  <c r="AF31" i="5" s="1"/>
  <c r="O55" i="5"/>
  <c r="AD76" i="5"/>
  <c r="AE76" i="5"/>
  <c r="AF76" i="5" s="1"/>
  <c r="N74" i="5"/>
  <c r="O74" i="5" s="1"/>
  <c r="M74" i="5"/>
  <c r="M70" i="5"/>
  <c r="N70" i="5"/>
  <c r="O70" i="5" s="1"/>
  <c r="K83" i="5"/>
  <c r="M83" i="5" s="1"/>
  <c r="AD36" i="5"/>
  <c r="AE36" i="5" s="1"/>
  <c r="AF36" i="5" s="1"/>
  <c r="AF98" i="5"/>
  <c r="N34" i="5"/>
  <c r="N116" i="5"/>
  <c r="O116" i="5" s="1"/>
  <c r="U84" i="5"/>
  <c r="AD84" i="5" s="1"/>
  <c r="AD70" i="5"/>
  <c r="AE70" i="5"/>
  <c r="AF70" i="5" s="1"/>
  <c r="W91" i="5"/>
  <c r="AD58" i="5"/>
  <c r="AD60" i="5" s="1"/>
  <c r="J105" i="5"/>
  <c r="W105" i="5"/>
  <c r="AD26" i="5"/>
  <c r="AE26" i="5"/>
  <c r="AF26" i="5" s="1"/>
  <c r="M114" i="5"/>
  <c r="N114" i="5"/>
  <c r="O114" i="5" s="1"/>
  <c r="N36" i="5"/>
  <c r="O36" i="5" s="1"/>
  <c r="C85" i="5"/>
  <c r="U38" i="5"/>
  <c r="AA38" i="5" s="1"/>
  <c r="AE38" i="5" s="1"/>
  <c r="AF38" i="5" s="1"/>
  <c r="AD38" i="5"/>
  <c r="N117" i="5"/>
  <c r="O117" i="5" s="1"/>
  <c r="T74" i="5"/>
  <c r="M151" i="5"/>
  <c r="N151" i="5"/>
  <c r="O151" i="5" s="1"/>
  <c r="M119" i="5"/>
  <c r="N119" i="5" s="1"/>
  <c r="O119" i="5" s="1"/>
  <c r="C135" i="5"/>
  <c r="U88" i="5"/>
  <c r="J38" i="5"/>
  <c r="N38" i="5" s="1"/>
  <c r="O38" i="5" s="1"/>
  <c r="M38" i="5"/>
  <c r="N24" i="5"/>
  <c r="O24" i="5" s="1"/>
  <c r="M51" i="5"/>
  <c r="M53" i="5" s="1"/>
  <c r="N51" i="5"/>
  <c r="AD52" i="5"/>
  <c r="AE52" i="5"/>
  <c r="AF52" i="5" s="1"/>
  <c r="J41" i="5"/>
  <c r="N41" i="5" s="1"/>
  <c r="O41" i="5" s="1"/>
  <c r="AD69" i="5"/>
  <c r="AE69" i="5" s="1"/>
  <c r="AF69" i="5" s="1"/>
  <c r="AD40" i="5"/>
  <c r="AE40" i="5" s="1"/>
  <c r="AF40" i="5" s="1"/>
  <c r="K87" i="5"/>
  <c r="M87" i="5" s="1"/>
  <c r="J32" i="5"/>
  <c r="M19" i="5"/>
  <c r="M32" i="5" s="1"/>
  <c r="N19" i="5"/>
  <c r="C130" i="5"/>
  <c r="D84" i="5"/>
  <c r="J84" i="5" s="1"/>
  <c r="AE56" i="5"/>
  <c r="AD41" i="5"/>
  <c r="AE41" i="5" s="1"/>
  <c r="AF41" i="5" s="1"/>
  <c r="U35" i="5"/>
  <c r="AD35" i="5"/>
  <c r="AA35" i="5"/>
  <c r="AE35" i="5" s="1"/>
  <c r="AF35" i="5" s="1"/>
  <c r="J49" i="5"/>
  <c r="N94" i="5"/>
  <c r="O94" i="5" s="1"/>
  <c r="N22" i="5"/>
  <c r="O22" i="5" s="1"/>
  <c r="T78" i="5"/>
  <c r="T77" i="5"/>
  <c r="J77" i="5"/>
  <c r="AD47" i="5"/>
  <c r="AE47" i="5"/>
  <c r="AF47" i="5" s="1"/>
  <c r="AE57" i="5"/>
  <c r="AF57" i="5" s="1"/>
  <c r="AD25" i="5"/>
  <c r="AE25" i="5"/>
  <c r="AF25" i="5" s="1"/>
  <c r="AA46" i="5"/>
  <c r="F93" i="5"/>
  <c r="N58" i="5"/>
  <c r="O58" i="5" s="1"/>
  <c r="M98" i="5"/>
  <c r="J100" i="5"/>
  <c r="AE99" i="5"/>
  <c r="AF99" i="5" s="1"/>
  <c r="M47" i="5"/>
  <c r="M49" i="5" s="1"/>
  <c r="M71" i="5"/>
  <c r="N71" i="5" s="1"/>
  <c r="O71" i="5" s="1"/>
  <c r="F141" i="5"/>
  <c r="J141" i="5" s="1"/>
  <c r="N20" i="5"/>
  <c r="O20" i="5" s="1"/>
  <c r="J40" i="5"/>
  <c r="N40" i="5" s="1"/>
  <c r="O40" i="5" s="1"/>
  <c r="T68" i="5"/>
  <c r="AA37" i="5"/>
  <c r="AE37" i="5" s="1"/>
  <c r="AF37" i="5" s="1"/>
  <c r="U83" i="5"/>
  <c r="AD83" i="5" s="1"/>
  <c r="J69" i="5"/>
  <c r="AD44" i="5"/>
  <c r="AE44" i="5"/>
  <c r="N103" i="5"/>
  <c r="O103" i="5" s="1"/>
  <c r="AE45" i="5"/>
  <c r="AF45" i="5" s="1"/>
  <c r="M59" i="5"/>
  <c r="N59" i="5" s="1"/>
  <c r="O59" i="5" s="1"/>
  <c r="D87" i="5"/>
  <c r="J87" i="5" s="1"/>
  <c r="N87" i="5" s="1"/>
  <c r="O87" i="5" s="1"/>
  <c r="T87" i="5"/>
  <c r="C120" i="5"/>
  <c r="J120" i="5" s="1"/>
  <c r="AA73" i="5"/>
  <c r="N57" i="5"/>
  <c r="O57" i="5" s="1"/>
  <c r="O60" i="5" s="1"/>
  <c r="J73" i="5"/>
  <c r="AD27" i="5"/>
  <c r="AE27" i="5" s="1"/>
  <c r="AF27" i="5" s="1"/>
  <c r="J104" i="5"/>
  <c r="J107" i="5" s="1"/>
  <c r="N92" i="5"/>
  <c r="O92" i="5" s="1"/>
  <c r="J53" i="5"/>
  <c r="AG61" i="5"/>
  <c r="G5" i="5" s="1"/>
  <c r="G13" i="5" s="1"/>
  <c r="M68" i="5"/>
  <c r="N68" i="5" s="1"/>
  <c r="O68" i="5" s="1"/>
  <c r="J37" i="5"/>
  <c r="N37" i="5" s="1"/>
  <c r="O37" i="5" s="1"/>
  <c r="J83" i="5"/>
  <c r="AA23" i="5"/>
  <c r="AG108" i="5"/>
  <c r="G9" i="5" s="1"/>
  <c r="P155" i="5"/>
  <c r="G11" i="5" s="1"/>
  <c r="J106" i="5"/>
  <c r="W106" i="5"/>
  <c r="L53" i="9"/>
  <c r="L27" i="9"/>
  <c r="K53" i="9"/>
  <c r="K27" i="9"/>
  <c r="J53" i="9"/>
  <c r="J27" i="9"/>
  <c r="I53" i="9"/>
  <c r="I27" i="9"/>
  <c r="H53" i="9"/>
  <c r="H27" i="9"/>
  <c r="L50" i="9"/>
  <c r="L21" i="9"/>
  <c r="K50" i="9"/>
  <c r="K21" i="9"/>
  <c r="J50" i="9"/>
  <c r="J21" i="9"/>
  <c r="I50" i="9"/>
  <c r="I21" i="9"/>
  <c r="AP52" i="3"/>
  <c r="P225" i="3"/>
  <c r="P233" i="3" s="1"/>
  <c r="X225" i="3"/>
  <c r="X233" i="3" s="1"/>
  <c r="AF225" i="3"/>
  <c r="AF233" i="3" s="1"/>
  <c r="H225" i="3"/>
  <c r="H233" i="3" s="1"/>
  <c r="H154" i="3"/>
  <c r="H24" i="9" s="1"/>
  <c r="AP188" i="3"/>
  <c r="N33" i="9" s="1"/>
  <c r="AP132" i="3"/>
  <c r="AP146" i="3"/>
  <c r="AP139" i="3"/>
  <c r="AN154" i="3"/>
  <c r="L24" i="9" s="1"/>
  <c r="AP224" i="3"/>
  <c r="AP196" i="3"/>
  <c r="N36" i="9" s="1"/>
  <c r="P86" i="3"/>
  <c r="AP153" i="3"/>
  <c r="P90" i="3"/>
  <c r="P154" i="3"/>
  <c r="I24" i="9" s="1"/>
  <c r="AP166" i="3"/>
  <c r="N27" i="9" s="1"/>
  <c r="AP223" i="3"/>
  <c r="AP123" i="3"/>
  <c r="N21" i="9" s="1"/>
  <c r="AP181" i="3"/>
  <c r="N30" i="9" s="1"/>
  <c r="T52" i="2"/>
  <c r="W52" i="2" s="1"/>
  <c r="AN225" i="3"/>
  <c r="AN233" i="3" s="1"/>
  <c r="X90" i="3"/>
  <c r="AP204" i="3"/>
  <c r="N39" i="9" s="1"/>
  <c r="AP220" i="3"/>
  <c r="N42" i="9" s="1"/>
  <c r="P98" i="3" l="1"/>
  <c r="P113" i="3" s="1"/>
  <c r="P115" i="3" s="1"/>
  <c r="AP233" i="3"/>
  <c r="H227" i="3"/>
  <c r="H229" i="3" s="1"/>
  <c r="O91" i="5"/>
  <c r="C115" i="5"/>
  <c r="J115" i="5" s="1"/>
  <c r="AA68" i="5"/>
  <c r="O19" i="5"/>
  <c r="O32" i="5" s="1"/>
  <c r="O61" i="5" s="1"/>
  <c r="F3" i="5" s="1"/>
  <c r="N32" i="5"/>
  <c r="N61" i="5" s="1"/>
  <c r="E3" i="5" s="1"/>
  <c r="M105" i="5"/>
  <c r="N105" i="5" s="1"/>
  <c r="O105" i="5" s="1"/>
  <c r="AE53" i="5"/>
  <c r="AF51" i="5"/>
  <c r="AF53" i="5" s="1"/>
  <c r="N53" i="5"/>
  <c r="O51" i="5"/>
  <c r="O53" i="5" s="1"/>
  <c r="AA91" i="5"/>
  <c r="F138" i="5"/>
  <c r="J138" i="5" s="1"/>
  <c r="AD42" i="5"/>
  <c r="M120" i="5"/>
  <c r="N120" i="5" s="1"/>
  <c r="O120" i="5" s="1"/>
  <c r="M122" i="5"/>
  <c r="N122" i="5"/>
  <c r="O122" i="5" s="1"/>
  <c r="AE34" i="5"/>
  <c r="AA42" i="5"/>
  <c r="AA61" i="5" s="1"/>
  <c r="C5" i="5" s="1"/>
  <c r="J93" i="5"/>
  <c r="W93" i="5"/>
  <c r="AA77" i="5"/>
  <c r="C124" i="5"/>
  <c r="J124" i="5" s="1"/>
  <c r="M85" i="5"/>
  <c r="T85" i="5"/>
  <c r="J85" i="5"/>
  <c r="N85" i="5" s="1"/>
  <c r="O85" i="5" s="1"/>
  <c r="D85" i="5"/>
  <c r="U82" i="5"/>
  <c r="AA82" i="5" s="1"/>
  <c r="AE82" i="5" s="1"/>
  <c r="AF82" i="5" s="1"/>
  <c r="C129" i="5"/>
  <c r="AD82" i="5"/>
  <c r="D86" i="5"/>
  <c r="M86" i="5" s="1"/>
  <c r="T86" i="5"/>
  <c r="J86" i="5"/>
  <c r="O47" i="5"/>
  <c r="O49" i="5" s="1"/>
  <c r="N49" i="5"/>
  <c r="D81" i="5"/>
  <c r="J81" i="5" s="1"/>
  <c r="M81" i="5"/>
  <c r="T81" i="5"/>
  <c r="F153" i="5"/>
  <c r="J153" i="5" s="1"/>
  <c r="AA106" i="5"/>
  <c r="AD73" i="5"/>
  <c r="AE73" i="5"/>
  <c r="AF73" i="5" s="1"/>
  <c r="N98" i="5"/>
  <c r="M100" i="5"/>
  <c r="AD32" i="5"/>
  <c r="M106" i="5"/>
  <c r="N106" i="5" s="1"/>
  <c r="O106" i="5" s="1"/>
  <c r="N60" i="5"/>
  <c r="C134" i="5"/>
  <c r="U87" i="5"/>
  <c r="AA87" i="5" s="1"/>
  <c r="M69" i="5"/>
  <c r="N69" i="5" s="1"/>
  <c r="O69" i="5" s="1"/>
  <c r="AE46" i="5"/>
  <c r="AF46" i="5" s="1"/>
  <c r="AA49" i="5"/>
  <c r="AD46" i="5"/>
  <c r="AD49" i="5" s="1"/>
  <c r="AA78" i="5"/>
  <c r="C125" i="5"/>
  <c r="J125" i="5" s="1"/>
  <c r="AF56" i="5"/>
  <c r="AF60" i="5" s="1"/>
  <c r="AE60" i="5"/>
  <c r="AA83" i="5"/>
  <c r="AE83" i="5" s="1"/>
  <c r="AF83" i="5" s="1"/>
  <c r="AA84" i="5"/>
  <c r="AE84" i="5" s="1"/>
  <c r="AF84" i="5" s="1"/>
  <c r="AA88" i="5"/>
  <c r="AE88" i="5" s="1"/>
  <c r="AF88" i="5" s="1"/>
  <c r="AD88" i="5"/>
  <c r="D135" i="5"/>
  <c r="M135" i="5" s="1"/>
  <c r="J135" i="5"/>
  <c r="J61" i="5"/>
  <c r="C3" i="5" s="1"/>
  <c r="AE49" i="5"/>
  <c r="AF44" i="5"/>
  <c r="AF49" i="5" s="1"/>
  <c r="AD23" i="5"/>
  <c r="AE23" i="5"/>
  <c r="AF23" i="5" s="1"/>
  <c r="AF32" i="5" s="1"/>
  <c r="N84" i="5"/>
  <c r="O84" i="5" s="1"/>
  <c r="M60" i="5"/>
  <c r="M61" i="5" s="1"/>
  <c r="D3" i="5" s="1"/>
  <c r="AE58" i="5"/>
  <c r="AF58" i="5" s="1"/>
  <c r="J42" i="5"/>
  <c r="M73" i="5"/>
  <c r="N73" i="5"/>
  <c r="O73" i="5" s="1"/>
  <c r="O34" i="5"/>
  <c r="O42" i="5" s="1"/>
  <c r="N42" i="5"/>
  <c r="F142" i="5"/>
  <c r="J142" i="5" s="1"/>
  <c r="AA95" i="5"/>
  <c r="AF100" i="5"/>
  <c r="M147" i="5"/>
  <c r="N146" i="5"/>
  <c r="M95" i="5"/>
  <c r="N95" i="5" s="1"/>
  <c r="O95" i="5" s="1"/>
  <c r="AF101" i="5"/>
  <c r="AE100" i="5"/>
  <c r="M66" i="5"/>
  <c r="N66" i="5"/>
  <c r="J79" i="5"/>
  <c r="AD75" i="5"/>
  <c r="AE75" i="5" s="1"/>
  <c r="AF75" i="5" s="1"/>
  <c r="M141" i="5"/>
  <c r="N141" i="5"/>
  <c r="O141" i="5" s="1"/>
  <c r="M77" i="5"/>
  <c r="N77" i="5"/>
  <c r="O77" i="5" s="1"/>
  <c r="AA66" i="5"/>
  <c r="C113" i="5"/>
  <c r="J113" i="5" s="1"/>
  <c r="M104" i="5"/>
  <c r="M107" i="5" s="1"/>
  <c r="N83" i="5"/>
  <c r="O83" i="5" s="1"/>
  <c r="AE32" i="5"/>
  <c r="D130" i="5"/>
  <c r="M130" i="5" s="1"/>
  <c r="J130" i="5"/>
  <c r="M84" i="5"/>
  <c r="C121" i="5"/>
  <c r="J121" i="5" s="1"/>
  <c r="AA74" i="5"/>
  <c r="AA105" i="5"/>
  <c r="F152" i="5"/>
  <c r="J152" i="5" s="1"/>
  <c r="AD53" i="5"/>
  <c r="N82" i="5"/>
  <c r="O82" i="5" s="1"/>
  <c r="K52" i="9"/>
  <c r="K45" i="9"/>
  <c r="H52" i="9"/>
  <c r="H45" i="9"/>
  <c r="J52" i="9"/>
  <c r="J45" i="9"/>
  <c r="I52" i="9"/>
  <c r="I45" i="9"/>
  <c r="L52" i="9"/>
  <c r="L45" i="9"/>
  <c r="N53" i="9"/>
  <c r="N50" i="9"/>
  <c r="AP225" i="3"/>
  <c r="N45" i="9" s="1"/>
  <c r="AP154" i="3"/>
  <c r="N24" i="9" s="1"/>
  <c r="X86" i="3"/>
  <c r="X89" i="3"/>
  <c r="X88" i="3"/>
  <c r="X87" i="3"/>
  <c r="AN90" i="3"/>
  <c r="AF90" i="3"/>
  <c r="X98" i="3" l="1"/>
  <c r="X113" i="3" s="1"/>
  <c r="J16" i="9" s="1"/>
  <c r="N81" i="5"/>
  <c r="J89" i="5"/>
  <c r="J108" i="5" s="1"/>
  <c r="C7" i="5" s="1"/>
  <c r="N86" i="5"/>
  <c r="O86" i="5" s="1"/>
  <c r="AD61" i="5"/>
  <c r="D5" i="5" s="1"/>
  <c r="AD105" i="5"/>
  <c r="AE105" i="5"/>
  <c r="AA107" i="5"/>
  <c r="M89" i="5"/>
  <c r="U86" i="5"/>
  <c r="AD86" i="5" s="1"/>
  <c r="C133" i="5"/>
  <c r="AA86" i="5"/>
  <c r="U85" i="5"/>
  <c r="AD85" i="5"/>
  <c r="C132" i="5"/>
  <c r="AA85" i="5"/>
  <c r="AF34" i="5"/>
  <c r="AF42" i="5" s="1"/>
  <c r="AF61" i="5" s="1"/>
  <c r="F5" i="5" s="1"/>
  <c r="AE42" i="5"/>
  <c r="AD74" i="5"/>
  <c r="AE74" i="5"/>
  <c r="AF74" i="5" s="1"/>
  <c r="AD87" i="5"/>
  <c r="AE87" i="5" s="1"/>
  <c r="AF87" i="5" s="1"/>
  <c r="N100" i="5"/>
  <c r="O98" i="5"/>
  <c r="O100" i="5" s="1"/>
  <c r="AD68" i="5"/>
  <c r="AE68" i="5"/>
  <c r="AF68" i="5" s="1"/>
  <c r="M121" i="5"/>
  <c r="N121" i="5"/>
  <c r="O121" i="5" s="1"/>
  <c r="N104" i="5"/>
  <c r="AD78" i="5"/>
  <c r="AE78" i="5"/>
  <c r="AF78" i="5" s="1"/>
  <c r="M124" i="5"/>
  <c r="N124" i="5" s="1"/>
  <c r="O124" i="5" s="1"/>
  <c r="M115" i="5"/>
  <c r="N115" i="5"/>
  <c r="O115" i="5" s="1"/>
  <c r="M113" i="5"/>
  <c r="M126" i="5" s="1"/>
  <c r="J126" i="5"/>
  <c r="O146" i="5"/>
  <c r="O147" i="5" s="1"/>
  <c r="N147" i="5"/>
  <c r="D134" i="5"/>
  <c r="M134" i="5" s="1"/>
  <c r="D129" i="5"/>
  <c r="M129" i="5" s="1"/>
  <c r="AD77" i="5"/>
  <c r="AE77" i="5" s="1"/>
  <c r="AF77" i="5" s="1"/>
  <c r="M152" i="5"/>
  <c r="M154" i="5" s="1"/>
  <c r="J154" i="5"/>
  <c r="N152" i="5"/>
  <c r="AE61" i="5"/>
  <c r="E5" i="5" s="1"/>
  <c r="M142" i="5"/>
  <c r="N142" i="5"/>
  <c r="O142" i="5" s="1"/>
  <c r="AD81" i="5"/>
  <c r="U81" i="5"/>
  <c r="AA81" i="5"/>
  <c r="C128" i="5"/>
  <c r="N135" i="5"/>
  <c r="O135" i="5" s="1"/>
  <c r="N125" i="5"/>
  <c r="O125" i="5" s="1"/>
  <c r="M125" i="5"/>
  <c r="N79" i="5"/>
  <c r="O66" i="5"/>
  <c r="O79" i="5" s="1"/>
  <c r="AD106" i="5"/>
  <c r="AE106" i="5" s="1"/>
  <c r="AF106" i="5" s="1"/>
  <c r="AA93" i="5"/>
  <c r="F140" i="5"/>
  <c r="J140" i="5" s="1"/>
  <c r="N130" i="5"/>
  <c r="O130" i="5" s="1"/>
  <c r="AD66" i="5"/>
  <c r="AD79" i="5" s="1"/>
  <c r="AA79" i="5"/>
  <c r="AE66" i="5"/>
  <c r="M79" i="5"/>
  <c r="M108" i="5" s="1"/>
  <c r="D7" i="5" s="1"/>
  <c r="M153" i="5"/>
  <c r="N153" i="5"/>
  <c r="O153" i="5" s="1"/>
  <c r="N93" i="5"/>
  <c r="M93" i="5"/>
  <c r="M96" i="5" s="1"/>
  <c r="J96" i="5"/>
  <c r="AD91" i="5"/>
  <c r="AA96" i="5"/>
  <c r="AD95" i="5"/>
  <c r="AE95" i="5" s="1"/>
  <c r="AF95" i="5" s="1"/>
  <c r="J143" i="5"/>
  <c r="M138" i="5"/>
  <c r="N138" i="5"/>
  <c r="N52" i="9"/>
  <c r="H16" i="9"/>
  <c r="AP90" i="3"/>
  <c r="AP58" i="3"/>
  <c r="AP50" i="3"/>
  <c r="AP37" i="3"/>
  <c r="AN88" i="3"/>
  <c r="AF88" i="3"/>
  <c r="AF89" i="3"/>
  <c r="AN89" i="3"/>
  <c r="AN86" i="3"/>
  <c r="AP49" i="3"/>
  <c r="AN87" i="3"/>
  <c r="AF87" i="3"/>
  <c r="AF98" i="3" l="1"/>
  <c r="AN98" i="3"/>
  <c r="AN113" i="3" s="1"/>
  <c r="L16" i="9" s="1"/>
  <c r="O104" i="5"/>
  <c r="O107" i="5" s="1"/>
  <c r="O108" i="5" s="1"/>
  <c r="F7" i="5" s="1"/>
  <c r="N107" i="5"/>
  <c r="AE86" i="5"/>
  <c r="AF86" i="5" s="1"/>
  <c r="AF66" i="5"/>
  <c r="AF79" i="5" s="1"/>
  <c r="AE79" i="5"/>
  <c r="O152" i="5"/>
  <c r="O154" i="5" s="1"/>
  <c r="N154" i="5"/>
  <c r="J134" i="5"/>
  <c r="N134" i="5" s="1"/>
  <c r="O134" i="5" s="1"/>
  <c r="D133" i="5"/>
  <c r="J133" i="5" s="1"/>
  <c r="AE91" i="5"/>
  <c r="D128" i="5"/>
  <c r="M128" i="5" s="1"/>
  <c r="O138" i="5"/>
  <c r="AE81" i="5"/>
  <c r="AA89" i="5"/>
  <c r="AA108" i="5" s="1"/>
  <c r="C9" i="5" s="1"/>
  <c r="M143" i="5"/>
  <c r="AE85" i="5"/>
  <c r="AF85" i="5" s="1"/>
  <c r="O81" i="5"/>
  <c r="O89" i="5" s="1"/>
  <c r="N89" i="5"/>
  <c r="N108" i="5" s="1"/>
  <c r="E7" i="5" s="1"/>
  <c r="AD89" i="5"/>
  <c r="M140" i="5"/>
  <c r="N140" i="5" s="1"/>
  <c r="J129" i="5"/>
  <c r="N129" i="5" s="1"/>
  <c r="O129" i="5" s="1"/>
  <c r="AF105" i="5"/>
  <c r="AF107" i="5" s="1"/>
  <c r="AE107" i="5"/>
  <c r="O93" i="5"/>
  <c r="O96" i="5" s="1"/>
  <c r="N96" i="5"/>
  <c r="M132" i="5"/>
  <c r="D132" i="5"/>
  <c r="J132" i="5" s="1"/>
  <c r="N132" i="5" s="1"/>
  <c r="O132" i="5" s="1"/>
  <c r="AD93" i="5"/>
  <c r="AD96" i="5" s="1"/>
  <c r="AE93" i="5"/>
  <c r="AF93" i="5" s="1"/>
  <c r="N113" i="5"/>
  <c r="AD107" i="5"/>
  <c r="H47" i="9"/>
  <c r="AP87" i="3"/>
  <c r="AP88" i="3"/>
  <c r="AP86" i="3"/>
  <c r="AP89" i="3"/>
  <c r="H18" i="9"/>
  <c r="I16" i="9"/>
  <c r="AP70" i="3"/>
  <c r="AP36" i="3"/>
  <c r="AP51" i="3"/>
  <c r="AP35" i="3"/>
  <c r="AP33" i="3"/>
  <c r="AP56" i="3"/>
  <c r="AP48" i="3"/>
  <c r="AP34" i="3"/>
  <c r="H49" i="9" l="1"/>
  <c r="H55" i="9"/>
  <c r="H57" i="9" s="1"/>
  <c r="AF113" i="3"/>
  <c r="AP98" i="3"/>
  <c r="O140" i="5"/>
  <c r="N143" i="5"/>
  <c r="AD108" i="5"/>
  <c r="D9" i="5" s="1"/>
  <c r="N126" i="5"/>
  <c r="O113" i="5"/>
  <c r="O126" i="5" s="1"/>
  <c r="J128" i="5"/>
  <c r="AF81" i="5"/>
  <c r="AF89" i="5" s="1"/>
  <c r="AE89" i="5"/>
  <c r="AF91" i="5"/>
  <c r="AF96" i="5" s="1"/>
  <c r="AF108" i="5" s="1"/>
  <c r="F9" i="5" s="1"/>
  <c r="AE96" i="5"/>
  <c r="AE108" i="5" s="1"/>
  <c r="E9" i="5" s="1"/>
  <c r="M133" i="5"/>
  <c r="N133" i="5" s="1"/>
  <c r="O133" i="5" s="1"/>
  <c r="O143" i="5"/>
  <c r="AP59" i="3"/>
  <c r="I18" i="9"/>
  <c r="X227" i="3"/>
  <c r="P227" i="3"/>
  <c r="P229" i="3" s="1"/>
  <c r="P235" i="3" s="1"/>
  <c r="J47" i="9" l="1"/>
  <c r="X229" i="3"/>
  <c r="X235" i="3" s="1"/>
  <c r="M136" i="5"/>
  <c r="M155" i="5" s="1"/>
  <c r="D11" i="5" s="1"/>
  <c r="D13" i="5"/>
  <c r="N128" i="5"/>
  <c r="J136" i="5"/>
  <c r="J155" i="5" s="1"/>
  <c r="C11" i="5" s="1"/>
  <c r="C13" i="5" s="1"/>
  <c r="H237" i="3"/>
  <c r="I49" i="9"/>
  <c r="I47" i="9"/>
  <c r="K16" i="9"/>
  <c r="X115" i="3"/>
  <c r="J18" i="9" s="1"/>
  <c r="O128" i="5" l="1"/>
  <c r="O136" i="5" s="1"/>
  <c r="O155" i="5" s="1"/>
  <c r="F11" i="5" s="1"/>
  <c r="F13" i="5" s="1"/>
  <c r="N136" i="5"/>
  <c r="N155" i="5" s="1"/>
  <c r="E11" i="5" s="1"/>
  <c r="E13" i="5" s="1"/>
  <c r="J49" i="9"/>
  <c r="AF227" i="3"/>
  <c r="AF115" i="3"/>
  <c r="K18" i="9" s="1"/>
  <c r="K47" i="9" l="1"/>
  <c r="AF229" i="3"/>
  <c r="X237" i="3"/>
  <c r="J55" i="9"/>
  <c r="J57" i="9" s="1"/>
  <c r="P237" i="3"/>
  <c r="I55" i="9"/>
  <c r="I57" i="9" s="1"/>
  <c r="AP113" i="3"/>
  <c r="N16" i="9" s="1"/>
  <c r="K49" i="9" l="1"/>
  <c r="AF235" i="3"/>
  <c r="AN227" i="3"/>
  <c r="AN115" i="3"/>
  <c r="L47" i="9" l="1"/>
  <c r="AN229" i="3"/>
  <c r="AN235" i="3" s="1"/>
  <c r="AN237" i="3" s="1"/>
  <c r="AP115" i="3"/>
  <c r="N18" i="9" s="1"/>
  <c r="L18" i="9"/>
  <c r="AF237" i="3"/>
  <c r="K55" i="9"/>
  <c r="K57" i="9" s="1"/>
  <c r="AP227" i="3"/>
  <c r="N47" i="9" s="1"/>
  <c r="L55" i="9" l="1"/>
  <c r="L57" i="9" s="1"/>
  <c r="AP229" i="3"/>
  <c r="N49" i="9" s="1"/>
  <c r="L49" i="9"/>
  <c r="AP237" i="3" l="1"/>
  <c r="AP235" i="3"/>
  <c r="N55" i="9" s="1"/>
  <c r="N5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Melissa Wright</author>
    <author>Beverly Dickinson</author>
    <author>Casey Thelenwood</author>
  </authors>
  <commentList>
    <comment ref="D18" authorId="0" shapeId="0" xr:uid="{2CC105BF-B31B-43C1-ADF1-422C0B7EA83E}">
      <text>
        <r>
          <rPr>
            <b/>
            <sz val="9"/>
            <color indexed="81"/>
            <rFont val="Tahoma"/>
            <family val="2"/>
          </rPr>
          <t>0.20 FTE = 52 days / 1 day a week
0.10 FTE = 26 days</t>
        </r>
        <r>
          <rPr>
            <sz val="9"/>
            <color indexed="81"/>
            <rFont val="Tahoma"/>
            <family val="2"/>
          </rPr>
          <t xml:space="preserve">
</t>
        </r>
      </text>
    </comment>
    <comment ref="K18" authorId="1" shapeId="0" xr:uid="{57221D72-0DD8-440F-8A11-D0CEC7174CC6}">
      <text>
        <r>
          <rPr>
            <b/>
            <u/>
            <sz val="9"/>
            <color indexed="10"/>
            <rFont val="Tahoma"/>
            <family val="2"/>
          </rPr>
          <t>FY Fringe 23-24</t>
        </r>
        <r>
          <rPr>
            <b/>
            <u/>
            <sz val="9"/>
            <color indexed="81"/>
            <rFont val="Tahoma"/>
            <family val="2"/>
          </rPr>
          <t xml:space="preserve">
Non Fed</t>
        </r>
        <r>
          <rPr>
            <sz val="9"/>
            <color indexed="81"/>
            <rFont val="Tahoma"/>
            <family val="2"/>
          </rPr>
          <t xml:space="preserve">      </t>
        </r>
        <r>
          <rPr>
            <b/>
            <u/>
            <sz val="9"/>
            <color indexed="81"/>
            <rFont val="Tahoma"/>
            <family val="2"/>
          </rPr>
          <t xml:space="preserve">Fed Grants
</t>
        </r>
        <r>
          <rPr>
            <sz val="9"/>
            <color indexed="81"/>
            <rFont val="Tahoma"/>
            <family val="2"/>
          </rPr>
          <t>27.07%         26.74%   AO  
40.30%         39.38%   AC, AD, AR, AS, AY, AZ  
39.71%         38.79%   AT  
33.35%         32.02%   AV  
  8.61%           8.61%   AA, AU  
 Post Docs - use AD rate if Perm Hire</t>
        </r>
      </text>
    </comment>
    <comment ref="E33" authorId="2" shapeId="0" xr:uid="{9B7DF3AA-24D1-4B59-925C-73F8A3C34406}">
      <text>
        <r>
          <rPr>
            <b/>
            <u/>
            <sz val="9"/>
            <color indexed="81"/>
            <rFont val="Tahoma"/>
            <family val="2"/>
          </rPr>
          <t>Buyouts per Semester:</t>
        </r>
        <r>
          <rPr>
            <b/>
            <sz val="9"/>
            <color indexed="81"/>
            <rFont val="Tahoma"/>
            <family val="2"/>
          </rPr>
          <t xml:space="preserve">
</t>
        </r>
        <r>
          <rPr>
            <sz val="9"/>
            <color indexed="81"/>
            <rFont val="Tahoma"/>
            <family val="2"/>
          </rPr>
          <t>1 Course Buyout = 25% Effort
2 Course Buyouts = 50% Effort</t>
        </r>
      </text>
    </comment>
    <comment ref="F33" authorId="2" shapeId="0" xr:uid="{5463F3EF-C13A-48BE-BEF7-522AC201538D}">
      <text>
        <r>
          <rPr>
            <b/>
            <u/>
            <sz val="9"/>
            <color indexed="81"/>
            <rFont val="Tahoma"/>
            <family val="2"/>
          </rPr>
          <t>Buyouts per Semester:</t>
        </r>
        <r>
          <rPr>
            <b/>
            <sz val="9"/>
            <color indexed="81"/>
            <rFont val="Tahoma"/>
            <family val="2"/>
          </rPr>
          <t xml:space="preserve">
</t>
        </r>
        <r>
          <rPr>
            <sz val="9"/>
            <color indexed="81"/>
            <rFont val="Tahoma"/>
            <family val="2"/>
          </rPr>
          <t>1 Course Buyout = 25% Effort
2 Course Buyouts = 50% Effort</t>
        </r>
      </text>
    </comment>
    <comment ref="H33" authorId="2" shapeId="0" xr:uid="{2497BF04-6C35-44CF-A069-D8AA01F8A658}">
      <text>
        <r>
          <rPr>
            <b/>
            <u/>
            <sz val="9"/>
            <color indexed="81"/>
            <rFont val="Tahoma"/>
            <family val="2"/>
          </rPr>
          <t>Example Percent Efforts:</t>
        </r>
        <r>
          <rPr>
            <b/>
            <sz val="9"/>
            <color indexed="81"/>
            <rFont val="Tahoma"/>
            <family val="2"/>
          </rPr>
          <t xml:space="preserve">
</t>
        </r>
        <r>
          <rPr>
            <sz val="9"/>
            <color indexed="81"/>
            <rFont val="Tahoma"/>
            <family val="2"/>
          </rPr>
          <t>1 Summer Mnth / 4 wks = 33.333% Effort
2 Summer Mnths / 8 wks= 66.666% Effort
3 Summer Mnths / 12wks = 100% Effort</t>
        </r>
      </text>
    </comment>
    <comment ref="K33" authorId="1" shapeId="0" xr:uid="{D87DACA4-E66C-4C64-BF24-AD1D95739D97}">
      <text>
        <r>
          <rPr>
            <b/>
            <u/>
            <sz val="9"/>
            <color indexed="10"/>
            <rFont val="Tahoma"/>
            <family val="2"/>
          </rPr>
          <t>FY Fringe 23-24</t>
        </r>
        <r>
          <rPr>
            <b/>
            <u/>
            <sz val="9"/>
            <color indexed="81"/>
            <rFont val="Tahoma"/>
            <family val="2"/>
          </rPr>
          <t xml:space="preserve">
Non Fed</t>
        </r>
        <r>
          <rPr>
            <b/>
            <sz val="9"/>
            <color indexed="81"/>
            <rFont val="Tahoma"/>
            <family val="2"/>
          </rPr>
          <t xml:space="preserve">       </t>
        </r>
        <r>
          <rPr>
            <b/>
            <u/>
            <sz val="9"/>
            <color indexed="81"/>
            <rFont val="Tahoma"/>
            <family val="2"/>
          </rPr>
          <t>Fed Grants</t>
        </r>
        <r>
          <rPr>
            <sz val="9"/>
            <color indexed="81"/>
            <rFont val="Tahoma"/>
            <family val="2"/>
          </rPr>
          <t xml:space="preserve">   
34.48%          33.82%  FA, FX, FY, FZ  
34.88%          34.22%  FR  
42.79%          41.71%  F3, F4, FN, FO, FP, FQ  
32.77%          31.47%  F5, F6, FB, FL, FM  
  8.61%            8.61%  AF</t>
        </r>
      </text>
    </comment>
    <comment ref="L33" authorId="1" shapeId="0" xr:uid="{641B2C98-9F3D-4D4B-8E02-32E8DF55E1FF}">
      <text>
        <r>
          <rPr>
            <b/>
            <u/>
            <sz val="10"/>
            <color indexed="81"/>
            <rFont val="Tahoma"/>
            <family val="2"/>
          </rPr>
          <t>Summer/Overload Fringe:</t>
        </r>
        <r>
          <rPr>
            <b/>
            <sz val="10"/>
            <color indexed="81"/>
            <rFont val="Tahoma"/>
            <family val="2"/>
          </rPr>
          <t xml:space="preserve"> 
</t>
        </r>
        <r>
          <rPr>
            <sz val="10"/>
            <color indexed="81"/>
            <rFont val="Tahoma"/>
            <family val="2"/>
          </rPr>
          <t>Faculty = 8.61%</t>
        </r>
      </text>
    </comment>
    <comment ref="V33" authorId="2" shapeId="0" xr:uid="{4CE6B65A-DA0A-4D38-B369-9EE61CA5D250}">
      <text>
        <r>
          <rPr>
            <b/>
            <u/>
            <sz val="10"/>
            <color indexed="81"/>
            <rFont val="Tahoma"/>
            <family val="2"/>
          </rPr>
          <t xml:space="preserve">Buyouts per Semester:
</t>
        </r>
        <r>
          <rPr>
            <sz val="10"/>
            <color indexed="81"/>
            <rFont val="Tahoma"/>
            <family val="2"/>
          </rPr>
          <t>1 Course Buyout = 25% Effort
2 Course Buyouts = 50% Effort</t>
        </r>
      </text>
    </comment>
    <comment ref="W33" authorId="2" shapeId="0" xr:uid="{CBCED883-3E3F-4CDF-9C29-309FB49CEB76}">
      <text>
        <r>
          <rPr>
            <b/>
            <u/>
            <sz val="10"/>
            <color indexed="81"/>
            <rFont val="Tahoma"/>
            <family val="2"/>
          </rPr>
          <t xml:space="preserve">Buyouts per Semester:
</t>
        </r>
        <r>
          <rPr>
            <sz val="10"/>
            <color indexed="81"/>
            <rFont val="Tahoma"/>
            <family val="2"/>
          </rPr>
          <t>1 Course Buyout = 25% Effort
2 Course Buyouts = 50% Effort</t>
        </r>
      </text>
    </comment>
    <comment ref="Y33" authorId="2" shapeId="0" xr:uid="{36DE1D66-D0EB-4474-858D-469012996C4F}">
      <text>
        <r>
          <rPr>
            <b/>
            <u/>
            <sz val="10"/>
            <color indexed="81"/>
            <rFont val="Tahoma"/>
            <family val="2"/>
          </rPr>
          <t>Example Percent Efforts:</t>
        </r>
        <r>
          <rPr>
            <b/>
            <sz val="10"/>
            <color indexed="81"/>
            <rFont val="Tahoma"/>
            <family val="2"/>
          </rPr>
          <t xml:space="preserve">
</t>
        </r>
        <r>
          <rPr>
            <sz val="10"/>
            <color indexed="81"/>
            <rFont val="Tahoma"/>
            <family val="2"/>
          </rPr>
          <t>1 Summer Month = 33.333% Effort
2 Summer Months = 66.666% Effort
3 Summer Months = 100% Effor</t>
        </r>
        <r>
          <rPr>
            <b/>
            <sz val="10"/>
            <color indexed="81"/>
            <rFont val="Tahoma"/>
            <family val="2"/>
          </rPr>
          <t>t</t>
        </r>
      </text>
    </comment>
    <comment ref="K43" authorId="1" shapeId="0" xr:uid="{8F845DC9-6622-4115-8751-7AA5B5BCE1D3}">
      <text>
        <r>
          <rPr>
            <b/>
            <u/>
            <sz val="9"/>
            <color indexed="10"/>
            <rFont val="Tahoma"/>
            <family val="2"/>
          </rPr>
          <t>PSS FY Fringe 23-24</t>
        </r>
        <r>
          <rPr>
            <b/>
            <u/>
            <sz val="9"/>
            <color indexed="81"/>
            <rFont val="Tahoma"/>
            <family val="2"/>
          </rPr>
          <t xml:space="preserve">
Non Fed</t>
        </r>
        <r>
          <rPr>
            <b/>
            <sz val="9"/>
            <color indexed="81"/>
            <rFont val="Tahoma"/>
            <family val="2"/>
          </rPr>
          <t xml:space="preserve">        </t>
        </r>
        <r>
          <rPr>
            <b/>
            <u/>
            <sz val="9"/>
            <color indexed="81"/>
            <rFont val="Tahoma"/>
            <family val="2"/>
          </rPr>
          <t xml:space="preserve">Fed Grants   
</t>
        </r>
        <r>
          <rPr>
            <sz val="9"/>
            <color indexed="81"/>
            <rFont val="Tahoma"/>
            <family val="2"/>
          </rPr>
          <t xml:space="preserve">50.52%           49.25%  CE, CF, CG, CH, CP, CX  
  8.61%             8.61%  TJ, CQ  </t>
        </r>
      </text>
    </comment>
    <comment ref="E50" authorId="0" shapeId="0" xr:uid="{6FE93790-125A-4AE5-929C-EA6541FEA8FF}">
      <text>
        <r>
          <rPr>
            <b/>
            <sz val="9"/>
            <color indexed="81"/>
            <rFont val="Tahoma"/>
            <family val="2"/>
          </rPr>
          <t>Grant MUST cover GA Stipend.</t>
        </r>
      </text>
    </comment>
    <comment ref="F50" authorId="2" shapeId="0" xr:uid="{2591FD7F-318C-4948-A813-28C03DE656C5}">
      <text>
        <r>
          <rPr>
            <b/>
            <sz val="9"/>
            <color indexed="81"/>
            <rFont val="Tahoma"/>
            <family val="2"/>
          </rPr>
          <t xml:space="preserve">Min. Wage = </t>
        </r>
        <r>
          <rPr>
            <b/>
            <sz val="9"/>
            <color indexed="10"/>
            <rFont val="Tahoma"/>
            <family val="2"/>
          </rPr>
          <t>$10.10</t>
        </r>
        <r>
          <rPr>
            <b/>
            <sz val="9"/>
            <color indexed="81"/>
            <rFont val="Tahoma"/>
            <family val="2"/>
          </rPr>
          <t xml:space="preserve"> as of 1/1/23.</t>
        </r>
      </text>
    </comment>
    <comment ref="K57" authorId="0" shapeId="0" xr:uid="{F10C4C6E-7B79-400B-851B-ECA27EFB469A}">
      <text>
        <r>
          <rPr>
            <b/>
            <sz val="9"/>
            <color indexed="81"/>
            <rFont val="Tahoma"/>
            <family val="2"/>
          </rPr>
          <t>Fringe is charged in the summer if student is not enrolled in a min. of 6 credits - as set by the IRS.</t>
        </r>
      </text>
    </comment>
    <comment ref="E80" authorId="2" shapeId="0" xr:uid="{0D401ACD-29BA-4243-BC04-3A2BC5CBBBE6}">
      <text>
        <r>
          <rPr>
            <b/>
            <u/>
            <sz val="10"/>
            <color indexed="81"/>
            <rFont val="Tahoma"/>
            <family val="2"/>
          </rPr>
          <t>Buyouts per Semester:</t>
        </r>
        <r>
          <rPr>
            <b/>
            <sz val="10"/>
            <color indexed="81"/>
            <rFont val="Tahoma"/>
            <family val="2"/>
          </rPr>
          <t xml:space="preserve">
</t>
        </r>
        <r>
          <rPr>
            <sz val="10"/>
            <color indexed="81"/>
            <rFont val="Tahoma"/>
            <family val="2"/>
          </rPr>
          <t>1 Course Buyout = 25% Effort
2 Course Buyouts = 50% Effortt</t>
        </r>
      </text>
    </comment>
    <comment ref="F80" authorId="2" shapeId="0" xr:uid="{F2EFB186-F56C-4374-B2F9-6F2797E2FF33}">
      <text>
        <r>
          <rPr>
            <b/>
            <u/>
            <sz val="10"/>
            <color indexed="81"/>
            <rFont val="Tahoma"/>
            <family val="2"/>
          </rPr>
          <t>Buyouts per Semester:</t>
        </r>
        <r>
          <rPr>
            <b/>
            <sz val="10"/>
            <color indexed="81"/>
            <rFont val="Tahoma"/>
            <family val="2"/>
          </rPr>
          <t xml:space="preserve">
</t>
        </r>
        <r>
          <rPr>
            <sz val="10"/>
            <color indexed="81"/>
            <rFont val="Tahoma"/>
            <family val="2"/>
          </rPr>
          <t>1 Course Buyout = 25% Effort
2 Course Buyouts = 50% Effor</t>
        </r>
        <r>
          <rPr>
            <b/>
            <sz val="10"/>
            <color indexed="81"/>
            <rFont val="Tahoma"/>
            <family val="2"/>
          </rPr>
          <t>t</t>
        </r>
      </text>
    </comment>
    <comment ref="H80" authorId="2" shapeId="0" xr:uid="{6EA4A703-464B-4764-9A72-42052B446DB4}">
      <text>
        <r>
          <rPr>
            <b/>
            <u/>
            <sz val="10"/>
            <color indexed="81"/>
            <rFont val="Tahoma"/>
            <family val="2"/>
          </rPr>
          <t>Example Percent Efforts:</t>
        </r>
        <r>
          <rPr>
            <b/>
            <sz val="10"/>
            <color indexed="81"/>
            <rFont val="Tahoma"/>
            <family val="2"/>
          </rPr>
          <t xml:space="preserve">
</t>
        </r>
        <r>
          <rPr>
            <sz val="10"/>
            <color indexed="81"/>
            <rFont val="Tahoma"/>
            <family val="2"/>
          </rPr>
          <t>1 Summer Month = 33.333% Effort
2 Summer Months = 66.666% Effort
3 Summer Months = 100% Effort</t>
        </r>
      </text>
    </comment>
    <comment ref="V80" authorId="2" shapeId="0" xr:uid="{831F6918-8C17-4898-B5C1-F03B88990D50}">
      <text>
        <r>
          <rPr>
            <b/>
            <u/>
            <sz val="10"/>
            <color indexed="81"/>
            <rFont val="Tahoma"/>
            <family val="2"/>
          </rPr>
          <t>Buyouts per Semester:</t>
        </r>
        <r>
          <rPr>
            <b/>
            <sz val="10"/>
            <color indexed="81"/>
            <rFont val="Tahoma"/>
            <family val="2"/>
          </rPr>
          <t xml:space="preserve">
</t>
        </r>
        <r>
          <rPr>
            <sz val="10"/>
            <color indexed="81"/>
            <rFont val="Tahoma"/>
            <family val="2"/>
          </rPr>
          <t>1 Course Buyout = 25% Effort
2 Course Buyouts = 50% Effort</t>
        </r>
      </text>
    </comment>
    <comment ref="W80" authorId="2" shapeId="0" xr:uid="{29DC60F7-6F19-435C-A610-1732C6B9B22F}">
      <text>
        <r>
          <rPr>
            <b/>
            <u/>
            <sz val="10"/>
            <color indexed="81"/>
            <rFont val="Tahoma"/>
            <family val="2"/>
          </rPr>
          <t>Buyouts per Semester:</t>
        </r>
        <r>
          <rPr>
            <b/>
            <sz val="10"/>
            <color indexed="81"/>
            <rFont val="Tahoma"/>
            <family val="2"/>
          </rPr>
          <t xml:space="preserve">
</t>
        </r>
        <r>
          <rPr>
            <sz val="10"/>
            <color indexed="81"/>
            <rFont val="Tahoma"/>
            <family val="2"/>
          </rPr>
          <t>1 Course Buyout = 25% Effort
2 Course Buyouts = 50% Effort</t>
        </r>
      </text>
    </comment>
    <comment ref="Y80" authorId="2" shapeId="0" xr:uid="{EA97EB47-4B26-4E1B-A057-1118A8AFB016}">
      <text>
        <r>
          <rPr>
            <b/>
            <u/>
            <sz val="10"/>
            <color indexed="81"/>
            <rFont val="Tahoma"/>
            <family val="2"/>
          </rPr>
          <t>Example Percent Efforts:</t>
        </r>
        <r>
          <rPr>
            <b/>
            <sz val="10"/>
            <color indexed="81"/>
            <rFont val="Tahoma"/>
            <family val="2"/>
          </rPr>
          <t xml:space="preserve">
</t>
        </r>
        <r>
          <rPr>
            <sz val="10"/>
            <color indexed="81"/>
            <rFont val="Tahoma"/>
            <family val="2"/>
          </rPr>
          <t>1 Summer Month = 33.333% Effort
2 Summer Months = 66.666% Effort
3 Summer Months = 100% Effort</t>
        </r>
        <r>
          <rPr>
            <b/>
            <sz val="10"/>
            <color indexed="81"/>
            <rFont val="Tahoma"/>
            <family val="2"/>
          </rPr>
          <t xml:space="preserve"> </t>
        </r>
      </text>
    </comment>
    <comment ref="V97" authorId="0" shapeId="0" xr:uid="{E65CAC21-0114-4F0C-A4D1-C11EF6B09B23}">
      <text>
        <r>
          <rPr>
            <b/>
            <sz val="9"/>
            <color indexed="81"/>
            <rFont val="Tahoma"/>
            <family val="2"/>
          </rPr>
          <t>Grant MUST cover GA Stipend.</t>
        </r>
      </text>
    </comment>
    <comment ref="E127" authorId="2" shapeId="0" xr:uid="{F055F2A1-0843-415C-80BD-6F3F4F7DEDD7}">
      <text>
        <r>
          <rPr>
            <b/>
            <u/>
            <sz val="10"/>
            <color indexed="81"/>
            <rFont val="Tahoma"/>
            <family val="2"/>
          </rPr>
          <t>Buyouts per Semester:</t>
        </r>
        <r>
          <rPr>
            <b/>
            <sz val="10"/>
            <color indexed="81"/>
            <rFont val="Tahoma"/>
            <family val="2"/>
          </rPr>
          <t xml:space="preserve">
</t>
        </r>
        <r>
          <rPr>
            <sz val="10"/>
            <color indexed="81"/>
            <rFont val="Tahoma"/>
            <family val="2"/>
          </rPr>
          <t>1 Course Buyout = 25% Effort
2 Course Buyouts = 50% Effort</t>
        </r>
      </text>
    </comment>
    <comment ref="F127" authorId="2" shapeId="0" xr:uid="{51AA48A7-1F50-46A6-B133-622CDFE75CC1}">
      <text>
        <r>
          <rPr>
            <b/>
            <u/>
            <sz val="10"/>
            <color indexed="81"/>
            <rFont val="Tahoma"/>
            <family val="2"/>
          </rPr>
          <t>Buyouts per Semester:</t>
        </r>
        <r>
          <rPr>
            <b/>
            <sz val="10"/>
            <color indexed="81"/>
            <rFont val="Tahoma"/>
            <family val="2"/>
          </rPr>
          <t xml:space="preserve">
</t>
        </r>
        <r>
          <rPr>
            <sz val="10"/>
            <color indexed="81"/>
            <rFont val="Tahoma"/>
            <family val="2"/>
          </rPr>
          <t>1 Course Buyout = 25% Effort
2 Course Buyouts = 50% Effort</t>
        </r>
      </text>
    </comment>
    <comment ref="H127" authorId="2" shapeId="0" xr:uid="{E987126C-3117-4FE7-9981-562C616D8043}">
      <text>
        <r>
          <rPr>
            <b/>
            <u/>
            <sz val="10"/>
            <color indexed="81"/>
            <rFont val="Tahoma"/>
            <family val="2"/>
          </rPr>
          <t>Example Percent Efforts:</t>
        </r>
        <r>
          <rPr>
            <b/>
            <sz val="10"/>
            <color indexed="81"/>
            <rFont val="Tahoma"/>
            <family val="2"/>
          </rPr>
          <t xml:space="preserve">
</t>
        </r>
        <r>
          <rPr>
            <sz val="10"/>
            <color indexed="81"/>
            <rFont val="Tahoma"/>
            <family val="2"/>
          </rPr>
          <t>1 Summer Month = 33.333% Effort
2 Summer Months = 66.666% Effort
3 Summer Months = 100% Effort</t>
        </r>
      </text>
    </comment>
    <comment ref="E144" authorId="0" shapeId="0" xr:uid="{C685EDD3-73CF-42F9-81D0-ED9116CC18B0}">
      <text>
        <r>
          <rPr>
            <b/>
            <sz val="9"/>
            <color indexed="81"/>
            <rFont val="Tahoma"/>
            <family val="2"/>
          </rPr>
          <t>Grant MUST cover GA Stipend.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Melissa Wright</author>
  </authors>
  <commentList>
    <comment ref="C16" authorId="0" shapeId="0" xr:uid="{C19DA7B0-56E5-42FF-80F4-0DAF38CB3B92}">
      <text>
        <r>
          <rPr>
            <b/>
            <sz val="11"/>
            <color indexed="81"/>
            <rFont val="Tahoma"/>
            <family val="2"/>
          </rPr>
          <t>9 month Faculty - Academic Yea</t>
        </r>
        <r>
          <rPr>
            <sz val="11"/>
            <color indexed="81"/>
            <rFont val="Tahoma"/>
            <family val="2"/>
          </rPr>
          <t>r
12.5% FTE = 1 course buyout per semester
25% FTE = 2 course buyout per semester</t>
        </r>
        <r>
          <rPr>
            <b/>
            <sz val="11"/>
            <color indexed="81"/>
            <rFont val="Tahoma"/>
            <family val="2"/>
          </rPr>
          <t xml:space="preserve">
</t>
        </r>
      </text>
    </comment>
    <comment ref="G16" authorId="0" shapeId="0" xr:uid="{A4B1BA31-B11B-4F04-9A36-98D87E1F762D}">
      <text>
        <r>
          <rPr>
            <b/>
            <sz val="11"/>
            <color indexed="81"/>
            <rFont val="Tahoma"/>
            <family val="2"/>
          </rPr>
          <t xml:space="preserve">Summer -
</t>
        </r>
        <r>
          <rPr>
            <sz val="11"/>
            <color indexed="81"/>
            <rFont val="Tahoma"/>
            <family val="2"/>
          </rPr>
          <t>1 Summer Month / 4 wks = 33.333% Effort
2 Summer Months / 8 wks = 66.666% Effort
3 Summer Months / 12wks = 100% Effort</t>
        </r>
        <r>
          <rPr>
            <sz val="9"/>
            <color indexed="81"/>
            <rFont val="Tahoma"/>
            <charset val="1"/>
          </rPr>
          <t xml:space="preserve">
</t>
        </r>
      </text>
    </comment>
    <comment ref="D32" authorId="0" shapeId="0" xr:uid="{DE5C0638-B33F-4AE7-99AE-539FC33F4F6A}">
      <text>
        <r>
          <rPr>
            <b/>
            <sz val="11"/>
            <color indexed="81"/>
            <rFont val="Tahoma"/>
            <family val="2"/>
          </rPr>
          <t>12 month Faculty -</t>
        </r>
        <r>
          <rPr>
            <sz val="11"/>
            <color indexed="81"/>
            <rFont val="Tahoma"/>
            <family val="2"/>
          </rPr>
          <t xml:space="preserve">
2.7% per credit hour</t>
        </r>
      </text>
    </comment>
    <comment ref="B53" authorId="0" shapeId="0" xr:uid="{BA9C67B0-F99E-4E33-88A8-DC6E0AEF9623}">
      <text>
        <r>
          <rPr>
            <b/>
            <sz val="11"/>
            <color indexed="81"/>
            <rFont val="Tahoma"/>
            <family val="2"/>
          </rPr>
          <t>Student workers - Min. Wage:</t>
        </r>
        <r>
          <rPr>
            <sz val="11"/>
            <color indexed="81"/>
            <rFont val="Tahoma"/>
            <family val="2"/>
          </rPr>
          <t xml:space="preserve">
    $13.73 as of 1/1/26</t>
        </r>
      </text>
    </comment>
    <comment ref="D53" authorId="0" shapeId="0" xr:uid="{87252D17-572B-46F6-AAEC-7535EA6579B5}">
      <text>
        <r>
          <rPr>
            <b/>
            <sz val="11"/>
            <color indexed="81"/>
            <rFont val="Tahoma"/>
            <family val="2"/>
          </rPr>
          <t>Students can only work 25 hrs per week during the AY.</t>
        </r>
        <r>
          <rPr>
            <sz val="11"/>
            <color indexed="81"/>
            <rFont val="Tahoma"/>
            <family val="2"/>
          </rPr>
          <t xml:space="preserve">
</t>
        </r>
        <r>
          <rPr>
            <b/>
            <sz val="11"/>
            <color indexed="81"/>
            <rFont val="Tahoma"/>
            <family val="2"/>
          </rPr>
          <t>Hiring Students -</t>
        </r>
        <r>
          <rPr>
            <sz val="11"/>
            <color indexed="81"/>
            <rFont val="Tahoma"/>
            <family val="2"/>
          </rPr>
          <t xml:space="preserve">
https://www.gvsu.edu/studentjobs/hiring-student-employees-16.htm  
</t>
        </r>
        <r>
          <rPr>
            <b/>
            <sz val="11"/>
            <color indexed="81"/>
            <rFont val="Tahoma"/>
            <family val="2"/>
          </rPr>
          <t xml:space="preserve">Undergraduate Student Wage Chart - </t>
        </r>
        <r>
          <rPr>
            <sz val="11"/>
            <color indexed="81"/>
            <rFont val="Tahoma"/>
            <family val="2"/>
          </rPr>
          <t xml:space="preserve">
https://www.gvsu.edu/studentjobs/on-campus-wage-rates-32.htm </t>
        </r>
      </text>
    </comment>
    <comment ref="C60" authorId="0" shapeId="0" xr:uid="{7F71B3EE-BCAF-4B12-AA2D-99371D6C63B0}">
      <text>
        <r>
          <rPr>
            <b/>
            <sz val="10"/>
            <color indexed="81"/>
            <rFont val="Tahoma"/>
            <family val="2"/>
          </rPr>
          <t xml:space="preserve">FT = </t>
        </r>
        <r>
          <rPr>
            <sz val="10"/>
            <color indexed="81"/>
            <rFont val="Tahoma"/>
            <family val="2"/>
          </rPr>
          <t xml:space="preserve">(Aug-May) 20 hrs per wk / $6,500K per semester MIN
</t>
        </r>
        <r>
          <rPr>
            <b/>
            <sz val="10"/>
            <color indexed="81"/>
            <rFont val="Tahoma"/>
            <family val="2"/>
          </rPr>
          <t xml:space="preserve">PT or Summer </t>
        </r>
        <r>
          <rPr>
            <sz val="10"/>
            <color indexed="81"/>
            <rFont val="Tahoma"/>
            <family val="2"/>
          </rPr>
          <t>= (May -Aug) 10 hrs per wk / $3,250 MIN</t>
        </r>
      </text>
    </comment>
    <comment ref="A69" authorId="0" shapeId="0" xr:uid="{FEE7DBB0-896D-4F27-A277-DDC503050473}">
      <text>
        <r>
          <rPr>
            <b/>
            <sz val="11"/>
            <color indexed="14"/>
            <rFont val="Tahoma"/>
            <family val="2"/>
          </rPr>
          <t>Faculty Fringe 25-26</t>
        </r>
        <r>
          <rPr>
            <sz val="11"/>
            <color indexed="81"/>
            <rFont val="Tahoma"/>
            <family val="2"/>
          </rPr>
          <t xml:space="preserve">
</t>
        </r>
        <r>
          <rPr>
            <u/>
            <sz val="11"/>
            <color indexed="81"/>
            <rFont val="Tahoma"/>
            <family val="2"/>
          </rPr>
          <t xml:space="preserve">   %  </t>
        </r>
        <r>
          <rPr>
            <sz val="11"/>
            <color indexed="81"/>
            <rFont val="Tahoma"/>
            <family val="2"/>
          </rPr>
          <t xml:space="preserve">        </t>
        </r>
        <r>
          <rPr>
            <u/>
            <sz val="11"/>
            <color indexed="81"/>
            <rFont val="Tahoma"/>
            <family val="2"/>
          </rPr>
          <t xml:space="preserve">  % on Fed. Grants</t>
        </r>
        <r>
          <rPr>
            <sz val="11"/>
            <color indexed="81"/>
            <rFont val="Tahoma"/>
            <family val="2"/>
          </rPr>
          <t xml:space="preserve">  
34.94       34.21  -  Regular Faculty
35.35       34.62  -  Librarians
42.46       41.31  -  Affiliate Faculty
33.65       32.20  -  Visiting Faculty
  8.35         8.35  -  Adjunct / Overload Faculty</t>
        </r>
      </text>
    </comment>
    <comment ref="A85" authorId="0" shapeId="0" xr:uid="{6D70CD6A-2754-4C8B-9924-C1002990560D}">
      <text>
        <r>
          <rPr>
            <b/>
            <sz val="11"/>
            <color indexed="12"/>
            <rFont val="Tahoma"/>
            <family val="2"/>
          </rPr>
          <t xml:space="preserve">EAP Fringe 25-26 </t>
        </r>
        <r>
          <rPr>
            <u/>
            <sz val="11"/>
            <color indexed="81"/>
            <rFont val="Tahoma"/>
            <family val="2"/>
          </rPr>
          <t xml:space="preserve">
   %  </t>
        </r>
        <r>
          <rPr>
            <sz val="11"/>
            <color indexed="81"/>
            <rFont val="Tahoma"/>
            <family val="2"/>
          </rPr>
          <t xml:space="preserve">       </t>
        </r>
        <r>
          <rPr>
            <u/>
            <sz val="11"/>
            <color indexed="81"/>
            <rFont val="Tahoma"/>
            <family val="2"/>
          </rPr>
          <t xml:space="preserve">   % on Fed. Grants  </t>
        </r>
        <r>
          <rPr>
            <sz val="11"/>
            <color indexed="81"/>
            <rFont val="Tahoma"/>
            <family val="2"/>
          </rPr>
          <t xml:space="preserve"> 
27.12       26.76  -  Appointing Officers
40.87       39.85  -  Regular EAP / EAP at &lt;30 hrs.
40.27       39.25  -  Coaches
33.29       31.86  -  Temp. EAP w/ Benefits
  8.35         8.35  -  Temp. EAP wo Benefits, Adjunct EAP</t>
        </r>
      </text>
    </comment>
    <comment ref="A99" authorId="0" shapeId="0" xr:uid="{4C0D7EF1-FD6E-4100-A93F-032A0FF06269}">
      <text>
        <r>
          <rPr>
            <b/>
            <sz val="11"/>
            <color indexed="57"/>
            <rFont val="Tahoma"/>
            <family val="2"/>
          </rPr>
          <t>PSS Fringe 25-26</t>
        </r>
        <r>
          <rPr>
            <sz val="11"/>
            <color indexed="57"/>
            <rFont val="Tahoma"/>
            <family val="2"/>
          </rPr>
          <t xml:space="preserve"> </t>
        </r>
        <r>
          <rPr>
            <sz val="11"/>
            <color indexed="81"/>
            <rFont val="Tahoma"/>
            <family val="2"/>
          </rPr>
          <t xml:space="preserve">
 </t>
        </r>
        <r>
          <rPr>
            <u/>
            <sz val="11"/>
            <color indexed="81"/>
            <rFont val="Tahoma"/>
            <family val="2"/>
          </rPr>
          <t xml:space="preserve">  %  </t>
        </r>
        <r>
          <rPr>
            <sz val="11"/>
            <color indexed="81"/>
            <rFont val="Tahoma"/>
            <family val="2"/>
          </rPr>
          <t xml:space="preserve">      </t>
        </r>
        <r>
          <rPr>
            <u/>
            <sz val="11"/>
            <color indexed="81"/>
            <rFont val="Tahoma"/>
            <family val="2"/>
          </rPr>
          <t xml:space="preserve">% on Fed. Grants  </t>
        </r>
        <r>
          <rPr>
            <sz val="11"/>
            <color indexed="81"/>
            <rFont val="Tahoma"/>
            <family val="2"/>
          </rPr>
          <t xml:space="preserve">  
49.62       48.25  - Regular PSS
  8.35         8.35  -  Call-in / Overtime PSS</t>
        </r>
      </text>
    </comment>
    <comment ref="A156" authorId="0" shapeId="0" xr:uid="{DD1EA7F2-7F8A-4AAD-B332-AFA724746594}">
      <text>
        <r>
          <rPr>
            <sz val="11"/>
            <color indexed="81"/>
            <rFont val="Tahoma"/>
            <family val="2"/>
          </rPr>
          <t xml:space="preserve">Participant support costs are direct costs for items such as stipends or subsistence allowances, travel allowances, and registration fees paid to or on behalf of participants or trainees (but not employees) </t>
        </r>
        <r>
          <rPr>
            <b/>
            <sz val="11"/>
            <color indexed="10"/>
            <rFont val="Tahoma"/>
            <family val="2"/>
          </rPr>
          <t>in connection with conferences, or training projects.</t>
        </r>
      </text>
    </comment>
    <comment ref="B222" authorId="0" shapeId="0" xr:uid="{E9B8B16D-A1EE-4983-8D51-0B2734F515A1}">
      <text>
        <r>
          <rPr>
            <b/>
            <sz val="11"/>
            <color indexed="81"/>
            <rFont val="Tahoma"/>
            <family val="2"/>
          </rPr>
          <t>See Tuition tab for yearly rates</t>
        </r>
      </text>
    </comment>
    <comment ref="A229" authorId="0" shapeId="0" xr:uid="{84448FAE-0CC2-4A34-BDA0-ED7DB09B4BC2}">
      <text>
        <r>
          <rPr>
            <b/>
            <sz val="11"/>
            <color indexed="81"/>
            <rFont val="Tahoma"/>
            <family val="2"/>
          </rPr>
          <t xml:space="preserve">Modified Total Direct Cost (MTDC) </t>
        </r>
        <r>
          <rPr>
            <sz val="11"/>
            <color indexed="81"/>
            <rFont val="Tahoma"/>
            <family val="2"/>
          </rPr>
          <t>means all direct salaries and wages, applicable fringe benefits, materials and supplies, services, travel, and up to the first $50,000 of each subaward (regardless of the period of performance of the subawards under the award).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Melissa Wright</author>
  </authors>
  <commentList>
    <comment ref="C16" authorId="0" shapeId="0" xr:uid="{F5F80B9B-EC8E-4DEB-9BF5-1AD8331ECE0A}">
      <text>
        <r>
          <rPr>
            <b/>
            <sz val="11"/>
            <color indexed="81"/>
            <rFont val="Tahoma"/>
            <family val="2"/>
          </rPr>
          <t>9 month Faculty - Academic Yea</t>
        </r>
        <r>
          <rPr>
            <sz val="11"/>
            <color indexed="81"/>
            <rFont val="Tahoma"/>
            <family val="2"/>
          </rPr>
          <t>r
12.5% FTE = 1 course buyout per semester
25% FTE = 2 course buyout per semester</t>
        </r>
        <r>
          <rPr>
            <b/>
            <sz val="11"/>
            <color indexed="81"/>
            <rFont val="Tahoma"/>
            <family val="2"/>
          </rPr>
          <t xml:space="preserve">
Summer -
</t>
        </r>
        <r>
          <rPr>
            <sz val="11"/>
            <color indexed="81"/>
            <rFont val="Tahoma"/>
            <family val="2"/>
          </rPr>
          <t>1 Summer Month / 4 wks = 33.333% Effort
2 Summer Months / 8 wks = 66.666% Effort
3 Summer Months / 12wks = 100% Effort</t>
        </r>
        <r>
          <rPr>
            <b/>
            <sz val="11"/>
            <color indexed="81"/>
            <rFont val="Tahoma"/>
            <family val="2"/>
          </rPr>
          <t xml:space="preserve">
12 month Faculty -
</t>
        </r>
        <r>
          <rPr>
            <sz val="11"/>
            <color indexed="81"/>
            <rFont val="Tahoma"/>
            <family val="2"/>
          </rPr>
          <t>2.7% per credit hour</t>
        </r>
      </text>
    </comment>
    <comment ref="B34" authorId="0" shapeId="0" xr:uid="{80CF7EBF-EB4C-4D2A-B830-12FA896AB683}">
      <text>
        <r>
          <rPr>
            <b/>
            <sz val="11"/>
            <color indexed="81"/>
            <rFont val="Tahoma"/>
            <family val="2"/>
          </rPr>
          <t>Student workers - Min. Wage:</t>
        </r>
        <r>
          <rPr>
            <sz val="11"/>
            <color indexed="81"/>
            <rFont val="Tahoma"/>
            <family val="2"/>
          </rPr>
          <t xml:space="preserve">
    $12.48 as of 2/21/25</t>
        </r>
      </text>
    </comment>
    <comment ref="D34" authorId="0" shapeId="0" xr:uid="{08FC3B1B-5FC8-4B9B-BEA4-66E75469DAB5}">
      <text>
        <r>
          <rPr>
            <b/>
            <sz val="11"/>
            <color indexed="81"/>
            <rFont val="Tahoma"/>
            <family val="2"/>
          </rPr>
          <t>Students can only work 25 hrs per week during the AY.</t>
        </r>
        <r>
          <rPr>
            <sz val="11"/>
            <color indexed="81"/>
            <rFont val="Tahoma"/>
            <family val="2"/>
          </rPr>
          <t xml:space="preserve">
</t>
        </r>
        <r>
          <rPr>
            <b/>
            <sz val="11"/>
            <color indexed="81"/>
            <rFont val="Tahoma"/>
            <family val="2"/>
          </rPr>
          <t>Hiring Students -</t>
        </r>
        <r>
          <rPr>
            <sz val="11"/>
            <color indexed="81"/>
            <rFont val="Tahoma"/>
            <family val="2"/>
          </rPr>
          <t xml:space="preserve">
https://www.gvsu.edu/studentjobs/hiring-student-employees-16.htm  
</t>
        </r>
        <r>
          <rPr>
            <b/>
            <sz val="11"/>
            <color indexed="81"/>
            <rFont val="Tahoma"/>
            <family val="2"/>
          </rPr>
          <t xml:space="preserve">Undergraduate Student Wage Chart - </t>
        </r>
        <r>
          <rPr>
            <sz val="11"/>
            <color indexed="81"/>
            <rFont val="Tahoma"/>
            <family val="2"/>
          </rPr>
          <t xml:space="preserve">
https://www.gvsu.edu/studentjobs/on-campus-wage-rates-32.htm </t>
        </r>
      </text>
    </comment>
    <comment ref="C40" authorId="0" shapeId="0" xr:uid="{4CE65464-3B93-4B58-A271-A54A0B590275}">
      <text>
        <r>
          <rPr>
            <b/>
            <sz val="10"/>
            <color indexed="81"/>
            <rFont val="Tahoma"/>
            <family val="2"/>
          </rPr>
          <t xml:space="preserve">FT = </t>
        </r>
        <r>
          <rPr>
            <sz val="10"/>
            <color indexed="81"/>
            <rFont val="Tahoma"/>
            <family val="2"/>
          </rPr>
          <t xml:space="preserve">(Aug-May) 20 hrs per wk / $6,500K per semester MIN
</t>
        </r>
        <r>
          <rPr>
            <b/>
            <sz val="10"/>
            <color indexed="81"/>
            <rFont val="Tahoma"/>
            <family val="2"/>
          </rPr>
          <t xml:space="preserve">PT or Summer </t>
        </r>
        <r>
          <rPr>
            <sz val="10"/>
            <color indexed="81"/>
            <rFont val="Tahoma"/>
            <family val="2"/>
          </rPr>
          <t>= (May -Aug) 10 hrs per wk / $3,250 MIN</t>
        </r>
      </text>
    </comment>
    <comment ref="A49" authorId="0" shapeId="0" xr:uid="{64B8DD0D-2272-4BA3-AF2A-1AB0301CFCF7}">
      <text>
        <r>
          <rPr>
            <b/>
            <sz val="11"/>
            <color indexed="14"/>
            <rFont val="Tahoma"/>
            <family val="2"/>
          </rPr>
          <t>Faculty Fringe 25-26</t>
        </r>
        <r>
          <rPr>
            <sz val="11"/>
            <color indexed="81"/>
            <rFont val="Tahoma"/>
            <family val="2"/>
          </rPr>
          <t xml:space="preserve">
</t>
        </r>
        <r>
          <rPr>
            <u/>
            <sz val="11"/>
            <color indexed="81"/>
            <rFont val="Tahoma"/>
            <family val="2"/>
          </rPr>
          <t xml:space="preserve">   %  </t>
        </r>
        <r>
          <rPr>
            <sz val="11"/>
            <color indexed="81"/>
            <rFont val="Tahoma"/>
            <family val="2"/>
          </rPr>
          <t xml:space="preserve">        </t>
        </r>
        <r>
          <rPr>
            <u/>
            <sz val="11"/>
            <color indexed="81"/>
            <rFont val="Tahoma"/>
            <family val="2"/>
          </rPr>
          <t xml:space="preserve">  % on Fed. Grants</t>
        </r>
        <r>
          <rPr>
            <sz val="11"/>
            <color indexed="81"/>
            <rFont val="Tahoma"/>
            <family val="2"/>
          </rPr>
          <t xml:space="preserve">  
34.94       34.21  -  Regular Faculty
35.35       34.62  -  Librarians
42.46       41.31  -  Affiliate Faculty
33.65       32.20  -  Visiting Faculty
  8.35         8.35  -  Adjunct / Overload Faculty</t>
        </r>
      </text>
    </comment>
    <comment ref="A57" authorId="0" shapeId="0" xr:uid="{B1CA3B75-E20B-479A-9A5F-433A1A025387}">
      <text>
        <r>
          <rPr>
            <b/>
            <sz val="11"/>
            <color indexed="12"/>
            <rFont val="Tahoma"/>
            <family val="2"/>
          </rPr>
          <t xml:space="preserve">EAP Fringe 25-26 </t>
        </r>
        <r>
          <rPr>
            <u/>
            <sz val="11"/>
            <color indexed="81"/>
            <rFont val="Tahoma"/>
            <family val="2"/>
          </rPr>
          <t xml:space="preserve">
   %  </t>
        </r>
        <r>
          <rPr>
            <sz val="11"/>
            <color indexed="81"/>
            <rFont val="Tahoma"/>
            <family val="2"/>
          </rPr>
          <t xml:space="preserve">       </t>
        </r>
        <r>
          <rPr>
            <u/>
            <sz val="11"/>
            <color indexed="81"/>
            <rFont val="Tahoma"/>
            <family val="2"/>
          </rPr>
          <t xml:space="preserve">   % on Fed. Grants  </t>
        </r>
        <r>
          <rPr>
            <sz val="11"/>
            <color indexed="81"/>
            <rFont val="Tahoma"/>
            <family val="2"/>
          </rPr>
          <t xml:space="preserve"> 
27.12       26.76  -  Appointing Officers
40.87       39.85  -  Regular EAP / EAP at &lt;30 hrs.
40.27       39.25  -  Coaches
33.29       31.86  -  Temp. EAP w/ Benefits
  8.35         8.35  -  Temp. EAP wo Benefits, Adjunct EAP</t>
        </r>
      </text>
    </comment>
    <comment ref="A63" authorId="0" shapeId="0" xr:uid="{C2A01D3B-4754-4C57-9C07-BD994FAD5A92}">
      <text>
        <r>
          <rPr>
            <b/>
            <sz val="11"/>
            <color indexed="57"/>
            <rFont val="Tahoma"/>
            <family val="2"/>
          </rPr>
          <t>PSS Fringe 25-26</t>
        </r>
        <r>
          <rPr>
            <sz val="11"/>
            <color indexed="57"/>
            <rFont val="Tahoma"/>
            <family val="2"/>
          </rPr>
          <t xml:space="preserve"> </t>
        </r>
        <r>
          <rPr>
            <sz val="11"/>
            <color indexed="81"/>
            <rFont val="Tahoma"/>
            <family val="2"/>
          </rPr>
          <t xml:space="preserve">
 </t>
        </r>
        <r>
          <rPr>
            <u/>
            <sz val="11"/>
            <color indexed="81"/>
            <rFont val="Tahoma"/>
            <family val="2"/>
          </rPr>
          <t xml:space="preserve">  %      </t>
        </r>
        <r>
          <rPr>
            <sz val="11"/>
            <color indexed="81"/>
            <rFont val="Tahoma"/>
            <family val="2"/>
          </rPr>
          <t xml:space="preserve">      </t>
        </r>
        <r>
          <rPr>
            <u/>
            <sz val="11"/>
            <color indexed="81"/>
            <rFont val="Tahoma"/>
            <family val="2"/>
          </rPr>
          <t xml:space="preserve">% on Fed. Grants  </t>
        </r>
        <r>
          <rPr>
            <sz val="11"/>
            <color indexed="81"/>
            <rFont val="Tahoma"/>
            <family val="2"/>
          </rPr>
          <t xml:space="preserve">  
49.62       48.25  - Regular PSS
  8.35         8.35  -  Call-in / Overtime PSS</t>
        </r>
      </text>
    </comment>
    <comment ref="A113" authorId="0" shapeId="0" xr:uid="{3B19766A-A9C5-4999-B4F6-4904041D2F33}">
      <text>
        <r>
          <rPr>
            <sz val="11"/>
            <color indexed="81"/>
            <rFont val="Tahoma"/>
            <family val="2"/>
          </rPr>
          <t xml:space="preserve">Participant support costs are direct costs for items such as stipends or subsistence allowances, travel allowances, and registration fees paid to or on behalf of participants or trainees (but not employees) </t>
        </r>
        <r>
          <rPr>
            <b/>
            <sz val="11"/>
            <color indexed="10"/>
            <rFont val="Tahoma"/>
            <family val="2"/>
          </rPr>
          <t>in connection with conferences, or training projects.</t>
        </r>
      </text>
    </comment>
    <comment ref="B163" authorId="0" shapeId="0" xr:uid="{33927819-FEC0-4A9B-8B79-24915210A065}">
      <text>
        <r>
          <rPr>
            <b/>
            <sz val="11"/>
            <color indexed="81"/>
            <rFont val="Tahoma"/>
            <family val="2"/>
          </rPr>
          <t>See Tuition tab for yearly rates</t>
        </r>
      </text>
    </comment>
    <comment ref="A170" authorId="0" shapeId="0" xr:uid="{1CD26C99-AF86-4376-A061-11C19DBF6489}">
      <text>
        <r>
          <rPr>
            <b/>
            <sz val="11"/>
            <color indexed="81"/>
            <rFont val="Tahoma"/>
            <family val="2"/>
          </rPr>
          <t xml:space="preserve">Modified Total Direct Cost (MTDC) </t>
        </r>
        <r>
          <rPr>
            <sz val="11"/>
            <color indexed="81"/>
            <rFont val="Tahoma"/>
            <family val="2"/>
          </rPr>
          <t>means all direct salaries and wages, applicable fringe benefits, materials and supplies, services, travel, and up to the first $50,000 of each subaward (regardless of the period of performance of the subawards under the award).</t>
        </r>
      </text>
    </comment>
  </commentList>
</comments>
</file>

<file path=xl/sharedStrings.xml><?xml version="1.0" encoding="utf-8"?>
<sst xmlns="http://schemas.openxmlformats.org/spreadsheetml/2006/main" count="1565" uniqueCount="437">
  <si>
    <t>Sponsor:</t>
  </si>
  <si>
    <t>Total Sponsor Requested Budget</t>
  </si>
  <si>
    <t>%</t>
  </si>
  <si>
    <t>Project Period:</t>
  </si>
  <si>
    <t>Graduate Certificate Programs</t>
  </si>
  <si>
    <t>Non Degree Program</t>
  </si>
  <si>
    <t>Non Degree Graduate (M.)</t>
  </si>
  <si>
    <t>Masters Degree Programs</t>
  </si>
  <si>
    <t>Doctoral Degree Programs</t>
  </si>
  <si>
    <t>3 month</t>
  </si>
  <si>
    <t>9 month</t>
  </si>
  <si>
    <t>12 month</t>
  </si>
  <si>
    <t>Summer Term</t>
  </si>
  <si>
    <t>Calendar Year</t>
  </si>
  <si>
    <t>PM</t>
  </si>
  <si>
    <t>Fall Semester</t>
  </si>
  <si>
    <t>Teaching</t>
  </si>
  <si>
    <t>Winter Semester</t>
  </si>
  <si>
    <t>8 pieces of the pie = 12.5% each</t>
  </si>
  <si>
    <t>Base Salary</t>
  </si>
  <si>
    <t>Salary &amp; Fringe Subtotal</t>
  </si>
  <si>
    <t xml:space="preserve"> Subtotal</t>
  </si>
  <si>
    <t>Subtotal</t>
  </si>
  <si>
    <t>Project role</t>
  </si>
  <si>
    <r>
      <t xml:space="preserve">% Effort Calendar Year                                                                          </t>
    </r>
    <r>
      <rPr>
        <sz val="10"/>
        <color rgb="FFFF0000"/>
        <rFont val="Arial"/>
        <family val="2"/>
      </rPr>
      <t>(Aug 6 - Aug 5)</t>
    </r>
  </si>
  <si>
    <t>Calendar Months</t>
  </si>
  <si>
    <t>Salary Request</t>
  </si>
  <si>
    <r>
      <t xml:space="preserve">% Fringe Calendar Yr - </t>
    </r>
    <r>
      <rPr>
        <b/>
        <sz val="12"/>
        <color rgb="FFFF0000"/>
        <rFont val="Arial"/>
        <family val="2"/>
      </rPr>
      <t>FY23-24</t>
    </r>
  </si>
  <si>
    <t>Total Fringe</t>
  </si>
  <si>
    <t>Year 1 Total</t>
  </si>
  <si>
    <t>Request Budget</t>
  </si>
  <si>
    <t>Match Budget</t>
  </si>
  <si>
    <t>Summer Base Salary</t>
  </si>
  <si>
    <r>
      <t xml:space="preserve">% Effort Fall        </t>
    </r>
    <r>
      <rPr>
        <sz val="10"/>
        <color rgb="FFFF0000"/>
        <rFont val="Arial"/>
        <family val="2"/>
      </rPr>
      <t>(Aug 6 - Dec 20)</t>
    </r>
  </si>
  <si>
    <r>
      <t xml:space="preserve">% Effort Winter            </t>
    </r>
    <r>
      <rPr>
        <sz val="10"/>
        <color rgb="FFFF0000"/>
        <rFont val="Arial"/>
        <family val="2"/>
      </rPr>
      <t>(Dec 21 - May 5)</t>
    </r>
  </si>
  <si>
    <t>Academic Months</t>
  </si>
  <si>
    <r>
      <t xml:space="preserve">% Effort Summer    </t>
    </r>
    <r>
      <rPr>
        <sz val="10"/>
        <color rgb="FFFF0000"/>
        <rFont val="Arial"/>
        <family val="2"/>
      </rPr>
      <t>(May 6 - Aug 5)</t>
    </r>
  </si>
  <si>
    <t>Summer Months</t>
  </si>
  <si>
    <t>% Fringe Academic Year</t>
  </si>
  <si>
    <t>% Fringe Summer</t>
  </si>
  <si>
    <t>GVSU Hourly Personnel</t>
  </si>
  <si>
    <t>Hourly Rate</t>
  </si>
  <si>
    <t># Hours</t>
  </si>
  <si>
    <t>% Fringe Calendar/ Academic Year</t>
  </si>
  <si>
    <t>Year 1</t>
  </si>
  <si>
    <t>Calendar Year Personnel (12 mth)</t>
  </si>
  <si>
    <r>
      <t xml:space="preserve">% Effort Calendar Year   </t>
    </r>
    <r>
      <rPr>
        <b/>
        <sz val="12"/>
        <color rgb="FFFF0000"/>
        <rFont val="Arial"/>
        <family val="2"/>
      </rPr>
      <t xml:space="preserve">  </t>
    </r>
    <r>
      <rPr>
        <b/>
        <sz val="10"/>
        <color rgb="FFFF0000"/>
        <rFont val="Arial"/>
        <family val="2"/>
      </rPr>
      <t>(Au</t>
    </r>
    <r>
      <rPr>
        <sz val="10"/>
        <color rgb="FFFF0000"/>
        <rFont val="Arial"/>
        <family val="2"/>
      </rPr>
      <t>g 6 - Aug 5)</t>
    </r>
  </si>
  <si>
    <t>% Fringe Calendar Year</t>
  </si>
  <si>
    <t>Year 2 Total</t>
  </si>
  <si>
    <t>Academic Year Personnel (9 mth)</t>
  </si>
  <si>
    <r>
      <t xml:space="preserve">% Effort Fall </t>
    </r>
    <r>
      <rPr>
        <sz val="10"/>
        <color rgb="FFFF0000"/>
        <rFont val="Arial"/>
        <family val="2"/>
      </rPr>
      <t>(Aug 6 - Dec 20)</t>
    </r>
  </si>
  <si>
    <r>
      <t xml:space="preserve">% Effort Winter           </t>
    </r>
    <r>
      <rPr>
        <sz val="10"/>
        <color rgb="FFFF0000"/>
        <rFont val="Arial"/>
        <family val="2"/>
      </rPr>
      <t>(Dec 21 - May 5)</t>
    </r>
  </si>
  <si>
    <t>Hourly Personnel</t>
  </si>
  <si>
    <t>Year 2</t>
  </si>
  <si>
    <t>Start Date</t>
  </si>
  <si>
    <t>End Date</t>
  </si>
  <si>
    <t>Budgets are based on Fiscal Year which runs July 1 - June 30.</t>
  </si>
  <si>
    <r>
      <t xml:space="preserve">GVSU Academic Year Personnel </t>
    </r>
    <r>
      <rPr>
        <b/>
        <sz val="9"/>
        <rFont val="Arial"/>
        <family val="2"/>
      </rPr>
      <t xml:space="preserve"> (9 mth / AY)</t>
    </r>
    <r>
      <rPr>
        <b/>
        <sz val="12"/>
        <rFont val="Arial"/>
        <family val="2"/>
      </rPr>
      <t xml:space="preserve">:  </t>
    </r>
  </si>
  <si>
    <r>
      <t>GVSU Calendar Year Personnel (</t>
    </r>
    <r>
      <rPr>
        <b/>
        <sz val="9"/>
        <rFont val="Arial"/>
        <family val="2"/>
      </rPr>
      <t>12 mth / FY)</t>
    </r>
  </si>
  <si>
    <r>
      <t xml:space="preserve">% Fringe </t>
    </r>
    <r>
      <rPr>
        <b/>
        <sz val="9"/>
        <rFont val="Arial"/>
        <family val="2"/>
      </rPr>
      <t>Summer</t>
    </r>
  </si>
  <si>
    <r>
      <t xml:space="preserve">% Fringe </t>
    </r>
    <r>
      <rPr>
        <b/>
        <sz val="9"/>
        <rFont val="Arial"/>
        <family val="2"/>
      </rPr>
      <t>Academic Yr</t>
    </r>
  </si>
  <si>
    <t>Year 3</t>
  </si>
  <si>
    <r>
      <t xml:space="preserve">% Effort Calendar Year                                         </t>
    </r>
    <r>
      <rPr>
        <sz val="10"/>
        <color rgb="FFFF0000"/>
        <rFont val="Arial"/>
        <family val="2"/>
      </rPr>
      <t>(Aug 6 - Aug 5)</t>
    </r>
  </si>
  <si>
    <t>Year 3 Total</t>
  </si>
  <si>
    <r>
      <t>% Effort Fall</t>
    </r>
    <r>
      <rPr>
        <sz val="10"/>
        <rFont val="Arial"/>
        <family val="2"/>
      </rPr>
      <t xml:space="preserve"> </t>
    </r>
    <r>
      <rPr>
        <sz val="10"/>
        <color rgb="FFFF0000"/>
        <rFont val="Arial"/>
        <family val="2"/>
      </rPr>
      <t>(Aug 6 - Dec 20)</t>
    </r>
  </si>
  <si>
    <r>
      <t xml:space="preserve">% Effort Winter          </t>
    </r>
    <r>
      <rPr>
        <sz val="10"/>
        <color rgb="FFFF0000"/>
        <rFont val="Arial"/>
        <family val="2"/>
      </rPr>
      <t>(Dec 21 - May 5)</t>
    </r>
  </si>
  <si>
    <t>Year 4</t>
  </si>
  <si>
    <r>
      <t xml:space="preserve">% Effort Calendar Year                                      </t>
    </r>
    <r>
      <rPr>
        <sz val="10"/>
        <color rgb="FFFF0000"/>
        <rFont val="Arial"/>
        <family val="2"/>
      </rPr>
      <t>(Aug 6 - August 5)</t>
    </r>
  </si>
  <si>
    <t>Year 4 Total</t>
  </si>
  <si>
    <t>Year 5</t>
  </si>
  <si>
    <r>
      <t xml:space="preserve">% Effort Calendar Year                                      </t>
    </r>
    <r>
      <rPr>
        <sz val="10"/>
        <color rgb="FFFF0000"/>
        <rFont val="Arial"/>
        <family val="2"/>
      </rPr>
      <t>(Aug 6 - Aug 5)</t>
    </r>
  </si>
  <si>
    <t>Year 5 Total</t>
  </si>
  <si>
    <t>Student Employees</t>
  </si>
  <si>
    <t>Position Type</t>
  </si>
  <si>
    <t xml:space="preserve">GA Stipend </t>
  </si>
  <si>
    <t># Students</t>
  </si>
  <si>
    <t>% Fringe Summer (Student Rate)</t>
  </si>
  <si>
    <t>Graduate Assistant</t>
  </si>
  <si>
    <t>Academic Year (Aug - May) (20 hrs per week)</t>
  </si>
  <si>
    <t>N/A</t>
  </si>
  <si>
    <t>NA</t>
  </si>
  <si>
    <t>Summer or 1/2 time (May - Aug)  (10 hrs per week)</t>
  </si>
  <si>
    <t>Student</t>
  </si>
  <si>
    <t>Hourly Academic Year</t>
  </si>
  <si>
    <t>Hourly Spring/Summer</t>
  </si>
  <si>
    <t>SALARY TOTAL</t>
  </si>
  <si>
    <t>Academic Year (20 hrs per week)</t>
  </si>
  <si>
    <t>Summer or 1/2 time  (10 hrs per week)</t>
  </si>
  <si>
    <t>Fringe Request</t>
  </si>
  <si>
    <t>Salary &amp; Fringe</t>
  </si>
  <si>
    <t>N</t>
  </si>
  <si>
    <t>J</t>
  </si>
  <si>
    <t>M</t>
  </si>
  <si>
    <t>O</t>
  </si>
  <si>
    <t>P</t>
  </si>
  <si>
    <t>Fringe</t>
  </si>
  <si>
    <t>Salary</t>
  </si>
  <si>
    <t>Personnel / Fringe Total</t>
  </si>
  <si>
    <t>Summer Pay</t>
  </si>
  <si>
    <t>Overload</t>
  </si>
  <si>
    <t>Summer Salary</t>
  </si>
  <si>
    <t>Tuition Rates</t>
  </si>
  <si>
    <t xml:space="preserve">XX </t>
  </si>
  <si>
    <t>Course / Time Buyout</t>
  </si>
  <si>
    <t>Trip Subtotal</t>
  </si>
  <si>
    <t>MONTHS</t>
  </si>
  <si>
    <t>WEEKS</t>
  </si>
  <si>
    <t>DAYS</t>
  </si>
  <si>
    <t>HOURS</t>
  </si>
  <si>
    <t xml:space="preserve">Calendar Year (CY) </t>
  </si>
  <si>
    <t>Academic Year (AY)</t>
  </si>
  <si>
    <t>Fall  (Aug-Dec)</t>
  </si>
  <si>
    <t>Winter  (Jan-May)</t>
  </si>
  <si>
    <r>
      <t xml:space="preserve">Summer </t>
    </r>
    <r>
      <rPr>
        <sz val="10"/>
        <rFont val="Arial"/>
        <family val="2"/>
      </rPr>
      <t>(</t>
    </r>
    <r>
      <rPr>
        <sz val="9"/>
        <rFont val="Arial"/>
        <family val="2"/>
      </rPr>
      <t>May 6 - Aug 5)</t>
    </r>
  </si>
  <si>
    <t>Percent of Time &amp; Effort to Person Months (PM)</t>
  </si>
  <si>
    <t>Interactive Conversion Table</t>
  </si>
  <si>
    <t xml:space="preserve">Insert the % effort that you want to convert into the -0- of the 3 mo. Summer Term % effort line and hit enter. </t>
  </si>
  <si>
    <t>The person month for 3, 9, and 12 will be displayed simultaneously.</t>
  </si>
  <si>
    <t>Academic Year</t>
  </si>
  <si>
    <t xml:space="preserve">% effort </t>
  </si>
  <si>
    <t>% effort</t>
  </si>
  <si>
    <t>Yr. 1</t>
  </si>
  <si>
    <t>Yr. 2</t>
  </si>
  <si>
    <t>Yr. 3</t>
  </si>
  <si>
    <t>Yr. 4</t>
  </si>
  <si>
    <t>Yr. 5</t>
  </si>
  <si>
    <t>% Effort</t>
  </si>
  <si>
    <t>12 Mth</t>
  </si>
  <si>
    <t>9 Mth</t>
  </si>
  <si>
    <t>Salary type - on the grant</t>
  </si>
  <si>
    <t>Student Workers</t>
  </si>
  <si>
    <t>Stipend</t>
  </si>
  <si>
    <t>GA</t>
  </si>
  <si>
    <t>Student Worker</t>
  </si>
  <si>
    <t>9 month faculty:</t>
  </si>
  <si>
    <t>100% effort would be 9 months or 1560 hours  (2080 hours / 12 = 173.33)  (173.33 x 9 months = 1560 hours)</t>
  </si>
  <si>
    <t>50% effort would be 4.5 months or 780 hours</t>
  </si>
  <si>
    <t>25% effort would be 2.5 months or 390 hours</t>
  </si>
  <si>
    <t>10% effort would be 0.9 months or 156 hours</t>
  </si>
  <si>
    <t>7% effort would be 0.63 months or 109.20 hours  (9 months / 7% = 0.63 months)</t>
  </si>
  <si>
    <t>12 month faculty:</t>
  </si>
  <si>
    <t>100% effort would be 12 months or 2080 hours</t>
  </si>
  <si>
    <t>50% effort would be 6 months or 1040 hours</t>
  </si>
  <si>
    <t>25% effort would be 3 months or 520 hours</t>
  </si>
  <si>
    <t>10% effort would be 1.2 months or 208 hours</t>
  </si>
  <si>
    <t>Parking / Ground Transportation:</t>
  </si>
  <si>
    <t>Principal Investigator:</t>
  </si>
  <si>
    <t>Indirect Cost Rate:</t>
  </si>
  <si>
    <t>Project Name:</t>
  </si>
  <si>
    <t>Department:</t>
  </si>
  <si>
    <t>1. Travel</t>
  </si>
  <si>
    <t>2. On Campus Housing &amp; Dining</t>
  </si>
  <si>
    <t>3. Subsistence</t>
  </si>
  <si>
    <t>4. Stipend</t>
  </si>
  <si>
    <t>5. Supplies</t>
  </si>
  <si>
    <t>6. Meals</t>
  </si>
  <si>
    <t>7. Other</t>
  </si>
  <si>
    <t>8. Lodging</t>
  </si>
  <si>
    <t>Graduate Assistants</t>
  </si>
  <si>
    <t>Student Workers / Graduate Assistants</t>
  </si>
  <si>
    <t># Credits</t>
  </si>
  <si>
    <t>Max # of Hrs</t>
  </si>
  <si>
    <r>
      <t xml:space="preserve">Fringe is charged in the </t>
    </r>
    <r>
      <rPr>
        <b/>
        <sz val="11"/>
        <rFont val="Arial"/>
        <family val="2"/>
      </rPr>
      <t>SUMMER ONLY</t>
    </r>
    <r>
      <rPr>
        <sz val="11"/>
        <rFont val="Arial"/>
        <family val="2"/>
      </rPr>
      <t xml:space="preserve"> if not enrolled in a min. of 6 credits - as set by the IRS.</t>
    </r>
  </si>
  <si>
    <t>College</t>
  </si>
  <si>
    <t>Graduate Badge Program</t>
  </si>
  <si>
    <t>Criminal Justice (M.S.)</t>
  </si>
  <si>
    <t>CECI</t>
  </si>
  <si>
    <t>Victim Advocacy and Services</t>
  </si>
  <si>
    <t>Education- Educational Leadership (M.Ed.)</t>
  </si>
  <si>
    <t>Biomedical Informatics</t>
  </si>
  <si>
    <t>Education- Higher Education (M.Ed.)</t>
  </si>
  <si>
    <t>Cybersecurity</t>
  </si>
  <si>
    <t>Education- Instruction &amp; Curriculum (M.Ed.)</t>
  </si>
  <si>
    <t>Data Analytics</t>
  </si>
  <si>
    <t>Education- Learning, Design, &amp; Technology (M.Ed.)</t>
  </si>
  <si>
    <t>Data Mining Fundamentals</t>
  </si>
  <si>
    <t>Education- Literacy Studies (M.Ed.)</t>
  </si>
  <si>
    <t>Database Fundamentals</t>
  </si>
  <si>
    <t>Education- School Counseling (M.Ed.)</t>
  </si>
  <si>
    <t>Database Management </t>
  </si>
  <si>
    <t>Education- Special Education (M.Ed.)</t>
  </si>
  <si>
    <t>Digital Forensics Fundamentals</t>
  </si>
  <si>
    <t>Education Specialist in Leadership (Ed.S.)</t>
  </si>
  <si>
    <t>Distributed Computing </t>
  </si>
  <si>
    <t>Health Administration (M.H.A.)</t>
  </si>
  <si>
    <t>Information Security Fundamentals</t>
  </si>
  <si>
    <t>Philanthropy &amp; Nonprofit Leadership (M.P.N.L.)</t>
  </si>
  <si>
    <t>Information Systems Management </t>
  </si>
  <si>
    <t>Public Administration (M.P.A.)</t>
  </si>
  <si>
    <t>IS Project Management Fundamentals</t>
  </si>
  <si>
    <t>Social Innovation (M.A.)</t>
  </si>
  <si>
    <t>Information Visualization Fundamentals</t>
  </si>
  <si>
    <t>Social Work (M.S.W.)</t>
  </si>
  <si>
    <t>Mobile Application Fundamentals</t>
  </si>
  <si>
    <t>Athletic Training (M.A.T.)</t>
  </si>
  <si>
    <t>CHP</t>
  </si>
  <si>
    <t>Networking Fundamentals</t>
  </si>
  <si>
    <t>Clinical Dietetics (M.S.)</t>
  </si>
  <si>
    <t>OO Programming Fundamentals</t>
  </si>
  <si>
    <t>Recreational Therapy (M.S.)</t>
  </si>
  <si>
    <t>Software Design and Development </t>
  </si>
  <si>
    <t>Medical Dosimetry (M.S.)</t>
  </si>
  <si>
    <t>Software Engineering </t>
  </si>
  <si>
    <t>Occupational Therapy (M.S.)</t>
  </si>
  <si>
    <t>Web Application Fundamentals</t>
  </si>
  <si>
    <t>Physician Assistant Studies (M.P.A.S.)</t>
  </si>
  <si>
    <t>Web and Mobile Computing</t>
  </si>
  <si>
    <t>Public Health (M.P.H.)</t>
  </si>
  <si>
    <t>Palliative and Hospice Care I</t>
  </si>
  <si>
    <t>KCON</t>
  </si>
  <si>
    <t>Speech Language Pathology (M.S.)</t>
  </si>
  <si>
    <t>Palliative and Hospice Care II</t>
  </si>
  <si>
    <t>Applied Statistics (M.S.)</t>
  </si>
  <si>
    <t>CLAS</t>
  </si>
  <si>
    <t>Telehealth</t>
  </si>
  <si>
    <t>Biology (M.S.)</t>
  </si>
  <si>
    <t>Advanced Tax Practice </t>
  </si>
  <si>
    <t>SCOB</t>
  </si>
  <si>
    <t>Biomedical Science (M.H.S)</t>
  </si>
  <si>
    <t>Corporate Transactions </t>
  </si>
  <si>
    <t>Biostatistics (M.S., PSM)</t>
  </si>
  <si>
    <t>Foundations of Tax Practice </t>
  </si>
  <si>
    <t>Cell &amp; Molecular Biology (M.S., PSM)</t>
  </si>
  <si>
    <t>Wealth Planning </t>
  </si>
  <si>
    <t>Health Informatics &amp; Bioinformatics (M.S., PSM)</t>
  </si>
  <si>
    <t>Electromagnetic Compatibility</t>
  </si>
  <si>
    <t>Water Resource Policy (M.S.)</t>
  </si>
  <si>
    <t>Embedded Systems</t>
  </si>
  <si>
    <t>Communications (M.S.)</t>
  </si>
  <si>
    <t>English (M.A.)</t>
  </si>
  <si>
    <t>School Psychology (M.S. &amp; Psy.S.)</t>
  </si>
  <si>
    <t>Nonprofit Leadership</t>
  </si>
  <si>
    <t>Applied Computer Science (M.S.)</t>
  </si>
  <si>
    <t>Online/Blended Instruction</t>
  </si>
  <si>
    <t>Cybersecurity (M.S.)</t>
  </si>
  <si>
    <t>Applied Behavior Analysis</t>
  </si>
  <si>
    <t>Data Science and Analytics (M.S.)</t>
  </si>
  <si>
    <t>Bioinformatics and Genomics</t>
  </si>
  <si>
    <t>Nursing (M.S.N)</t>
  </si>
  <si>
    <t>Interprofessional Health Informatics</t>
  </si>
  <si>
    <t>Engineering (M.S.E.)</t>
  </si>
  <si>
    <t>Palliative and Hospice Care</t>
  </si>
  <si>
    <t>Accounting (M.S.A.)</t>
  </si>
  <si>
    <t>Psychiatric Mental Health Nurse Practitioner</t>
  </si>
  <si>
    <t>Business (M.B.A)</t>
  </si>
  <si>
    <t>Taxation (M.S.T.)</t>
  </si>
  <si>
    <t>Audiology (Au. D.)</t>
  </si>
  <si>
    <t>Occupational Therapy (Dr.O.T.)</t>
  </si>
  <si>
    <r>
      <t>·</t>
    </r>
    <r>
      <rPr>
        <sz val="7"/>
        <color theme="1"/>
        <rFont val="Times New Roman"/>
        <family val="1"/>
      </rPr>
      <t xml:space="preserve">        </t>
    </r>
    <r>
      <rPr>
        <b/>
        <sz val="10"/>
        <color theme="1"/>
        <rFont val="Calibri"/>
        <family val="2"/>
      </rPr>
      <t>9-month position</t>
    </r>
  </si>
  <si>
    <r>
      <t>·</t>
    </r>
    <r>
      <rPr>
        <sz val="7"/>
        <color theme="1"/>
        <rFont val="Times New Roman"/>
        <family val="1"/>
      </rPr>
      <t xml:space="preserve">        </t>
    </r>
    <r>
      <rPr>
        <u/>
        <sz val="10"/>
        <color theme="1"/>
        <rFont val="Calibri"/>
        <family val="2"/>
      </rPr>
      <t>Credits</t>
    </r>
    <r>
      <rPr>
        <sz val="10"/>
        <color theme="1"/>
        <rFont val="Calibri"/>
        <family val="2"/>
      </rPr>
      <t xml:space="preserve"> = 9 Fall + 9 Winter = 18 credits total </t>
    </r>
  </si>
  <si>
    <r>
      <t>·</t>
    </r>
    <r>
      <rPr>
        <sz val="7"/>
        <color theme="1"/>
        <rFont val="Times New Roman"/>
        <family val="1"/>
      </rPr>
      <t xml:space="preserve">        </t>
    </r>
    <r>
      <rPr>
        <u/>
        <sz val="10"/>
        <color theme="1"/>
        <rFont val="Calibri"/>
        <family val="2"/>
      </rPr>
      <t>Time</t>
    </r>
    <r>
      <rPr>
        <sz val="10"/>
        <color theme="1"/>
        <rFont val="Calibri"/>
        <family val="2"/>
      </rPr>
      <t xml:space="preserve"> = 30 weeks * 20 hrs/week = 600 hrs</t>
    </r>
  </si>
  <si>
    <r>
      <t>·</t>
    </r>
    <r>
      <rPr>
        <sz val="7"/>
        <rFont val="Times New Roman"/>
        <family val="1"/>
      </rPr>
      <t xml:space="preserve">        </t>
    </r>
    <r>
      <rPr>
        <b/>
        <sz val="10"/>
        <rFont val="Calibri"/>
        <family val="2"/>
      </rPr>
      <t xml:space="preserve">10-month position </t>
    </r>
  </si>
  <si>
    <r>
      <t>·</t>
    </r>
    <r>
      <rPr>
        <sz val="7"/>
        <color theme="1"/>
        <rFont val="Times New Roman"/>
        <family val="1"/>
      </rPr>
      <t xml:space="preserve">        </t>
    </r>
    <r>
      <rPr>
        <u/>
        <sz val="10"/>
        <color theme="1"/>
        <rFont val="Calibri"/>
        <family val="2"/>
      </rPr>
      <t>Credits</t>
    </r>
    <r>
      <rPr>
        <sz val="10"/>
        <color theme="1"/>
        <rFont val="Calibri"/>
        <family val="2"/>
      </rPr>
      <t xml:space="preserve"> = 9 Fall + 9 Winter + 3 Spring/Summer = 21 credits total </t>
    </r>
  </si>
  <si>
    <r>
      <t>·</t>
    </r>
    <r>
      <rPr>
        <sz val="7"/>
        <color theme="1"/>
        <rFont val="Times New Roman"/>
        <family val="1"/>
      </rPr>
      <t xml:space="preserve">        </t>
    </r>
    <r>
      <rPr>
        <u/>
        <sz val="10"/>
        <color theme="1"/>
        <rFont val="Calibri"/>
        <family val="2"/>
      </rPr>
      <t>Time</t>
    </r>
    <r>
      <rPr>
        <sz val="10"/>
        <color theme="1"/>
        <rFont val="Calibri"/>
        <family val="2"/>
      </rPr>
      <t xml:space="preserve"> = 34 weeks * 20 hrs/week = 680 hrs</t>
    </r>
  </si>
  <si>
    <r>
      <t>·</t>
    </r>
    <r>
      <rPr>
        <sz val="7"/>
        <rFont val="Times New Roman"/>
        <family val="1"/>
      </rPr>
      <t xml:space="preserve">        </t>
    </r>
    <r>
      <rPr>
        <b/>
        <sz val="10"/>
        <rFont val="Calibri"/>
        <family val="2"/>
      </rPr>
      <t xml:space="preserve">12-month position </t>
    </r>
  </si>
  <si>
    <r>
      <t>·</t>
    </r>
    <r>
      <rPr>
        <sz val="7"/>
        <color theme="1"/>
        <rFont val="Times New Roman"/>
        <family val="1"/>
      </rPr>
      <t xml:space="preserve">        </t>
    </r>
    <r>
      <rPr>
        <u/>
        <sz val="10"/>
        <color theme="1"/>
        <rFont val="Calibri"/>
        <family val="2"/>
      </rPr>
      <t>Credits</t>
    </r>
    <r>
      <rPr>
        <sz val="10"/>
        <color theme="1"/>
        <rFont val="Calibri"/>
        <family val="2"/>
      </rPr>
      <t xml:space="preserve"> = 9 Fall + 9 Winter + 6 Spring/Summer = 24 credits</t>
    </r>
  </si>
  <si>
    <r>
      <t>·</t>
    </r>
    <r>
      <rPr>
        <sz val="7"/>
        <color theme="1"/>
        <rFont val="Times New Roman"/>
        <family val="1"/>
      </rPr>
      <t xml:space="preserve">        </t>
    </r>
    <r>
      <rPr>
        <u/>
        <sz val="10"/>
        <color theme="1"/>
        <rFont val="Calibri"/>
        <family val="2"/>
      </rPr>
      <t>Time</t>
    </r>
    <r>
      <rPr>
        <sz val="10"/>
        <color theme="1"/>
        <rFont val="Calibri"/>
        <family val="2"/>
      </rPr>
      <t xml:space="preserve"> = 42 weeks * 20 hrs/week = 840 hrs</t>
    </r>
  </si>
  <si>
    <r>
      <t>o</t>
    </r>
    <r>
      <rPr>
        <sz val="7"/>
        <color theme="1"/>
        <rFont val="Times New Roman"/>
        <family val="1"/>
      </rPr>
      <t xml:space="preserve">   </t>
    </r>
    <r>
      <rPr>
        <u/>
        <sz val="10"/>
        <color theme="1"/>
        <rFont val="Calibri"/>
        <family val="2"/>
      </rPr>
      <t>Credits</t>
    </r>
    <r>
      <rPr>
        <sz val="10"/>
        <color theme="1"/>
        <rFont val="Calibri"/>
        <family val="2"/>
      </rPr>
      <t xml:space="preserve"> = 4.5 Fall + 4.5 Winter = 9 credits total </t>
    </r>
  </si>
  <si>
    <r>
      <t>o</t>
    </r>
    <r>
      <rPr>
        <sz val="7"/>
        <color theme="1"/>
        <rFont val="Times New Roman"/>
        <family val="1"/>
      </rPr>
      <t xml:space="preserve">   </t>
    </r>
    <r>
      <rPr>
        <u/>
        <sz val="10"/>
        <color theme="1"/>
        <rFont val="Calibri"/>
        <family val="2"/>
      </rPr>
      <t>Time</t>
    </r>
    <r>
      <rPr>
        <sz val="10"/>
        <color theme="1"/>
        <rFont val="Calibri"/>
        <family val="2"/>
      </rPr>
      <t xml:space="preserve"> = 30 weeks * 10 hrs/week = 300 hrs</t>
    </r>
  </si>
  <si>
    <r>
      <t>o</t>
    </r>
    <r>
      <rPr>
        <sz val="7"/>
        <color theme="1"/>
        <rFont val="Times New Roman"/>
        <family val="1"/>
      </rPr>
      <t xml:space="preserve">   </t>
    </r>
    <r>
      <rPr>
        <u/>
        <sz val="10"/>
        <color theme="1"/>
        <rFont val="Calibri"/>
        <family val="2"/>
      </rPr>
      <t>Stipend</t>
    </r>
    <r>
      <rPr>
        <sz val="10"/>
        <color theme="1"/>
        <rFont val="Calibri"/>
        <family val="2"/>
      </rPr>
      <t xml:space="preserve"> = minimum of $6,500</t>
    </r>
  </si>
  <si>
    <r>
      <t>·</t>
    </r>
    <r>
      <rPr>
        <sz val="7"/>
        <color theme="1"/>
        <rFont val="Times New Roman"/>
        <family val="1"/>
      </rPr>
      <t xml:space="preserve">        </t>
    </r>
    <r>
      <rPr>
        <b/>
        <sz val="10"/>
        <color theme="1"/>
        <rFont val="Calibri"/>
        <family val="2"/>
      </rPr>
      <t xml:space="preserve">10-month position </t>
    </r>
  </si>
  <si>
    <r>
      <t>o</t>
    </r>
    <r>
      <rPr>
        <sz val="7"/>
        <color theme="1"/>
        <rFont val="Times New Roman"/>
        <family val="1"/>
      </rPr>
      <t xml:space="preserve">   </t>
    </r>
    <r>
      <rPr>
        <u/>
        <sz val="10"/>
        <color theme="1"/>
        <rFont val="Calibri"/>
        <family val="2"/>
      </rPr>
      <t>Credits</t>
    </r>
    <r>
      <rPr>
        <sz val="10"/>
        <color theme="1"/>
        <rFont val="Calibri"/>
        <family val="2"/>
      </rPr>
      <t xml:space="preserve"> = 4.5 Fall + 4.5 Winter + 1.5 Spring/Summer = 10.5 credits total </t>
    </r>
  </si>
  <si>
    <r>
      <t>o</t>
    </r>
    <r>
      <rPr>
        <sz val="7"/>
        <color theme="1"/>
        <rFont val="Times New Roman"/>
        <family val="1"/>
      </rPr>
      <t xml:space="preserve">   </t>
    </r>
    <r>
      <rPr>
        <u/>
        <sz val="10"/>
        <color theme="1"/>
        <rFont val="Calibri"/>
        <family val="2"/>
      </rPr>
      <t>Time</t>
    </r>
    <r>
      <rPr>
        <sz val="10"/>
        <color theme="1"/>
        <rFont val="Calibri"/>
        <family val="2"/>
      </rPr>
      <t xml:space="preserve"> = 34 weeks * 10 hrs/week = 340 hrs</t>
    </r>
  </si>
  <si>
    <r>
      <t>o</t>
    </r>
    <r>
      <rPr>
        <sz val="7"/>
        <color theme="1"/>
        <rFont val="Times New Roman"/>
        <family val="1"/>
      </rPr>
      <t xml:space="preserve">   </t>
    </r>
    <r>
      <rPr>
        <u/>
        <sz val="10"/>
        <color theme="1"/>
        <rFont val="Calibri"/>
        <family val="2"/>
      </rPr>
      <t>Stipend</t>
    </r>
    <r>
      <rPr>
        <sz val="10"/>
        <color theme="1"/>
        <rFont val="Calibri"/>
        <family val="2"/>
      </rPr>
      <t xml:space="preserve"> = minimum of $7,000</t>
    </r>
  </si>
  <si>
    <r>
      <t>·</t>
    </r>
    <r>
      <rPr>
        <sz val="7"/>
        <color theme="1"/>
        <rFont val="Times New Roman"/>
        <family val="1"/>
      </rPr>
      <t xml:space="preserve">        </t>
    </r>
    <r>
      <rPr>
        <b/>
        <u/>
        <sz val="10"/>
        <color theme="1"/>
        <rFont val="Calibri"/>
        <family val="2"/>
      </rPr>
      <t>12-month position</t>
    </r>
  </si>
  <si>
    <r>
      <t>o</t>
    </r>
    <r>
      <rPr>
        <sz val="7"/>
        <color theme="1"/>
        <rFont val="Times New Roman"/>
        <family val="1"/>
      </rPr>
      <t xml:space="preserve">   </t>
    </r>
    <r>
      <rPr>
        <u/>
        <sz val="10"/>
        <color theme="1"/>
        <rFont val="Calibri"/>
        <family val="2"/>
      </rPr>
      <t>Credits</t>
    </r>
    <r>
      <rPr>
        <sz val="10"/>
        <color theme="1"/>
        <rFont val="Calibri"/>
        <family val="2"/>
      </rPr>
      <t xml:space="preserve"> = 4.5 Fall + 4.5 Winter + 3 Spring/Summer = 12 credits</t>
    </r>
  </si>
  <si>
    <r>
      <t>o</t>
    </r>
    <r>
      <rPr>
        <sz val="7"/>
        <color theme="1"/>
        <rFont val="Times New Roman"/>
        <family val="1"/>
      </rPr>
      <t xml:space="preserve">   </t>
    </r>
    <r>
      <rPr>
        <u/>
        <sz val="10"/>
        <color theme="1"/>
        <rFont val="Calibri"/>
        <family val="2"/>
      </rPr>
      <t>Time</t>
    </r>
    <r>
      <rPr>
        <sz val="10"/>
        <color theme="1"/>
        <rFont val="Calibri"/>
        <family val="2"/>
      </rPr>
      <t xml:space="preserve"> = 42 weeks * 10 hrs/week = 420 hrs</t>
    </r>
  </si>
  <si>
    <r>
      <t>o</t>
    </r>
    <r>
      <rPr>
        <sz val="7"/>
        <color theme="1"/>
        <rFont val="Times New Roman"/>
        <family val="1"/>
      </rPr>
      <t xml:space="preserve">   </t>
    </r>
    <r>
      <rPr>
        <u/>
        <sz val="10"/>
        <color theme="1"/>
        <rFont val="Calibri"/>
        <family val="2"/>
      </rPr>
      <t>Stipend</t>
    </r>
    <r>
      <rPr>
        <sz val="10"/>
        <color theme="1"/>
        <rFont val="Calibri"/>
        <family val="2"/>
      </rPr>
      <t xml:space="preserve"> = minimum of $9,750 ($3,250 x 3 semesters)</t>
    </r>
  </si>
  <si>
    <t>Status</t>
  </si>
  <si>
    <t>% on Fed. Grants</t>
  </si>
  <si>
    <t>Indirect Costs</t>
  </si>
  <si>
    <t>Award $</t>
  </si>
  <si>
    <t>F&amp;A</t>
  </si>
  <si>
    <t>Total</t>
  </si>
  <si>
    <t>to Calendar Months</t>
  </si>
  <si>
    <t>to Academic Months</t>
  </si>
  <si>
    <t>to Summer Months</t>
  </si>
  <si>
    <t>(12-month appointment)</t>
  </si>
  <si>
    <t>(9-month appointment)</t>
  </si>
  <si>
    <t>(3-month appointment)</t>
  </si>
  <si>
    <t>Enter % Effort in Yellow Box</t>
  </si>
  <si>
    <t>Enter % Effort in Green Box</t>
  </si>
  <si>
    <t>Enter % Effort in Orange Box</t>
  </si>
  <si>
    <t>Enter # of Mths in Purple Box</t>
  </si>
  <si>
    <t>Enter # of Mths in Blue Box</t>
  </si>
  <si>
    <t>Enter # of Mths in Pink Box</t>
  </si>
  <si>
    <t>Convert % Effort</t>
  </si>
  <si>
    <t>to % Effort</t>
  </si>
  <si>
    <t>3 credits</t>
  </si>
  <si>
    <t>/</t>
  </si>
  <si>
    <t>*</t>
  </si>
  <si>
    <t>+</t>
  </si>
  <si>
    <t>Meals:</t>
  </si>
  <si>
    <t>Lodging:</t>
  </si>
  <si>
    <t>Mileage:</t>
  </si>
  <si>
    <t>Airfare:</t>
  </si>
  <si>
    <t>IBS * 0.75/18 = cost per credit hr * # credit hrs</t>
  </si>
  <si>
    <t>IBS * 0.8/30 = cost per credit hr * # credit hrs</t>
  </si>
  <si>
    <t>Sig. Focus</t>
  </si>
  <si>
    <r>
      <rPr>
        <b/>
        <sz val="11"/>
        <color theme="1"/>
        <rFont val="Calibri"/>
        <family val="2"/>
      </rPr>
      <t>AWRI Faculty</t>
    </r>
    <r>
      <rPr>
        <sz val="11"/>
        <color theme="1"/>
        <rFont val="Calibri"/>
        <family val="2"/>
      </rPr>
      <t xml:space="preserve"> -</t>
    </r>
  </si>
  <si>
    <r>
      <t xml:space="preserve">Calculating Total per credit hour - for </t>
    </r>
    <r>
      <rPr>
        <b/>
        <sz val="11"/>
        <color rgb="FF7030A0"/>
        <rFont val="Arial"/>
        <family val="2"/>
      </rPr>
      <t>12 mth Faculty</t>
    </r>
  </si>
  <si>
    <r>
      <t xml:space="preserve">Calculating Total per credit hour - for </t>
    </r>
    <r>
      <rPr>
        <b/>
        <sz val="11"/>
        <color theme="5"/>
        <rFont val="Arial"/>
        <family val="2"/>
      </rPr>
      <t>9 mth Faculty</t>
    </r>
  </si>
  <si>
    <t>Working backwards from an Award amount</t>
  </si>
  <si>
    <r>
      <t xml:space="preserve">$5000 </t>
    </r>
    <r>
      <rPr>
        <b/>
        <sz val="11"/>
        <color rgb="FFFF0000"/>
        <rFont val="Arial"/>
        <family val="2"/>
      </rPr>
      <t xml:space="preserve">/ </t>
    </r>
    <r>
      <rPr>
        <sz val="11"/>
        <color theme="1"/>
        <rFont val="Arial"/>
        <family val="2"/>
      </rPr>
      <t>1.296 = $3,858</t>
    </r>
  </si>
  <si>
    <r>
      <t xml:space="preserve">$3,858 </t>
    </r>
    <r>
      <rPr>
        <b/>
        <sz val="11"/>
        <color rgb="FFFF0000"/>
        <rFont val="Arial"/>
        <family val="2"/>
      </rPr>
      <t>*</t>
    </r>
    <r>
      <rPr>
        <sz val="11"/>
        <color theme="1"/>
        <rFont val="Arial"/>
        <family val="2"/>
      </rPr>
      <t xml:space="preserve"> 29.6%  = $1,142</t>
    </r>
  </si>
  <si>
    <t xml:space="preserve"> GA Stipend info</t>
  </si>
  <si>
    <t>Convert Cal. Months</t>
  </si>
  <si>
    <t>Convert Acad. Months</t>
  </si>
  <si>
    <t>Convert Summer Mths</t>
  </si>
  <si>
    <t xml:space="preserve"> Fringe Rates for FY25-26</t>
  </si>
  <si>
    <t>Faculty Fringe 25-26</t>
  </si>
  <si>
    <t>EAP  Fringe 25-26</t>
  </si>
  <si>
    <t>PSS  Fringe 25-26</t>
  </si>
  <si>
    <t>DPS Fringe 25-26</t>
  </si>
  <si>
    <t>Regular Faculty</t>
  </si>
  <si>
    <t>Nontraditional Faculty / Librarians</t>
  </si>
  <si>
    <t>Affiliate Faculty</t>
  </si>
  <si>
    <t>Visiting Faculty</t>
  </si>
  <si>
    <t>Adjunct / Overload Faculty</t>
  </si>
  <si>
    <t>Appointing Officers</t>
  </si>
  <si>
    <t>Regular EAP</t>
  </si>
  <si>
    <t>Coaches</t>
  </si>
  <si>
    <t>Temp. EAP w/ Benefits</t>
  </si>
  <si>
    <t>Temp. EAP wo Benefits, Adjunct EAP</t>
  </si>
  <si>
    <t>Regular PSS</t>
  </si>
  <si>
    <t>PSS Call-in / Overtime</t>
  </si>
  <si>
    <t>Public Safety</t>
  </si>
  <si>
    <t>Campus Security</t>
  </si>
  <si>
    <t>Graduate Tuition Rates</t>
  </si>
  <si>
    <t>Artificial Intelligence (M.S.)</t>
  </si>
  <si>
    <t>College of Health Professions</t>
  </si>
  <si>
    <t>College of Health Professions </t>
  </si>
  <si>
    <t>Kirkhof College of Nursing</t>
  </si>
  <si>
    <t>Software Engineering (M.S.)</t>
  </si>
  <si>
    <t>English to Speakers of Other Languages</t>
  </si>
  <si>
    <t>Graduate Badge Rates</t>
  </si>
  <si>
    <t>Emerging Business Leadership</t>
  </si>
  <si>
    <t>Interprofessional Collaborative Practice</t>
  </si>
  <si>
    <t>​​​​​​​$826</t>
  </si>
  <si>
    <t>Doctoral Tuition Rates</t>
  </si>
  <si>
    <t>$ per credit hr </t>
  </si>
  <si>
    <t>CoC</t>
  </si>
  <si>
    <t>Nursing Practice (D.N.P.) </t>
  </si>
  <si>
    <t>Physical Therapy (D.P.T.) </t>
  </si>
  <si>
    <t>Graduate Certificate Rates</t>
  </si>
  <si>
    <t>PCE</t>
  </si>
  <si>
    <t>Convert % Effort to Calendar Months</t>
  </si>
  <si>
    <t>Convert % Effort to Academic Months</t>
  </si>
  <si>
    <t>Convert % Effort to Summer Months</t>
  </si>
  <si>
    <t>9 mth. Faculty / FT = 18 credits per academic year</t>
  </si>
  <si>
    <t>Spring/Summer</t>
  </si>
  <si>
    <t>12 mth. Faculty / FT = 30 credits per year</t>
  </si>
  <si>
    <t xml:space="preserve">     </t>
  </si>
  <si>
    <t>8 credits</t>
  </si>
  <si>
    <t>2 credits</t>
  </si>
  <si>
    <t>10 pieces of the pie at 3 credits each = 10% per credit</t>
  </si>
  <si>
    <r>
      <t xml:space="preserve">Student Workers </t>
    </r>
    <r>
      <rPr>
        <b/>
        <sz val="9"/>
        <rFont val="Arial"/>
        <family val="2"/>
      </rPr>
      <t>(undergrad or gradudate)</t>
    </r>
  </si>
  <si>
    <t xml:space="preserve">Assistance Listing Number (formerly CFDA): </t>
  </si>
  <si>
    <t>Acad. Mths</t>
  </si>
  <si>
    <t># Days</t>
  </si>
  <si>
    <t># Trips</t>
  </si>
  <si>
    <t># Miles</t>
  </si>
  <si>
    <t>9 Month Academic Year Personnel</t>
  </si>
  <si>
    <t>12 Month Calendar Year Personnel</t>
  </si>
  <si>
    <t>Cal. Mths</t>
  </si>
  <si>
    <t>S/S Mths</t>
  </si>
  <si>
    <t>Less:  Equipment</t>
  </si>
  <si>
    <t>Less:  Subcontracts over 25K</t>
  </si>
  <si>
    <t>Less:  Grad Asst Tuition &amp; Fees</t>
  </si>
  <si>
    <t xml:space="preserve">Less:  Participant Support </t>
  </si>
  <si>
    <t>12 Month Personnel</t>
  </si>
  <si>
    <t>9 Month Personnel</t>
  </si>
  <si>
    <t>Yr. 1  Total</t>
  </si>
  <si>
    <t>Yr. 2  Total</t>
  </si>
  <si>
    <t>FTE</t>
  </si>
  <si>
    <t>Hours</t>
  </si>
  <si>
    <t># of GA's</t>
  </si>
  <si>
    <t>10 month</t>
  </si>
  <si>
    <t>AY Fringe Rate</t>
  </si>
  <si>
    <t>Ss Fringe Rate</t>
  </si>
  <si>
    <t>$s</t>
  </si>
  <si>
    <t># Ppl</t>
  </si>
  <si>
    <t>Tuition - Yr. 2</t>
  </si>
  <si>
    <t>Tuition - Yr. 5</t>
  </si>
  <si>
    <t>Tuition - Yr. 4</t>
  </si>
  <si>
    <t>Tuition - Yr. 3</t>
  </si>
  <si>
    <t>Tuition - Yr. 1</t>
  </si>
  <si>
    <t>IDC Base</t>
  </si>
  <si>
    <t>FRINGE BENEFITS</t>
  </si>
  <si>
    <r>
      <t xml:space="preserve">TRAVEL    </t>
    </r>
    <r>
      <rPr>
        <b/>
        <sz val="11"/>
        <color rgb="FF0070C0"/>
        <rFont val="Arial"/>
        <family val="2"/>
      </rPr>
      <t xml:space="preserve"> </t>
    </r>
    <r>
      <rPr>
        <b/>
        <sz val="10"/>
        <color rgb="FF0070C0"/>
        <rFont val="Arial"/>
        <family val="2"/>
      </rPr>
      <t>(https://www.gsa.gov/travel/plan-book/per-diem-rates)</t>
    </r>
  </si>
  <si>
    <t>PARTICIPANT SUPPORT</t>
  </si>
  <si>
    <t>PUBLICATIONS</t>
  </si>
  <si>
    <t>CONSULTANTS</t>
  </si>
  <si>
    <t>OTHER</t>
  </si>
  <si>
    <t>GRADUATE ASSISTANT TUITION</t>
  </si>
  <si>
    <t>TOTAL DIRECT COSTS:</t>
  </si>
  <si>
    <t>MODIFIED TOTAL DIRECT COSTS *</t>
  </si>
  <si>
    <t>INDIRECT COSTS:</t>
  </si>
  <si>
    <t>TOTAL DIRECT &amp; INDIRECT COSTS:</t>
  </si>
  <si>
    <t>GA Type</t>
  </si>
  <si>
    <t>PERSONNEL</t>
  </si>
  <si>
    <t>EQUIPMENT</t>
  </si>
  <si>
    <t xml:space="preserve">MATERIALS &amp; SUPPLIES   </t>
  </si>
  <si>
    <t>TRAVEL</t>
  </si>
  <si>
    <t>SUBAWARDS</t>
  </si>
  <si>
    <t>Total Requested Budget</t>
  </si>
  <si>
    <r>
      <t>Divide the modified total costs by 1.X</t>
    </r>
    <r>
      <rPr>
        <sz val="8"/>
        <color rgb="FFFF0000"/>
        <rFont val="Arial"/>
        <family val="2"/>
      </rPr>
      <t>% (where X=IDC percentage)</t>
    </r>
  </si>
  <si>
    <t>Fill in the below green cells with the info</t>
  </si>
  <si>
    <t>Total $ Amount</t>
  </si>
  <si>
    <r>
      <t xml:space="preserve">Student Worker  </t>
    </r>
    <r>
      <rPr>
        <b/>
        <sz val="10"/>
        <color rgb="FF7030A0"/>
        <rFont val="Arial"/>
        <family val="2"/>
      </rPr>
      <t>(If working in Summer &amp; enrolled in less than 6 credits.)</t>
    </r>
  </si>
  <si>
    <r>
      <t xml:space="preserve">EQUIPMENT   </t>
    </r>
    <r>
      <rPr>
        <b/>
        <sz val="10"/>
        <color rgb="FF7030A0"/>
        <rFont val="Arial"/>
        <family val="2"/>
      </rPr>
      <t>(Item  w/ a useful life of 1 yr. +  &amp; an acquisition cost of $5,000+)</t>
    </r>
  </si>
  <si>
    <r>
      <t xml:space="preserve">MATERIALS &amp; SUPPLIES     </t>
    </r>
    <r>
      <rPr>
        <b/>
        <sz val="11"/>
        <color rgb="FF7030A0"/>
        <rFont val="Arial"/>
        <family val="2"/>
      </rPr>
      <t xml:space="preserve"> </t>
    </r>
    <r>
      <rPr>
        <b/>
        <sz val="9"/>
        <color rgb="FF7030A0"/>
        <rFont val="Arial"/>
        <family val="2"/>
      </rPr>
      <t>(tangible property)</t>
    </r>
  </si>
  <si>
    <r>
      <t xml:space="preserve">SUBAWARDS  </t>
    </r>
    <r>
      <rPr>
        <b/>
        <sz val="9"/>
        <color rgb="FF7030A0"/>
        <rFont val="Arial"/>
        <family val="2"/>
      </rPr>
      <t>(GVSU exclusion threshold is $25K)</t>
    </r>
  </si>
  <si>
    <t>IBS</t>
  </si>
  <si>
    <t>Inst. Base Sal.</t>
  </si>
  <si>
    <t>OSP2025</t>
  </si>
  <si>
    <t>`</t>
  </si>
  <si>
    <t>AY FTE</t>
  </si>
  <si>
    <r>
      <rPr>
        <b/>
        <sz val="11"/>
        <rFont val="Arial"/>
        <family val="2"/>
      </rPr>
      <t>S/S FTE</t>
    </r>
    <r>
      <rPr>
        <b/>
        <sz val="10"/>
        <rFont val="Arial"/>
        <family val="2"/>
      </rPr>
      <t xml:space="preserve">   </t>
    </r>
    <r>
      <rPr>
        <b/>
        <sz val="8"/>
        <color rgb="FF7030A0"/>
        <rFont val="Arial"/>
        <family val="2"/>
      </rPr>
      <t>(May 6 - Aug 5)</t>
    </r>
  </si>
  <si>
    <t>Yr. 5  Total</t>
  </si>
  <si>
    <t>Yr. 4  Total</t>
  </si>
  <si>
    <t>Yr. 3  Total</t>
  </si>
  <si>
    <t>Total Personnel</t>
  </si>
  <si>
    <t>AWRI faculty are only required to teach 25% and get 75% significant focus.</t>
  </si>
  <si>
    <t>FYxx-zz</t>
  </si>
  <si>
    <t>Qty</t>
  </si>
  <si>
    <t>FY xx-yy</t>
  </si>
  <si>
    <t>Full Time GA = 20 hrs. per week</t>
  </si>
  <si>
    <t>Half Time GA = 10 hrs. per week</t>
  </si>
  <si>
    <r>
      <rPr>
        <b/>
        <sz val="11"/>
        <rFont val="Arial"/>
        <family val="2"/>
      </rPr>
      <t>S/S FTE</t>
    </r>
    <r>
      <rPr>
        <b/>
        <sz val="10"/>
        <rFont val="Arial"/>
        <family val="2"/>
      </rPr>
      <t xml:space="preserve">   </t>
    </r>
  </si>
  <si>
    <r>
      <rPr>
        <b/>
        <sz val="11"/>
        <rFont val="Arial"/>
        <family val="2"/>
      </rPr>
      <t>S/S FTE</t>
    </r>
    <r>
      <rPr>
        <b/>
        <sz val="10"/>
        <rFont val="Arial"/>
        <family val="2"/>
      </rPr>
      <t xml:space="preserve"> </t>
    </r>
  </si>
  <si>
    <r>
      <rPr>
        <b/>
        <sz val="11"/>
        <rFont val="Arial"/>
        <family val="2"/>
      </rPr>
      <t>S/S FTE</t>
    </r>
    <r>
      <rPr>
        <b/>
        <sz val="10"/>
        <rFont val="Arial"/>
        <family val="2"/>
      </rPr>
      <t xml:space="preserve">  </t>
    </r>
  </si>
  <si>
    <t># GA's</t>
  </si>
  <si>
    <t>V3  12/12/25</t>
  </si>
  <si>
    <r>
      <t>·</t>
    </r>
    <r>
      <rPr>
        <sz val="7"/>
        <color theme="1"/>
        <rFont val="Times New Roman"/>
        <family val="1"/>
      </rPr>
      <t>       </t>
    </r>
    <r>
      <rPr>
        <sz val="7"/>
        <color rgb="FFFF0000"/>
        <rFont val="Times New Roman"/>
        <family val="1"/>
      </rPr>
      <t xml:space="preserve"> </t>
    </r>
    <r>
      <rPr>
        <u/>
        <sz val="10"/>
        <color rgb="FFFF0000"/>
        <rFont val="Calibri"/>
        <family val="2"/>
      </rPr>
      <t>Stipend</t>
    </r>
    <r>
      <rPr>
        <sz val="10"/>
        <color rgb="FFFF0000"/>
        <rFont val="Calibri"/>
        <family val="2"/>
      </rPr>
      <t xml:space="preserve"> = minimum of $13,000 </t>
    </r>
  </si>
  <si>
    <r>
      <rPr>
        <sz val="10"/>
        <color theme="1"/>
        <rFont val="Symbol"/>
        <family val="1"/>
        <charset val="2"/>
      </rPr>
      <t>·</t>
    </r>
    <r>
      <rPr>
        <sz val="7"/>
        <color theme="1"/>
        <rFont val="Times New Roman"/>
        <family val="1"/>
      </rPr>
      <t xml:space="preserve">        </t>
    </r>
    <r>
      <rPr>
        <u/>
        <sz val="10"/>
        <color rgb="FFFF0000"/>
        <rFont val="Calibri"/>
        <family val="2"/>
      </rPr>
      <t>Stipend</t>
    </r>
    <r>
      <rPr>
        <sz val="10"/>
        <color rgb="FFFF0000"/>
        <rFont val="Calibri"/>
        <family val="2"/>
      </rPr>
      <t xml:space="preserve"> = minimum of $14,000</t>
    </r>
  </si>
  <si>
    <r>
      <t>·</t>
    </r>
    <r>
      <rPr>
        <sz val="7"/>
        <color theme="1"/>
        <rFont val="Times New Roman"/>
        <family val="1"/>
      </rPr>
      <t xml:space="preserve">        </t>
    </r>
    <r>
      <rPr>
        <u/>
        <sz val="10"/>
        <color theme="1"/>
        <rFont val="Calibri"/>
        <family val="2"/>
      </rPr>
      <t>Stipend</t>
    </r>
    <r>
      <rPr>
        <sz val="10"/>
        <color theme="1"/>
        <rFont val="Calibri"/>
        <family val="2"/>
      </rPr>
      <t xml:space="preserve"> = </t>
    </r>
    <r>
      <rPr>
        <sz val="10"/>
        <color rgb="FFFF0000"/>
        <rFont val="Calibri"/>
        <family val="2"/>
      </rPr>
      <t>minimum of $19,500 ($6,500 x 3 semesters)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</si>
</sst>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164" formatCode="_(&quot;$&quot;* #,##0_);_(&quot;$&quot;* \(#,##0\);_(&quot;$&quot;* &quot;-&quot;??_);_(@_)"/>
    <numFmt numFmtId="165" formatCode="&quot;$&quot;#,##0.00"/>
    <numFmt numFmtId="166" formatCode="&quot;$&quot;#,##0"/>
    <numFmt numFmtId="167" formatCode="0.000%"/>
    <numFmt numFmtId="168" formatCode="0.000"/>
    <numFmt numFmtId="169" formatCode="#,##0.000"/>
    <numFmt numFmtId="170" formatCode="0.0%"/>
    <numFmt numFmtId="171" formatCode="m/d/yy;@"/>
    <numFmt numFmtId="172" formatCode="0.0"/>
  </numFmts>
  <fonts count="111" x14ac:knownFonts="1">
    <font>
      <sz val="11"/>
      <color theme="1"/>
      <name val="Arial"/>
      <family val="2"/>
    </font>
    <font>
      <sz val="11"/>
      <color theme="1"/>
      <name val="Arial"/>
      <family val="2"/>
    </font>
    <font>
      <sz val="12"/>
      <color rgb="FFFF0000"/>
      <name val="Arial"/>
      <family val="2"/>
    </font>
    <font>
      <sz val="12"/>
      <name val="Arial"/>
      <family val="2"/>
    </font>
    <font>
      <b/>
      <sz val="10"/>
      <name val="Arial"/>
      <family val="2"/>
    </font>
    <font>
      <sz val="10"/>
      <name val="Arial"/>
      <family val="2"/>
    </font>
    <font>
      <sz val="9"/>
      <name val="Arial"/>
      <family val="2"/>
    </font>
    <font>
      <b/>
      <sz val="9"/>
      <color rgb="FFFF0000"/>
      <name val="Arial"/>
      <family val="2"/>
    </font>
    <font>
      <b/>
      <sz val="9"/>
      <name val="Arial"/>
      <family val="2"/>
    </font>
    <font>
      <sz val="10"/>
      <color rgb="FF000000"/>
      <name val="Times New Roman"/>
      <family val="1"/>
    </font>
    <font>
      <sz val="11"/>
      <name val="Arial"/>
      <family val="2"/>
    </font>
    <font>
      <b/>
      <sz val="12"/>
      <name val="Arial"/>
      <family val="2"/>
    </font>
    <font>
      <sz val="10"/>
      <color indexed="81"/>
      <name val="Tahoma"/>
      <family val="2"/>
    </font>
    <font>
      <b/>
      <sz val="10"/>
      <color indexed="81"/>
      <name val="Tahoma"/>
      <family val="2"/>
    </font>
    <font>
      <b/>
      <sz val="12"/>
      <color rgb="FFFF0000"/>
      <name val="Arial"/>
      <family val="2"/>
    </font>
    <font>
      <b/>
      <sz val="10"/>
      <color rgb="FFFF0000"/>
      <name val="Arial"/>
      <family val="2"/>
    </font>
    <font>
      <sz val="10"/>
      <color rgb="FFFF0000"/>
      <name val="Arial"/>
      <family val="2"/>
    </font>
    <font>
      <b/>
      <sz val="12"/>
      <color rgb="FF0070C0"/>
      <name val="Arial"/>
      <family val="2"/>
    </font>
    <font>
      <sz val="11"/>
      <color rgb="FF0070C0"/>
      <name val="Arial"/>
      <family val="2"/>
    </font>
    <font>
      <sz val="11"/>
      <color rgb="FFFF0000"/>
      <name val="Arial"/>
      <family val="2"/>
    </font>
    <font>
      <b/>
      <sz val="11"/>
      <name val="Arial"/>
      <family val="2"/>
    </font>
    <font>
      <b/>
      <sz val="9"/>
      <color indexed="81"/>
      <name val="Tahoma"/>
      <family val="2"/>
    </font>
    <font>
      <sz val="9"/>
      <color indexed="81"/>
      <name val="Tahoma"/>
      <family val="2"/>
    </font>
    <font>
      <b/>
      <u/>
      <sz val="9"/>
      <color indexed="10"/>
      <name val="Tahoma"/>
      <family val="2"/>
    </font>
    <font>
      <b/>
      <u/>
      <sz val="9"/>
      <color indexed="81"/>
      <name val="Tahoma"/>
      <family val="2"/>
    </font>
    <font>
      <b/>
      <u/>
      <sz val="10"/>
      <color indexed="81"/>
      <name val="Tahoma"/>
      <family val="2"/>
    </font>
    <font>
      <b/>
      <sz val="16"/>
      <color rgb="FFE26B0A"/>
      <name val="Arial"/>
      <family val="2"/>
    </font>
    <font>
      <b/>
      <sz val="16"/>
      <color rgb="FF008000"/>
      <name val="Arial"/>
      <family val="2"/>
    </font>
    <font>
      <b/>
      <sz val="16"/>
      <color rgb="FF215967"/>
      <name val="Arial"/>
      <family val="2"/>
    </font>
    <font>
      <b/>
      <sz val="16"/>
      <color rgb="FF7030A0"/>
      <name val="Arial"/>
      <family val="2"/>
    </font>
    <font>
      <b/>
      <sz val="16"/>
      <color rgb="FF002060"/>
      <name val="Arial"/>
      <family val="2"/>
    </font>
    <font>
      <sz val="8"/>
      <name val="Arial"/>
      <family val="2"/>
    </font>
    <font>
      <b/>
      <sz val="11"/>
      <color indexed="17"/>
      <name val="Arial"/>
      <family val="2"/>
    </font>
    <font>
      <b/>
      <sz val="11"/>
      <color rgb="FF0070C0"/>
      <name val="Arial"/>
      <family val="2"/>
    </font>
    <font>
      <b/>
      <sz val="11"/>
      <color rgb="FFFF0000"/>
      <name val="Arial"/>
      <family val="2"/>
    </font>
    <font>
      <b/>
      <sz val="9"/>
      <color indexed="10"/>
      <name val="Tahoma"/>
      <family val="2"/>
    </font>
    <font>
      <b/>
      <sz val="11"/>
      <color rgb="FF008000"/>
      <name val="Arial"/>
      <family val="2"/>
    </font>
    <font>
      <i/>
      <sz val="11"/>
      <name val="Arial"/>
      <family val="2"/>
    </font>
    <font>
      <b/>
      <i/>
      <sz val="11"/>
      <name val="Arial"/>
      <family val="2"/>
    </font>
    <font>
      <b/>
      <sz val="11"/>
      <color indexed="20"/>
      <name val="Arial"/>
      <family val="2"/>
    </font>
    <font>
      <sz val="12"/>
      <color indexed="20"/>
      <name val="Arial"/>
      <family val="2"/>
    </font>
    <font>
      <sz val="11"/>
      <color theme="1"/>
      <name val="Calibri"/>
      <family val="2"/>
    </font>
    <font>
      <b/>
      <sz val="11"/>
      <color theme="1"/>
      <name val="Calibri"/>
      <family val="2"/>
    </font>
    <font>
      <b/>
      <sz val="11"/>
      <color rgb="FF7030A0"/>
      <name val="Arial"/>
      <family val="2"/>
    </font>
    <font>
      <b/>
      <sz val="12"/>
      <color theme="1"/>
      <name val="Calibri"/>
      <family val="2"/>
      <scheme val="minor"/>
    </font>
    <font>
      <b/>
      <u/>
      <sz val="11"/>
      <color rgb="FF7030A0"/>
      <name val="Arial"/>
      <family val="2"/>
    </font>
    <font>
      <sz val="9"/>
      <color rgb="FF000000"/>
      <name val="Arial"/>
      <family val="2"/>
    </font>
    <font>
      <b/>
      <u/>
      <sz val="11"/>
      <color theme="1"/>
      <name val="Calibri"/>
      <family val="2"/>
    </font>
    <font>
      <sz val="10"/>
      <color theme="1"/>
      <name val="Calibri"/>
      <family val="2"/>
    </font>
    <font>
      <sz val="10"/>
      <color theme="1"/>
      <name val="Symbol"/>
      <family val="1"/>
      <charset val="2"/>
    </font>
    <font>
      <sz val="7"/>
      <color theme="1"/>
      <name val="Times New Roman"/>
      <family val="1"/>
    </font>
    <font>
      <b/>
      <sz val="10"/>
      <color theme="1"/>
      <name val="Calibri"/>
      <family val="2"/>
    </font>
    <font>
      <u/>
      <sz val="10"/>
      <color theme="1"/>
      <name val="Calibri"/>
      <family val="2"/>
    </font>
    <font>
      <sz val="10"/>
      <name val="Symbol"/>
      <family val="1"/>
      <charset val="2"/>
    </font>
    <font>
      <sz val="7"/>
      <name val="Times New Roman"/>
      <family val="1"/>
    </font>
    <font>
      <b/>
      <sz val="10"/>
      <name val="Calibri"/>
      <family val="2"/>
    </font>
    <font>
      <sz val="10"/>
      <color theme="1"/>
      <name val="Courier New"/>
      <family val="3"/>
    </font>
    <font>
      <b/>
      <u/>
      <sz val="10"/>
      <color theme="1"/>
      <name val="Calibri"/>
      <family val="2"/>
    </font>
    <font>
      <sz val="11"/>
      <color theme="1"/>
      <name val="Aptos"/>
      <family val="2"/>
    </font>
    <font>
      <b/>
      <sz val="11"/>
      <color theme="1"/>
      <name val="Arial"/>
      <family val="2"/>
    </font>
    <font>
      <sz val="10"/>
      <name val="Arial"/>
      <family val="2"/>
    </font>
    <font>
      <b/>
      <sz val="11"/>
      <color rgb="FF0000FF"/>
      <name val="Arial"/>
      <family val="2"/>
    </font>
    <font>
      <b/>
      <u/>
      <sz val="11"/>
      <color rgb="FF002060"/>
      <name val="Arial"/>
      <family val="2"/>
    </font>
    <font>
      <sz val="9"/>
      <color rgb="FF232323"/>
      <name val="Arial"/>
      <family val="2"/>
    </font>
    <font>
      <b/>
      <sz val="10"/>
      <color theme="1"/>
      <name val="Arial"/>
      <family val="2"/>
    </font>
    <font>
      <b/>
      <sz val="10"/>
      <color rgb="FFDF0000"/>
      <name val="Arial"/>
      <family val="2"/>
    </font>
    <font>
      <b/>
      <sz val="10"/>
      <color rgb="FFE90000"/>
      <name val="Arial"/>
      <family val="2"/>
    </font>
    <font>
      <b/>
      <sz val="10"/>
      <color rgb="FFBA0000"/>
      <name val="Arial"/>
      <family val="2"/>
    </font>
    <font>
      <sz val="11"/>
      <color rgb="FFED0000"/>
      <name val="Arial"/>
      <family val="2"/>
    </font>
    <font>
      <b/>
      <sz val="10"/>
      <color rgb="FF970000"/>
      <name val="Arial"/>
      <family val="2"/>
    </font>
    <font>
      <b/>
      <sz val="11"/>
      <color theme="9" tint="-0.249977111117893"/>
      <name val="Arial"/>
      <family val="2"/>
    </font>
    <font>
      <sz val="11"/>
      <color rgb="FFDF0000"/>
      <name val="Arial"/>
      <family val="2"/>
    </font>
    <font>
      <b/>
      <sz val="11"/>
      <color rgb="FFDF0000"/>
      <name val="Arial"/>
      <family val="2"/>
    </font>
    <font>
      <b/>
      <sz val="11"/>
      <color rgb="FF007BB8"/>
      <name val="Arial"/>
      <family val="2"/>
    </font>
    <font>
      <b/>
      <sz val="10"/>
      <color rgb="FFE20000"/>
      <name val="Arial"/>
      <family val="2"/>
    </font>
    <font>
      <b/>
      <sz val="10"/>
      <color rgb="FFB60000"/>
      <name val="Arial"/>
      <family val="2"/>
    </font>
    <font>
      <b/>
      <sz val="11"/>
      <color theme="5" tint="-0.499984740745262"/>
      <name val="Arial"/>
      <family val="2"/>
    </font>
    <font>
      <b/>
      <sz val="11"/>
      <color theme="5"/>
      <name val="Arial"/>
      <family val="2"/>
    </font>
    <font>
      <b/>
      <sz val="10"/>
      <color rgb="FF0070C0"/>
      <name val="Arial"/>
      <family val="2"/>
    </font>
    <font>
      <b/>
      <sz val="10"/>
      <color rgb="FF8E0000"/>
      <name val="Arial"/>
      <family val="2"/>
    </font>
    <font>
      <sz val="10"/>
      <color theme="1"/>
      <name val="Arial"/>
      <family val="2"/>
    </font>
    <font>
      <sz val="27"/>
      <color rgb="FF000000"/>
      <name val="Times New Roman"/>
      <family val="1"/>
    </font>
    <font>
      <sz val="9"/>
      <color rgb="FFFFFFFF"/>
      <name val="Arial"/>
      <family val="2"/>
    </font>
    <font>
      <b/>
      <sz val="14"/>
      <color rgb="FF000000"/>
      <name val="Times New Roman"/>
      <family val="1"/>
    </font>
    <font>
      <b/>
      <sz val="8"/>
      <name val="Arial"/>
      <family val="2"/>
    </font>
    <font>
      <sz val="9"/>
      <color rgb="FFFF0000"/>
      <name val="Arial"/>
      <family val="2"/>
    </font>
    <font>
      <b/>
      <sz val="9"/>
      <color rgb="FF7030A0"/>
      <name val="Arial"/>
      <family val="2"/>
    </font>
    <font>
      <b/>
      <sz val="11"/>
      <color theme="1"/>
      <name val="Calibri"/>
      <family val="2"/>
      <scheme val="minor"/>
    </font>
    <font>
      <b/>
      <sz val="11"/>
      <color indexed="81"/>
      <name val="Tahoma"/>
      <family val="2"/>
    </font>
    <font>
      <sz val="11"/>
      <color indexed="81"/>
      <name val="Tahoma"/>
      <family val="2"/>
    </font>
    <font>
      <b/>
      <sz val="11"/>
      <color indexed="14"/>
      <name val="Tahoma"/>
      <family val="2"/>
    </font>
    <font>
      <b/>
      <sz val="11"/>
      <color rgb="FF0066FF"/>
      <name val="Arial"/>
      <family val="2"/>
    </font>
    <font>
      <sz val="11"/>
      <color rgb="FF7030A0"/>
      <name val="Arial"/>
      <family val="2"/>
    </font>
    <font>
      <b/>
      <sz val="8"/>
      <color rgb="FFFF0000"/>
      <name val="Arial"/>
      <family val="2"/>
    </font>
    <font>
      <sz val="8"/>
      <color rgb="FFFF0000"/>
      <name val="Arial"/>
      <family val="2"/>
    </font>
    <font>
      <u/>
      <sz val="11"/>
      <color indexed="81"/>
      <name val="Tahoma"/>
      <family val="2"/>
    </font>
    <font>
      <b/>
      <sz val="11"/>
      <color indexed="10"/>
      <name val="Tahoma"/>
      <family val="2"/>
    </font>
    <font>
      <b/>
      <sz val="10"/>
      <color rgb="FF7030A0"/>
      <name val="Arial"/>
      <family val="2"/>
    </font>
    <font>
      <b/>
      <sz val="11"/>
      <color indexed="12"/>
      <name val="Tahoma"/>
      <family val="2"/>
    </font>
    <font>
      <b/>
      <sz val="11"/>
      <color indexed="57"/>
      <name val="Tahoma"/>
      <family val="2"/>
    </font>
    <font>
      <sz val="11"/>
      <color indexed="57"/>
      <name val="Tahoma"/>
      <family val="2"/>
    </font>
    <font>
      <sz val="22"/>
      <color rgb="FF7030A0"/>
      <name val="Arial"/>
      <family val="2"/>
    </font>
    <font>
      <sz val="16"/>
      <color rgb="FFFF0000"/>
      <name val="Arial"/>
      <family val="2"/>
    </font>
    <font>
      <sz val="16"/>
      <name val="Arial"/>
      <family val="2"/>
    </font>
    <font>
      <b/>
      <sz val="8"/>
      <color rgb="FF7030A0"/>
      <name val="Arial"/>
      <family val="2"/>
    </font>
    <font>
      <b/>
      <sz val="11"/>
      <color rgb="FF00B050"/>
      <name val="Arial"/>
      <family val="2"/>
    </font>
    <font>
      <sz val="9"/>
      <color indexed="81"/>
      <name val="Tahoma"/>
      <charset val="1"/>
    </font>
    <font>
      <sz val="7"/>
      <color rgb="FFFF0000"/>
      <name val="Times New Roman"/>
      <family val="1"/>
    </font>
    <font>
      <u/>
      <sz val="10"/>
      <color rgb="FFFF0000"/>
      <name val="Calibri"/>
      <family val="2"/>
    </font>
    <font>
      <sz val="10"/>
      <color rgb="FFFF0000"/>
      <name val="Calibri"/>
      <family val="2"/>
    </font>
    <font>
      <sz val="10"/>
      <color rgb="FFFF0000"/>
      <name val="Symbol"/>
      <family val="1"/>
      <charset val="2"/>
    </font>
  </fonts>
  <fills count="53">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B0F0"/>
        <bgColor indexed="64"/>
      </patternFill>
    </fill>
    <fill>
      <patternFill patternType="solid">
        <fgColor theme="9" tint="0.39997558519241921"/>
        <bgColor indexed="64"/>
      </patternFill>
    </fill>
    <fill>
      <patternFill patternType="solid">
        <fgColor rgb="FFD9D9D9"/>
        <bgColor rgb="FF000000"/>
      </patternFill>
    </fill>
    <fill>
      <patternFill patternType="solid">
        <fgColor rgb="FFFCD5B4"/>
        <bgColor rgb="FF000000"/>
      </patternFill>
    </fill>
    <fill>
      <patternFill patternType="solid">
        <fgColor theme="2"/>
        <bgColor indexed="64"/>
      </patternFill>
    </fill>
    <fill>
      <patternFill patternType="solid">
        <fgColor theme="0" tint="-4.9989318521683403E-2"/>
        <bgColor indexed="64"/>
      </patternFill>
    </fill>
    <fill>
      <patternFill patternType="solid">
        <fgColor indexed="43"/>
        <bgColor indexed="64"/>
      </patternFill>
    </fill>
    <fill>
      <patternFill patternType="solid">
        <fgColor rgb="FFFFFF99"/>
        <bgColor rgb="FF000000"/>
      </patternFill>
    </fill>
    <fill>
      <patternFill patternType="solid">
        <fgColor indexed="22"/>
        <bgColor indexed="64"/>
      </patternFill>
    </fill>
    <fill>
      <patternFill patternType="solid">
        <fgColor rgb="FF43EB83"/>
        <bgColor rgb="FF000000"/>
      </patternFill>
    </fill>
    <fill>
      <patternFill patternType="solid">
        <fgColor rgb="FFC0C0C0"/>
        <bgColor rgb="FF000000"/>
      </patternFill>
    </fill>
    <fill>
      <patternFill patternType="solid">
        <fgColor rgb="FFCCFFCC"/>
        <bgColor rgb="FF000000"/>
      </patternFill>
    </fill>
    <fill>
      <patternFill patternType="solid">
        <fgColor rgb="FFF1A559"/>
        <bgColor rgb="FF000000"/>
      </patternFill>
    </fill>
    <fill>
      <patternFill patternType="solid">
        <fgColor rgb="FF46C9CC"/>
        <bgColor rgb="FF000000"/>
      </patternFill>
    </fill>
    <fill>
      <patternFill patternType="solid">
        <fgColor rgb="FFCCFFFF"/>
        <bgColor rgb="FF000000"/>
      </patternFill>
    </fill>
    <fill>
      <patternFill patternType="solid">
        <fgColor rgb="FFB1A0C7"/>
        <bgColor rgb="FF000000"/>
      </patternFill>
    </fill>
    <fill>
      <patternFill patternType="solid">
        <fgColor rgb="FFE4DFEC"/>
        <bgColor rgb="FF000000"/>
      </patternFill>
    </fill>
    <fill>
      <patternFill patternType="solid">
        <fgColor rgb="FF95B3D7"/>
        <bgColor rgb="FF000000"/>
      </patternFill>
    </fill>
    <fill>
      <patternFill patternType="solid">
        <fgColor rgb="FFC5D9F1"/>
        <bgColor rgb="FF000000"/>
      </patternFill>
    </fill>
    <fill>
      <patternFill patternType="solid">
        <fgColor rgb="FFE4DFEC"/>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46C9CC"/>
        <bgColor indexed="64"/>
      </patternFill>
    </fill>
    <fill>
      <patternFill patternType="solid">
        <fgColor theme="7" tint="0.79998168889431442"/>
        <bgColor indexed="64"/>
      </patternFill>
    </fill>
    <fill>
      <patternFill patternType="solid">
        <fgColor rgb="FFFFCCFF"/>
        <bgColor indexed="64"/>
      </patternFill>
    </fill>
    <fill>
      <patternFill patternType="solid">
        <fgColor rgb="FFFFFF99"/>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bgColor indexed="64"/>
      </patternFill>
    </fill>
    <fill>
      <patternFill patternType="solid">
        <fgColor rgb="FFFFFFFF"/>
        <bgColor indexed="64"/>
      </patternFill>
    </fill>
    <fill>
      <patternFill patternType="solid">
        <fgColor rgb="FFF9F9F9"/>
        <bgColor indexed="64"/>
      </patternFill>
    </fill>
    <fill>
      <patternFill patternType="solid">
        <fgColor theme="5" tint="0.79998168889431442"/>
        <bgColor indexed="64"/>
      </patternFill>
    </fill>
    <fill>
      <patternFill patternType="solid">
        <fgColor theme="5"/>
        <bgColor indexed="64"/>
      </patternFill>
    </fill>
    <fill>
      <patternFill patternType="solid">
        <fgColor rgb="FFFFFFCC"/>
        <bgColor rgb="FF000000"/>
      </patternFill>
    </fill>
    <fill>
      <patternFill patternType="solid">
        <fgColor rgb="FFCCCCFF"/>
        <bgColor rgb="FF000000"/>
      </patternFill>
    </fill>
    <fill>
      <patternFill patternType="solid">
        <fgColor rgb="FFFFCC99"/>
        <bgColor rgb="FF000000"/>
      </patternFill>
    </fill>
    <fill>
      <patternFill patternType="solid">
        <fgColor rgb="FFFF99CC"/>
        <bgColor rgb="FF000000"/>
      </patternFill>
    </fill>
    <fill>
      <patternFill patternType="solid">
        <fgColor rgb="FFE7FFE7"/>
        <bgColor indexed="64"/>
      </patternFill>
    </fill>
    <fill>
      <patternFill patternType="solid">
        <fgColor rgb="FF0032A0"/>
        <bgColor indexed="64"/>
      </patternFill>
    </fill>
    <fill>
      <patternFill patternType="solid">
        <fgColor rgb="FF16CCEA"/>
        <bgColor indexed="64"/>
      </patternFill>
    </fill>
    <fill>
      <patternFill patternType="solid">
        <fgColor rgb="FFBDF0F9"/>
        <bgColor indexed="64"/>
      </patternFill>
    </fill>
    <fill>
      <patternFill patternType="solid">
        <fgColor theme="4" tint="0.59999389629810485"/>
        <bgColor indexed="64"/>
      </patternFill>
    </fill>
    <fill>
      <patternFill patternType="solid">
        <fgColor theme="0"/>
        <bgColor indexed="64"/>
      </patternFill>
    </fill>
    <fill>
      <patternFill patternType="solid">
        <fgColor rgb="FFF2E2F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top/>
      <bottom style="medium">
        <color auto="1"/>
      </bottom>
      <diagonal/>
    </border>
    <border>
      <left style="thin">
        <color indexed="64"/>
      </left>
      <right style="thin">
        <color indexed="64"/>
      </right>
      <top/>
      <bottom style="thin">
        <color indexed="64"/>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indexed="64"/>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bottom style="hair">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thin">
        <color auto="1"/>
      </top>
      <bottom/>
      <diagonal/>
    </border>
    <border>
      <left/>
      <right/>
      <top style="thin">
        <color auto="1"/>
      </top>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medium">
        <color auto="1"/>
      </right>
      <top style="thin">
        <color indexed="64"/>
      </top>
      <bottom style="thin">
        <color auto="1"/>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bottom/>
      <diagonal/>
    </border>
    <border>
      <left/>
      <right/>
      <top/>
      <bottom style="medium">
        <color rgb="FFDDDDDD"/>
      </bottom>
      <diagonal/>
    </border>
    <border>
      <left/>
      <right/>
      <top style="medium">
        <color rgb="FFDDDDDD"/>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9" fillId="0" borderId="0"/>
  </cellStyleXfs>
  <cellXfs count="1118">
    <xf numFmtId="0" fontId="0" fillId="0" borderId="0" xfId="0"/>
    <xf numFmtId="0" fontId="3" fillId="0" borderId="0" xfId="0" applyFont="1"/>
    <xf numFmtId="0" fontId="0" fillId="0" borderId="0" xfId="0" applyAlignment="1">
      <alignment horizontal="center"/>
    </xf>
    <xf numFmtId="164" fontId="10" fillId="13" borderId="17" xfId="0" applyNumberFormat="1" applyFont="1" applyFill="1" applyBorder="1" applyAlignment="1" applyProtection="1">
      <alignment shrinkToFit="1"/>
      <protection locked="0"/>
    </xf>
    <xf numFmtId="164" fontId="10" fillId="0" borderId="1" xfId="1" applyNumberFormat="1" applyFont="1" applyFill="1" applyBorder="1" applyAlignment="1" applyProtection="1">
      <alignment horizontal="right"/>
    </xf>
    <xf numFmtId="164" fontId="10" fillId="0" borderId="1" xfId="1" applyNumberFormat="1" applyFont="1" applyFill="1" applyBorder="1" applyProtection="1"/>
    <xf numFmtId="164" fontId="10" fillId="14" borderId="24" xfId="1" applyNumberFormat="1" applyFont="1" applyFill="1" applyBorder="1" applyProtection="1"/>
    <xf numFmtId="164" fontId="18" fillId="0" borderId="10" xfId="1" applyNumberFormat="1" applyFont="1" applyFill="1" applyBorder="1" applyAlignment="1" applyProtection="1">
      <alignment shrinkToFit="1"/>
    </xf>
    <xf numFmtId="164" fontId="19" fillId="12" borderId="26" xfId="1" applyNumberFormat="1" applyFont="1" applyFill="1" applyBorder="1" applyAlignment="1" applyProtection="1">
      <alignment shrinkToFit="1"/>
      <protection locked="0"/>
    </xf>
    <xf numFmtId="166" fontId="10" fillId="0" borderId="6" xfId="0" applyNumberFormat="1" applyFont="1" applyBorder="1"/>
    <xf numFmtId="168" fontId="10" fillId="0" borderId="1" xfId="2" applyNumberFormat="1" applyFont="1" applyFill="1" applyBorder="1" applyAlignment="1" applyProtection="1">
      <alignment horizontal="center"/>
    </xf>
    <xf numFmtId="4" fontId="10" fillId="0" borderId="6" xfId="0" applyNumberFormat="1" applyFont="1" applyBorder="1" applyAlignment="1">
      <alignment horizontal="center"/>
    </xf>
    <xf numFmtId="4" fontId="10" fillId="0" borderId="1" xfId="0" applyNumberFormat="1" applyFont="1" applyBorder="1" applyAlignment="1">
      <alignment horizontal="center"/>
    </xf>
    <xf numFmtId="164" fontId="10" fillId="0" borderId="12" xfId="1" applyNumberFormat="1" applyFont="1" applyFill="1" applyBorder="1" applyProtection="1"/>
    <xf numFmtId="164" fontId="10" fillId="14" borderId="31" xfId="1" applyNumberFormat="1" applyFont="1" applyFill="1" applyBorder="1" applyProtection="1"/>
    <xf numFmtId="0" fontId="11" fillId="15" borderId="18" xfId="0" applyFont="1" applyFill="1" applyBorder="1" applyAlignment="1" applyProtection="1">
      <alignment horizontal="center" vertical="center" wrapText="1"/>
      <protection locked="0"/>
    </xf>
    <xf numFmtId="0" fontId="11" fillId="15" borderId="17" xfId="0" applyFont="1" applyFill="1" applyBorder="1" applyAlignment="1" applyProtection="1">
      <alignment horizontal="center" vertical="center" wrapText="1"/>
      <protection locked="0"/>
    </xf>
    <xf numFmtId="0" fontId="11" fillId="15" borderId="12" xfId="0" applyFont="1" applyFill="1" applyBorder="1" applyAlignment="1" applyProtection="1">
      <alignment horizontal="center" vertical="center" wrapText="1"/>
      <protection locked="0"/>
    </xf>
    <xf numFmtId="0" fontId="11" fillId="15" borderId="1" xfId="0" applyFont="1" applyFill="1" applyBorder="1" applyAlignment="1" applyProtection="1">
      <alignment horizontal="center" vertical="center" wrapText="1"/>
      <protection locked="0"/>
    </xf>
    <xf numFmtId="0" fontId="11" fillId="15" borderId="24" xfId="0" applyFont="1" applyFill="1" applyBorder="1" applyAlignment="1" applyProtection="1">
      <alignment horizontal="center" vertical="center" wrapText="1"/>
      <protection locked="0"/>
    </xf>
    <xf numFmtId="0" fontId="17" fillId="15" borderId="8" xfId="0" applyFont="1" applyFill="1" applyBorder="1" applyAlignment="1" applyProtection="1">
      <alignment horizontal="center" vertical="center" wrapText="1"/>
      <protection locked="0"/>
    </xf>
    <xf numFmtId="0" fontId="14" fillId="15" borderId="25" xfId="0" applyFont="1" applyFill="1" applyBorder="1" applyAlignment="1" applyProtection="1">
      <alignment horizontal="center" vertical="center" wrapText="1"/>
      <protection locked="0"/>
    </xf>
    <xf numFmtId="49" fontId="10" fillId="13" borderId="13" xfId="0" applyNumberFormat="1" applyFont="1" applyFill="1" applyBorder="1" applyAlignment="1" applyProtection="1">
      <alignment horizontal="left" shrinkToFit="1"/>
      <protection locked="0"/>
    </xf>
    <xf numFmtId="49" fontId="10" fillId="13" borderId="17" xfId="0" applyNumberFormat="1" applyFont="1" applyFill="1" applyBorder="1" applyAlignment="1" applyProtection="1">
      <alignment horizontal="left" shrinkToFit="1"/>
      <protection locked="0"/>
    </xf>
    <xf numFmtId="167" fontId="10" fillId="13" borderId="1" xfId="2" applyNumberFormat="1" applyFont="1" applyFill="1" applyBorder="1" applyAlignment="1" applyProtection="1">
      <alignment horizontal="center"/>
      <protection locked="0"/>
    </xf>
    <xf numFmtId="164" fontId="10" fillId="16" borderId="24" xfId="1" applyNumberFormat="1" applyFont="1" applyFill="1" applyBorder="1" applyProtection="1"/>
    <xf numFmtId="164" fontId="19" fillId="13" borderId="26" xfId="1" applyNumberFormat="1" applyFont="1" applyFill="1" applyBorder="1" applyAlignment="1" applyProtection="1">
      <alignment shrinkToFit="1"/>
      <protection locked="0"/>
    </xf>
    <xf numFmtId="164" fontId="10" fillId="13" borderId="17" xfId="1" applyNumberFormat="1" applyFont="1" applyFill="1" applyBorder="1" applyAlignment="1" applyProtection="1">
      <alignment shrinkToFit="1"/>
      <protection locked="0"/>
    </xf>
    <xf numFmtId="49" fontId="10" fillId="13" borderId="6" xfId="0" applyNumberFormat="1" applyFont="1" applyFill="1" applyBorder="1" applyAlignment="1" applyProtection="1">
      <alignment horizontal="left" shrinkToFit="1"/>
      <protection locked="0"/>
    </xf>
    <xf numFmtId="164" fontId="10" fillId="13" borderId="6" xfId="1" applyNumberFormat="1" applyFont="1" applyFill="1" applyBorder="1" applyAlignment="1" applyProtection="1">
      <alignment shrinkToFit="1"/>
      <protection locked="0"/>
    </xf>
    <xf numFmtId="164" fontId="10" fillId="17" borderId="1" xfId="1" applyNumberFormat="1" applyFont="1" applyFill="1" applyBorder="1" applyAlignment="1" applyProtection="1">
      <alignment horizontal="right"/>
    </xf>
    <xf numFmtId="164" fontId="10" fillId="17" borderId="1" xfId="1" applyNumberFormat="1" applyFont="1" applyFill="1" applyBorder="1" applyProtection="1"/>
    <xf numFmtId="164" fontId="10" fillId="17" borderId="24" xfId="1" applyNumberFormat="1" applyFont="1" applyFill="1" applyBorder="1" applyProtection="1"/>
    <xf numFmtId="164" fontId="18" fillId="17" borderId="10" xfId="1" applyNumberFormat="1" applyFont="1" applyFill="1" applyBorder="1" applyAlignment="1" applyProtection="1">
      <alignment shrinkToFit="1"/>
    </xf>
    <xf numFmtId="164" fontId="19" fillId="17" borderId="26" xfId="1" applyNumberFormat="1" applyFont="1" applyFill="1" applyBorder="1" applyAlignment="1" applyProtection="1">
      <alignment shrinkToFit="1"/>
    </xf>
    <xf numFmtId="0" fontId="11" fillId="15" borderId="28" xfId="0" applyFont="1" applyFill="1" applyBorder="1" applyAlignment="1" applyProtection="1">
      <alignment horizontal="center" vertical="center" wrapText="1"/>
      <protection locked="0"/>
    </xf>
    <xf numFmtId="0" fontId="11" fillId="15" borderId="6" xfId="0" applyFont="1" applyFill="1" applyBorder="1" applyAlignment="1" applyProtection="1">
      <alignment horizontal="center" vertical="center" wrapText="1"/>
      <protection locked="0"/>
    </xf>
    <xf numFmtId="0" fontId="11" fillId="15" borderId="29" xfId="0" applyFont="1" applyFill="1" applyBorder="1" applyAlignment="1" applyProtection="1">
      <alignment horizontal="center" vertical="center" wrapText="1"/>
      <protection locked="0"/>
    </xf>
    <xf numFmtId="0" fontId="11" fillId="15" borderId="30" xfId="0" applyFont="1" applyFill="1" applyBorder="1" applyAlignment="1" applyProtection="1">
      <alignment horizontal="center" vertical="center" wrapText="1"/>
      <protection locked="0"/>
    </xf>
    <xf numFmtId="49" fontId="10" fillId="13" borderId="1" xfId="0" applyNumberFormat="1" applyFont="1" applyFill="1" applyBorder="1" applyAlignment="1" applyProtection="1">
      <alignment horizontal="left" shrinkToFit="1"/>
      <protection locked="0"/>
    </xf>
    <xf numFmtId="164" fontId="10" fillId="17" borderId="12" xfId="1" applyNumberFormat="1" applyFont="1" applyFill="1" applyBorder="1" applyProtection="1"/>
    <xf numFmtId="164" fontId="10" fillId="17" borderId="31" xfId="1" applyNumberFormat="1" applyFont="1" applyFill="1" applyBorder="1" applyProtection="1"/>
    <xf numFmtId="0" fontId="11" fillId="15" borderId="32" xfId="0" applyFont="1" applyFill="1" applyBorder="1" applyAlignment="1" applyProtection="1">
      <alignment horizontal="center" vertical="center" wrapText="1"/>
      <protection locked="0"/>
    </xf>
    <xf numFmtId="49" fontId="10" fillId="13" borderId="32" xfId="0" applyNumberFormat="1" applyFont="1" applyFill="1" applyBorder="1" applyAlignment="1" applyProtection="1">
      <alignment horizontal="left" shrinkToFit="1"/>
      <protection locked="0"/>
    </xf>
    <xf numFmtId="165" fontId="10" fillId="13" borderId="12" xfId="0" applyNumberFormat="1" applyFont="1" applyFill="1" applyBorder="1" applyProtection="1">
      <protection locked="0"/>
    </xf>
    <xf numFmtId="164" fontId="10" fillId="16" borderId="31" xfId="1" applyNumberFormat="1" applyFont="1" applyFill="1" applyBorder="1" applyProtection="1"/>
    <xf numFmtId="165" fontId="10" fillId="13" borderId="14" xfId="0" applyNumberFormat="1" applyFont="1" applyFill="1" applyBorder="1" applyProtection="1">
      <protection locked="0"/>
    </xf>
    <xf numFmtId="164" fontId="0" fillId="0" borderId="0" xfId="0" applyNumberFormat="1"/>
    <xf numFmtId="49" fontId="10" fillId="0" borderId="13" xfId="0" applyNumberFormat="1" applyFont="1" applyBorder="1" applyAlignment="1">
      <alignment horizontal="left" shrinkToFit="1"/>
    </xf>
    <xf numFmtId="49" fontId="10" fillId="0" borderId="17" xfId="0" applyNumberFormat="1" applyFont="1" applyBorder="1" applyAlignment="1">
      <alignment horizontal="left" shrinkToFit="1"/>
    </xf>
    <xf numFmtId="164" fontId="10" fillId="0" borderId="17" xfId="1" applyNumberFormat="1" applyFont="1" applyFill="1" applyBorder="1" applyAlignment="1">
      <alignment shrinkToFit="1"/>
    </xf>
    <xf numFmtId="164" fontId="10" fillId="0" borderId="1" xfId="1" applyNumberFormat="1" applyFont="1" applyFill="1" applyBorder="1" applyAlignment="1">
      <alignment horizontal="right"/>
    </xf>
    <xf numFmtId="167" fontId="10" fillId="0" borderId="1" xfId="2" applyNumberFormat="1" applyFont="1" applyFill="1" applyBorder="1" applyAlignment="1">
      <alignment horizontal="center"/>
    </xf>
    <xf numFmtId="169" fontId="10" fillId="0" borderId="6" xfId="0" applyNumberFormat="1" applyFont="1" applyBorder="1" applyAlignment="1">
      <alignment horizontal="center"/>
    </xf>
    <xf numFmtId="164" fontId="10" fillId="0" borderId="1" xfId="1" applyNumberFormat="1" applyFont="1" applyFill="1" applyBorder="1"/>
    <xf numFmtId="166" fontId="10" fillId="0" borderId="1" xfId="0" applyNumberFormat="1" applyFont="1" applyBorder="1"/>
    <xf numFmtId="169" fontId="10" fillId="0" borderId="1" xfId="0" applyNumberFormat="1" applyFont="1" applyBorder="1" applyAlignment="1">
      <alignment horizontal="center"/>
    </xf>
    <xf numFmtId="49" fontId="10" fillId="0" borderId="32" xfId="0" applyNumberFormat="1" applyFont="1" applyBorder="1" applyAlignment="1">
      <alignment horizontal="left" shrinkToFit="1"/>
    </xf>
    <xf numFmtId="165" fontId="10" fillId="0" borderId="12" xfId="0" applyNumberFormat="1" applyFont="1" applyBorder="1"/>
    <xf numFmtId="164" fontId="10" fillId="0" borderId="12" xfId="1" applyNumberFormat="1" applyFont="1" applyFill="1" applyBorder="1"/>
    <xf numFmtId="0" fontId="11" fillId="18" borderId="18" xfId="0" applyFont="1" applyFill="1" applyBorder="1" applyAlignment="1">
      <alignment horizontal="center" vertical="center" wrapText="1"/>
    </xf>
    <xf numFmtId="0" fontId="11" fillId="18" borderId="17" xfId="0"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1" fillId="18" borderId="15"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11" fillId="18" borderId="24" xfId="0" applyFont="1" applyFill="1" applyBorder="1" applyAlignment="1">
      <alignment horizontal="center" vertical="center" wrapText="1"/>
    </xf>
    <xf numFmtId="0" fontId="17" fillId="18" borderId="8" xfId="0" applyFont="1" applyFill="1" applyBorder="1" applyAlignment="1">
      <alignment horizontal="center" vertical="center" wrapText="1"/>
    </xf>
    <xf numFmtId="0" fontId="14" fillId="18" borderId="25" xfId="0" applyFont="1" applyFill="1" applyBorder="1" applyAlignment="1">
      <alignment horizontal="center" vertical="center" wrapText="1"/>
    </xf>
    <xf numFmtId="164" fontId="10" fillId="9" borderId="1" xfId="1" applyNumberFormat="1" applyFont="1" applyFill="1" applyBorder="1" applyAlignment="1">
      <alignment horizontal="right"/>
    </xf>
    <xf numFmtId="164" fontId="10" fillId="9" borderId="1" xfId="1" applyNumberFormat="1" applyFont="1" applyFill="1" applyBorder="1" applyProtection="1"/>
    <xf numFmtId="164" fontId="10" fillId="9" borderId="24" xfId="1" applyNumberFormat="1" applyFont="1" applyFill="1" applyBorder="1" applyProtection="1"/>
    <xf numFmtId="164" fontId="18" fillId="9" borderId="10" xfId="1" applyNumberFormat="1" applyFont="1" applyFill="1" applyBorder="1" applyAlignment="1" applyProtection="1">
      <alignment shrinkToFit="1"/>
    </xf>
    <xf numFmtId="164" fontId="19" fillId="9" borderId="26" xfId="1" applyNumberFormat="1" applyFont="1" applyFill="1" applyBorder="1" applyAlignment="1" applyProtection="1">
      <alignment shrinkToFit="1"/>
      <protection locked="0"/>
    </xf>
    <xf numFmtId="0" fontId="11" fillId="18" borderId="6" xfId="0" applyFont="1" applyFill="1" applyBorder="1" applyAlignment="1">
      <alignment horizontal="center" vertical="center" wrapText="1"/>
    </xf>
    <xf numFmtId="0" fontId="11" fillId="18" borderId="29" xfId="0" applyFont="1" applyFill="1" applyBorder="1" applyAlignment="1">
      <alignment horizontal="center" vertical="center" wrapText="1"/>
    </xf>
    <xf numFmtId="0" fontId="11" fillId="18" borderId="30" xfId="0" applyFont="1" applyFill="1" applyBorder="1" applyAlignment="1">
      <alignment horizontal="center" vertical="center" wrapText="1"/>
    </xf>
    <xf numFmtId="10" fontId="10" fillId="13" borderId="1" xfId="2" applyNumberFormat="1" applyFont="1" applyFill="1" applyBorder="1" applyAlignment="1" applyProtection="1">
      <alignment horizontal="center"/>
      <protection locked="0"/>
    </xf>
    <xf numFmtId="164" fontId="10" fillId="9" borderId="12" xfId="1" applyNumberFormat="1" applyFont="1" applyFill="1" applyBorder="1"/>
    <xf numFmtId="164" fontId="10" fillId="9" borderId="12" xfId="1" applyNumberFormat="1" applyFont="1" applyFill="1" applyBorder="1" applyProtection="1"/>
    <xf numFmtId="164" fontId="10" fillId="9" borderId="31" xfId="1" applyNumberFormat="1" applyFont="1" applyFill="1" applyBorder="1" applyProtection="1"/>
    <xf numFmtId="0" fontId="11" fillId="18" borderId="32" xfId="0" applyFont="1" applyFill="1" applyBorder="1" applyAlignment="1">
      <alignment horizontal="center" vertical="center" wrapText="1"/>
    </xf>
    <xf numFmtId="0" fontId="11" fillId="18" borderId="31" xfId="0" applyFont="1" applyFill="1" applyBorder="1" applyAlignment="1">
      <alignment horizontal="center" vertical="center" wrapText="1"/>
    </xf>
    <xf numFmtId="0" fontId="26" fillId="0" borderId="7" xfId="0" applyFont="1" applyBorder="1" applyAlignment="1">
      <alignment horizontal="center" vertical="center"/>
    </xf>
    <xf numFmtId="0" fontId="11" fillId="0" borderId="33" xfId="0" applyFont="1" applyBorder="1" applyAlignment="1">
      <alignment vertical="center" shrinkToFit="1"/>
    </xf>
    <xf numFmtId="171" fontId="3" fillId="13" borderId="33" xfId="0" applyNumberFormat="1" applyFont="1" applyFill="1" applyBorder="1" applyAlignment="1" applyProtection="1">
      <alignment horizontal="center" vertical="center" wrapText="1"/>
      <protection locked="0"/>
    </xf>
    <xf numFmtId="0" fontId="11" fillId="0" borderId="8" xfId="0" applyFont="1" applyBorder="1" applyAlignment="1">
      <alignment vertical="center" shrinkToFit="1"/>
    </xf>
    <xf numFmtId="171" fontId="3" fillId="13" borderId="34" xfId="0" applyNumberFormat="1" applyFont="1" applyFill="1" applyBorder="1" applyAlignment="1" applyProtection="1">
      <alignment horizontal="center" vertical="center" wrapText="1"/>
      <protection locked="0"/>
    </xf>
    <xf numFmtId="171" fontId="3" fillId="13" borderId="9" xfId="0" applyNumberFormat="1" applyFont="1" applyFill="1" applyBorder="1" applyAlignment="1" applyProtection="1">
      <alignment horizontal="center" vertical="center" wrapText="1"/>
      <protection locked="0"/>
    </xf>
    <xf numFmtId="0" fontId="27" fillId="0" borderId="7" xfId="0" applyFont="1" applyBorder="1" applyAlignment="1" applyProtection="1">
      <alignment horizontal="center" vertical="center"/>
      <protection locked="0"/>
    </xf>
    <xf numFmtId="0" fontId="11" fillId="0" borderId="8" xfId="0" applyFont="1" applyBorder="1" applyAlignment="1" applyProtection="1">
      <alignment vertical="center" shrinkToFit="1"/>
      <protection locked="0"/>
    </xf>
    <xf numFmtId="0" fontId="11" fillId="0" borderId="34" xfId="0" applyFont="1" applyBorder="1" applyAlignment="1" applyProtection="1">
      <alignment vertical="center" shrinkToFit="1"/>
      <protection locked="0"/>
    </xf>
    <xf numFmtId="164" fontId="10" fillId="13" borderId="25" xfId="0" applyNumberFormat="1" applyFont="1" applyFill="1" applyBorder="1" applyAlignment="1" applyProtection="1">
      <alignment shrinkToFit="1"/>
      <protection locked="0"/>
    </xf>
    <xf numFmtId="0" fontId="28" fillId="0" borderId="7" xfId="0" applyFont="1" applyBorder="1" applyAlignment="1">
      <alignment horizontal="center" vertical="center"/>
    </xf>
    <xf numFmtId="0" fontId="11" fillId="19" borderId="12" xfId="0" applyFont="1" applyFill="1" applyBorder="1" applyAlignment="1">
      <alignment horizontal="center" vertical="center" wrapText="1"/>
    </xf>
    <xf numFmtId="0" fontId="11" fillId="19" borderId="1" xfId="0" applyFont="1" applyFill="1" applyBorder="1" applyAlignment="1">
      <alignment horizontal="center" vertical="center" wrapText="1"/>
    </xf>
    <xf numFmtId="0" fontId="11" fillId="19" borderId="24" xfId="0" applyFont="1" applyFill="1" applyBorder="1" applyAlignment="1">
      <alignment horizontal="center" vertical="center" wrapText="1"/>
    </xf>
    <xf numFmtId="0" fontId="17" fillId="19" borderId="8" xfId="0" applyFont="1" applyFill="1" applyBorder="1" applyAlignment="1">
      <alignment horizontal="center" vertical="center" wrapText="1"/>
    </xf>
    <xf numFmtId="0" fontId="14" fillId="19" borderId="25" xfId="0" applyFont="1" applyFill="1" applyBorder="1" applyAlignment="1">
      <alignment horizontal="center" vertical="center" wrapText="1"/>
    </xf>
    <xf numFmtId="164" fontId="10" fillId="20" borderId="1" xfId="1" applyNumberFormat="1" applyFont="1" applyFill="1" applyBorder="1" applyAlignment="1">
      <alignment horizontal="right"/>
    </xf>
    <xf numFmtId="164" fontId="10" fillId="20" borderId="1" xfId="1" applyNumberFormat="1" applyFont="1" applyFill="1" applyBorder="1" applyProtection="1"/>
    <xf numFmtId="164" fontId="10" fillId="20" borderId="24" xfId="1" applyNumberFormat="1" applyFont="1" applyFill="1" applyBorder="1" applyProtection="1"/>
    <xf numFmtId="164" fontId="18" fillId="20" borderId="10" xfId="1" applyNumberFormat="1" applyFont="1" applyFill="1" applyBorder="1" applyAlignment="1" applyProtection="1">
      <alignment shrinkToFit="1"/>
    </xf>
    <xf numFmtId="164" fontId="19" fillId="20" borderId="26" xfId="1" applyNumberFormat="1" applyFont="1" applyFill="1" applyBorder="1" applyAlignment="1" applyProtection="1">
      <alignment shrinkToFit="1"/>
      <protection locked="0"/>
    </xf>
    <xf numFmtId="0" fontId="11" fillId="19" borderId="28" xfId="0" applyFont="1" applyFill="1" applyBorder="1" applyAlignment="1">
      <alignment horizontal="center" vertical="center" wrapText="1"/>
    </xf>
    <xf numFmtId="0" fontId="11" fillId="19" borderId="6" xfId="0" applyFont="1" applyFill="1" applyBorder="1" applyAlignment="1">
      <alignment horizontal="center" vertical="center" wrapText="1"/>
    </xf>
    <xf numFmtId="0" fontId="11" fillId="19" borderId="29" xfId="0" applyFont="1" applyFill="1" applyBorder="1" applyAlignment="1">
      <alignment horizontal="center" vertical="center" wrapText="1"/>
    </xf>
    <xf numFmtId="0" fontId="11" fillId="19" borderId="30" xfId="0" applyFont="1" applyFill="1" applyBorder="1" applyAlignment="1">
      <alignment horizontal="center" vertical="center" wrapText="1"/>
    </xf>
    <xf numFmtId="164" fontId="10" fillId="20" borderId="12" xfId="1" applyNumberFormat="1" applyFont="1" applyFill="1" applyBorder="1"/>
    <xf numFmtId="164" fontId="10" fillId="20" borderId="12" xfId="1" applyNumberFormat="1" applyFont="1" applyFill="1" applyBorder="1" applyProtection="1"/>
    <xf numFmtId="164" fontId="10" fillId="20" borderId="31" xfId="1" applyNumberFormat="1" applyFont="1" applyFill="1" applyBorder="1" applyProtection="1"/>
    <xf numFmtId="0" fontId="11" fillId="19" borderId="32" xfId="0" applyFont="1" applyFill="1" applyBorder="1" applyAlignment="1">
      <alignment horizontal="center" vertical="center" wrapText="1"/>
    </xf>
    <xf numFmtId="0" fontId="11" fillId="19" borderId="31" xfId="0" applyFont="1" applyFill="1" applyBorder="1" applyAlignment="1">
      <alignment horizontal="center" vertical="center" wrapText="1"/>
    </xf>
    <xf numFmtId="0" fontId="29" fillId="0" borderId="7" xfId="0" applyFont="1" applyBorder="1" applyAlignment="1">
      <alignment horizontal="center" vertical="center"/>
    </xf>
    <xf numFmtId="171" fontId="3" fillId="13" borderId="9" xfId="0" applyNumberFormat="1" applyFont="1" applyFill="1" applyBorder="1" applyAlignment="1">
      <alignment horizontal="center" vertical="center" wrapText="1"/>
    </xf>
    <xf numFmtId="0" fontId="11" fillId="21" borderId="12" xfId="0" applyFont="1" applyFill="1" applyBorder="1" applyAlignment="1">
      <alignment horizontal="center" vertical="center" wrapText="1"/>
    </xf>
    <xf numFmtId="0" fontId="11" fillId="21" borderId="1" xfId="0" applyFont="1" applyFill="1" applyBorder="1" applyAlignment="1">
      <alignment horizontal="center" vertical="center" wrapText="1"/>
    </xf>
    <xf numFmtId="0" fontId="11" fillId="21" borderId="24" xfId="0" applyFont="1" applyFill="1" applyBorder="1" applyAlignment="1">
      <alignment horizontal="center" vertical="center" wrapText="1"/>
    </xf>
    <xf numFmtId="0" fontId="17" fillId="21" borderId="8" xfId="0" applyFont="1" applyFill="1" applyBorder="1" applyAlignment="1">
      <alignment horizontal="center" vertical="center" wrapText="1"/>
    </xf>
    <xf numFmtId="0" fontId="14" fillId="21" borderId="25" xfId="0" applyFont="1" applyFill="1" applyBorder="1" applyAlignment="1">
      <alignment horizontal="center" vertical="center" wrapText="1"/>
    </xf>
    <xf numFmtId="164" fontId="10" fillId="22" borderId="1" xfId="1" applyNumberFormat="1" applyFont="1" applyFill="1" applyBorder="1" applyAlignment="1">
      <alignment horizontal="right"/>
    </xf>
    <xf numFmtId="164" fontId="10" fillId="22" borderId="1" xfId="1" applyNumberFormat="1" applyFont="1" applyFill="1" applyBorder="1" applyProtection="1"/>
    <xf numFmtId="164" fontId="10" fillId="22" borderId="24" xfId="1" applyNumberFormat="1" applyFont="1" applyFill="1" applyBorder="1" applyProtection="1"/>
    <xf numFmtId="164" fontId="18" fillId="22" borderId="10" xfId="1" applyNumberFormat="1" applyFont="1" applyFill="1" applyBorder="1" applyAlignment="1" applyProtection="1">
      <alignment shrinkToFit="1"/>
    </xf>
    <xf numFmtId="164" fontId="19" fillId="22" borderId="26" xfId="1" applyNumberFormat="1" applyFont="1" applyFill="1" applyBorder="1" applyAlignment="1" applyProtection="1">
      <alignment shrinkToFit="1"/>
      <protection locked="0"/>
    </xf>
    <xf numFmtId="0" fontId="11" fillId="21" borderId="28" xfId="0" applyFont="1" applyFill="1" applyBorder="1" applyAlignment="1">
      <alignment horizontal="center" vertical="center" wrapText="1"/>
    </xf>
    <xf numFmtId="0" fontId="11" fillId="21" borderId="6" xfId="0" applyFont="1" applyFill="1" applyBorder="1" applyAlignment="1">
      <alignment horizontal="center" vertical="center" wrapText="1"/>
    </xf>
    <xf numFmtId="0" fontId="11" fillId="21" borderId="29" xfId="0" applyFont="1" applyFill="1" applyBorder="1" applyAlignment="1">
      <alignment horizontal="center" vertical="center" wrapText="1"/>
    </xf>
    <xf numFmtId="0" fontId="11" fillId="21" borderId="30" xfId="0" applyFont="1" applyFill="1" applyBorder="1" applyAlignment="1">
      <alignment horizontal="center" vertical="center" wrapText="1"/>
    </xf>
    <xf numFmtId="164" fontId="10" fillId="22" borderId="12" xfId="1" applyNumberFormat="1" applyFont="1" applyFill="1" applyBorder="1"/>
    <xf numFmtId="164" fontId="10" fillId="22" borderId="12" xfId="1" applyNumberFormat="1" applyFont="1" applyFill="1" applyBorder="1" applyProtection="1"/>
    <xf numFmtId="164" fontId="10" fillId="22" borderId="31" xfId="1" applyNumberFormat="1" applyFont="1" applyFill="1" applyBorder="1" applyProtection="1"/>
    <xf numFmtId="0" fontId="11" fillId="21" borderId="32" xfId="0" applyFont="1" applyFill="1" applyBorder="1" applyAlignment="1">
      <alignment horizontal="center" vertical="center" wrapText="1"/>
    </xf>
    <xf numFmtId="0" fontId="11" fillId="21" borderId="31" xfId="0" applyFont="1" applyFill="1" applyBorder="1" applyAlignment="1">
      <alignment horizontal="center" vertical="center" wrapText="1"/>
    </xf>
    <xf numFmtId="0" fontId="30" fillId="0" borderId="7" xfId="0" applyFont="1" applyBorder="1" applyAlignment="1">
      <alignment horizontal="center" vertical="center"/>
    </xf>
    <xf numFmtId="0" fontId="11" fillId="23" borderId="18" xfId="0" applyFont="1" applyFill="1" applyBorder="1" applyAlignment="1">
      <alignment horizontal="center" vertical="center" wrapText="1"/>
    </xf>
    <xf numFmtId="0" fontId="11" fillId="23" borderId="17" xfId="0" applyFont="1" applyFill="1" applyBorder="1" applyAlignment="1">
      <alignment horizontal="center" vertical="center" wrapText="1"/>
    </xf>
    <xf numFmtId="0" fontId="11" fillId="23" borderId="12" xfId="0" applyFont="1" applyFill="1" applyBorder="1" applyAlignment="1">
      <alignment horizontal="center" vertical="center" wrapText="1"/>
    </xf>
    <xf numFmtId="0" fontId="11" fillId="23" borderId="1" xfId="0" applyFont="1" applyFill="1" applyBorder="1" applyAlignment="1">
      <alignment horizontal="center" vertical="center" wrapText="1"/>
    </xf>
    <xf numFmtId="0" fontId="11" fillId="23" borderId="24" xfId="0" applyFont="1" applyFill="1" applyBorder="1" applyAlignment="1">
      <alignment horizontal="center" vertical="center" wrapText="1"/>
    </xf>
    <xf numFmtId="0" fontId="17" fillId="23" borderId="8" xfId="0" applyFont="1" applyFill="1" applyBorder="1" applyAlignment="1">
      <alignment horizontal="center" vertical="center" wrapText="1"/>
    </xf>
    <xf numFmtId="0" fontId="14" fillId="23" borderId="25" xfId="0" applyFont="1" applyFill="1" applyBorder="1" applyAlignment="1">
      <alignment horizontal="center" vertical="center" wrapText="1"/>
    </xf>
    <xf numFmtId="164" fontId="10" fillId="24" borderId="1" xfId="1" applyNumberFormat="1" applyFont="1" applyFill="1" applyBorder="1" applyAlignment="1">
      <alignment horizontal="right"/>
    </xf>
    <xf numFmtId="164" fontId="10" fillId="24" borderId="1" xfId="1" applyNumberFormat="1" applyFont="1" applyFill="1" applyBorder="1" applyProtection="1"/>
    <xf numFmtId="164" fontId="10" fillId="24" borderId="24" xfId="1" applyNumberFormat="1" applyFont="1" applyFill="1" applyBorder="1" applyProtection="1"/>
    <xf numFmtId="164" fontId="18" fillId="24" borderId="10" xfId="1" applyNumberFormat="1" applyFont="1" applyFill="1" applyBorder="1" applyAlignment="1" applyProtection="1">
      <alignment shrinkToFit="1"/>
    </xf>
    <xf numFmtId="164" fontId="19" fillId="24" borderId="26" xfId="1" applyNumberFormat="1" applyFont="1" applyFill="1" applyBorder="1" applyAlignment="1" applyProtection="1">
      <alignment shrinkToFit="1"/>
      <protection locked="0"/>
    </xf>
    <xf numFmtId="0" fontId="11" fillId="23" borderId="28" xfId="0" applyFont="1" applyFill="1" applyBorder="1" applyAlignment="1">
      <alignment horizontal="center" vertical="center" wrapText="1"/>
    </xf>
    <xf numFmtId="0" fontId="11" fillId="23" borderId="6" xfId="0" applyFont="1" applyFill="1" applyBorder="1" applyAlignment="1">
      <alignment horizontal="center" vertical="center" wrapText="1"/>
    </xf>
    <xf numFmtId="0" fontId="11" fillId="23" borderId="29" xfId="0" applyFont="1" applyFill="1" applyBorder="1" applyAlignment="1">
      <alignment horizontal="center" vertical="center" wrapText="1"/>
    </xf>
    <xf numFmtId="0" fontId="11" fillId="23" borderId="30" xfId="0" applyFont="1" applyFill="1" applyBorder="1" applyAlignment="1">
      <alignment horizontal="center" vertical="center" wrapText="1"/>
    </xf>
    <xf numFmtId="164" fontId="10" fillId="24" borderId="12" xfId="1" applyNumberFormat="1" applyFont="1" applyFill="1" applyBorder="1"/>
    <xf numFmtId="164" fontId="10" fillId="24" borderId="12" xfId="1" applyNumberFormat="1" applyFont="1" applyFill="1" applyBorder="1" applyProtection="1"/>
    <xf numFmtId="164" fontId="10" fillId="24" borderId="31" xfId="1" applyNumberFormat="1" applyFont="1" applyFill="1" applyBorder="1" applyProtection="1"/>
    <xf numFmtId="0" fontId="11" fillId="23" borderId="32" xfId="0" applyFont="1" applyFill="1" applyBorder="1" applyAlignment="1">
      <alignment horizontal="center" vertical="center" wrapText="1"/>
    </xf>
    <xf numFmtId="0" fontId="11" fillId="23" borderId="31" xfId="0" applyFont="1" applyFill="1" applyBorder="1" applyAlignment="1">
      <alignment horizontal="center" vertical="center" wrapText="1"/>
    </xf>
    <xf numFmtId="164" fontId="10" fillId="13" borderId="6" xfId="0" applyNumberFormat="1" applyFont="1" applyFill="1" applyBorder="1" applyAlignment="1" applyProtection="1">
      <alignment shrinkToFit="1"/>
      <protection locked="0"/>
    </xf>
    <xf numFmtId="164" fontId="18" fillId="0" borderId="5" xfId="1" applyNumberFormat="1" applyFont="1" applyFill="1" applyBorder="1" applyAlignment="1" applyProtection="1">
      <alignment shrinkToFit="1"/>
    </xf>
    <xf numFmtId="164" fontId="19" fillId="13" borderId="37" xfId="1" applyNumberFormat="1" applyFont="1" applyFill="1" applyBorder="1" applyAlignment="1" applyProtection="1">
      <alignment shrinkToFit="1"/>
      <protection locked="0"/>
    </xf>
    <xf numFmtId="164" fontId="10" fillId="13" borderId="12" xfId="1" applyNumberFormat="1" applyFont="1" applyFill="1" applyBorder="1" applyAlignment="1" applyProtection="1">
      <alignment shrinkToFit="1"/>
      <protection locked="0"/>
    </xf>
    <xf numFmtId="0" fontId="10" fillId="0" borderId="32" xfId="0" applyFont="1" applyBorder="1" applyAlignment="1" applyProtection="1">
      <alignment shrinkToFit="1"/>
      <protection locked="0"/>
    </xf>
    <xf numFmtId="166" fontId="10" fillId="0" borderId="1" xfId="0" applyNumberFormat="1" applyFont="1" applyBorder="1" applyProtection="1">
      <protection locked="0"/>
    </xf>
    <xf numFmtId="0" fontId="10" fillId="0" borderId="13" xfId="0" applyFont="1" applyBorder="1" applyAlignment="1" applyProtection="1">
      <alignment shrinkToFit="1"/>
      <protection locked="0"/>
    </xf>
    <xf numFmtId="1" fontId="10" fillId="12" borderId="1" xfId="1" applyNumberFormat="1" applyFont="1" applyFill="1" applyBorder="1" applyProtection="1">
      <protection locked="0"/>
    </xf>
    <xf numFmtId="0" fontId="10" fillId="0" borderId="39" xfId="0" applyFont="1" applyBorder="1" applyAlignment="1" applyProtection="1">
      <alignment shrinkToFit="1"/>
      <protection locked="0"/>
    </xf>
    <xf numFmtId="0" fontId="11" fillId="15" borderId="13" xfId="0" applyFont="1" applyFill="1" applyBorder="1" applyAlignment="1" applyProtection="1">
      <alignment horizontal="center" vertical="center" shrinkToFit="1"/>
      <protection locked="0"/>
    </xf>
    <xf numFmtId="0" fontId="11" fillId="15" borderId="1" xfId="0" applyFont="1" applyFill="1" applyBorder="1" applyAlignment="1" applyProtection="1">
      <alignment horizontal="center" vertical="center"/>
      <protection locked="0"/>
    </xf>
    <xf numFmtId="166" fontId="11" fillId="15" borderId="1" xfId="0" applyNumberFormat="1" applyFont="1" applyFill="1" applyBorder="1" applyAlignment="1" applyProtection="1">
      <alignment horizontal="center" vertical="center"/>
      <protection locked="0"/>
    </xf>
    <xf numFmtId="0" fontId="11" fillId="15" borderId="12" xfId="0" applyFont="1" applyFill="1" applyBorder="1" applyAlignment="1" applyProtection="1">
      <alignment horizontal="center" vertical="center"/>
      <protection locked="0"/>
    </xf>
    <xf numFmtId="167" fontId="11" fillId="15" borderId="24" xfId="0" applyNumberFormat="1"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protection locked="0"/>
    </xf>
    <xf numFmtId="1" fontId="10" fillId="8" borderId="12" xfId="0" applyNumberFormat="1" applyFont="1" applyFill="1" applyBorder="1" applyAlignment="1" applyProtection="1">
      <alignment horizontal="center"/>
      <protection locked="0"/>
    </xf>
    <xf numFmtId="1" fontId="10" fillId="8" borderId="1" xfId="0" applyNumberFormat="1" applyFont="1" applyFill="1" applyBorder="1" applyAlignment="1" applyProtection="1">
      <alignment horizontal="center"/>
      <protection locked="0"/>
    </xf>
    <xf numFmtId="44" fontId="10" fillId="13" borderId="1" xfId="1" applyFont="1" applyFill="1" applyBorder="1" applyProtection="1">
      <protection locked="0"/>
    </xf>
    <xf numFmtId="1" fontId="10" fillId="13" borderId="1" xfId="1" applyNumberFormat="1" applyFont="1" applyFill="1" applyBorder="1" applyProtection="1">
      <protection locked="0"/>
    </xf>
    <xf numFmtId="44" fontId="10" fillId="13" borderId="14" xfId="1" applyFont="1" applyFill="1" applyBorder="1" applyProtection="1">
      <protection locked="0"/>
    </xf>
    <xf numFmtId="1" fontId="10" fillId="13" borderId="14" xfId="1" applyNumberFormat="1" applyFont="1" applyFill="1" applyBorder="1" applyProtection="1">
      <protection locked="0"/>
    </xf>
    <xf numFmtId="164" fontId="10" fillId="17" borderId="3" xfId="1" applyNumberFormat="1" applyFont="1" applyFill="1" applyBorder="1" applyProtection="1"/>
    <xf numFmtId="164" fontId="10" fillId="17" borderId="0" xfId="1" applyNumberFormat="1" applyFont="1" applyFill="1" applyBorder="1" applyProtection="1"/>
    <xf numFmtId="164" fontId="10" fillId="17" borderId="40" xfId="1" applyNumberFormat="1" applyFont="1" applyFill="1" applyBorder="1" applyProtection="1"/>
    <xf numFmtId="164" fontId="18" fillId="17" borderId="0" xfId="1" applyNumberFormat="1" applyFont="1" applyFill="1" applyBorder="1" applyAlignment="1" applyProtection="1">
      <alignment shrinkToFit="1"/>
    </xf>
    <xf numFmtId="164" fontId="19" fillId="17" borderId="41" xfId="1" applyNumberFormat="1" applyFont="1" applyFill="1" applyBorder="1" applyAlignment="1" applyProtection="1">
      <alignment shrinkToFit="1"/>
    </xf>
    <xf numFmtId="0" fontId="20" fillId="17" borderId="42" xfId="0" applyFont="1" applyFill="1" applyBorder="1" applyAlignment="1" applyProtection="1">
      <alignment vertical="center"/>
      <protection locked="0"/>
    </xf>
    <xf numFmtId="0" fontId="20" fillId="17" borderId="8" xfId="0" applyFont="1" applyFill="1" applyBorder="1" applyAlignment="1" applyProtection="1">
      <alignment vertical="center"/>
      <protection locked="0"/>
    </xf>
    <xf numFmtId="0" fontId="10" fillId="17" borderId="8" xfId="0" applyFont="1" applyFill="1" applyBorder="1" applyAlignment="1" applyProtection="1">
      <alignment vertical="center"/>
      <protection locked="0"/>
    </xf>
    <xf numFmtId="166" fontId="36" fillId="17" borderId="8" xfId="0" applyNumberFormat="1" applyFont="1" applyFill="1" applyBorder="1" applyAlignment="1" applyProtection="1">
      <alignment vertical="center"/>
      <protection locked="0"/>
    </xf>
    <xf numFmtId="164" fontId="20" fillId="17" borderId="33" xfId="1" applyNumberFormat="1" applyFont="1" applyFill="1" applyBorder="1" applyAlignment="1" applyProtection="1">
      <alignment horizontal="center" vertical="center"/>
    </xf>
    <xf numFmtId="164" fontId="20" fillId="17" borderId="25" xfId="1" applyNumberFormat="1" applyFont="1" applyFill="1" applyBorder="1" applyAlignment="1" applyProtection="1">
      <alignment vertical="center" shrinkToFit="1"/>
    </xf>
    <xf numFmtId="164" fontId="20" fillId="17" borderId="44" xfId="1" applyNumberFormat="1" applyFont="1" applyFill="1" applyBorder="1" applyAlignment="1" applyProtection="1">
      <alignment horizontal="center" vertical="center"/>
    </xf>
    <xf numFmtId="164" fontId="33" fillId="17" borderId="25" xfId="1" applyNumberFormat="1" applyFont="1" applyFill="1" applyBorder="1" applyAlignment="1" applyProtection="1">
      <alignment vertical="center" shrinkToFit="1"/>
    </xf>
    <xf numFmtId="164" fontId="34" fillId="17" borderId="25" xfId="1" applyNumberFormat="1" applyFont="1" applyFill="1" applyBorder="1" applyAlignment="1" applyProtection="1">
      <alignment horizontal="right" vertical="center"/>
    </xf>
    <xf numFmtId="0" fontId="11" fillId="18" borderId="13" xfId="0" applyFont="1" applyFill="1" applyBorder="1" applyAlignment="1">
      <alignment horizontal="center" vertical="center" shrinkToFit="1"/>
    </xf>
    <xf numFmtId="0" fontId="11" fillId="18" borderId="1" xfId="0" applyFont="1" applyFill="1" applyBorder="1" applyAlignment="1">
      <alignment horizontal="center" vertical="center"/>
    </xf>
    <xf numFmtId="166" fontId="11" fillId="18" borderId="1" xfId="0" applyNumberFormat="1" applyFont="1" applyFill="1" applyBorder="1" applyAlignment="1">
      <alignment horizontal="center" vertical="center"/>
    </xf>
    <xf numFmtId="0" fontId="11" fillId="18" borderId="12" xfId="0" applyFont="1" applyFill="1" applyBorder="1" applyAlignment="1">
      <alignment horizontal="center" vertical="center"/>
    </xf>
    <xf numFmtId="167" fontId="11" fillId="18" borderId="24" xfId="0" applyNumberFormat="1" applyFont="1" applyFill="1" applyBorder="1" applyAlignment="1">
      <alignment horizontal="center" vertical="center" wrapText="1"/>
    </xf>
    <xf numFmtId="0" fontId="10" fillId="0" borderId="32" xfId="0" applyFont="1" applyBorder="1" applyAlignment="1">
      <alignment shrinkToFit="1"/>
    </xf>
    <xf numFmtId="0" fontId="5" fillId="8" borderId="1" xfId="0" applyFont="1" applyFill="1" applyBorder="1" applyAlignment="1">
      <alignment horizontal="center"/>
    </xf>
    <xf numFmtId="1" fontId="10" fillId="8" borderId="12" xfId="0" applyNumberFormat="1" applyFont="1" applyFill="1" applyBorder="1" applyAlignment="1">
      <alignment horizontal="center"/>
    </xf>
    <xf numFmtId="0" fontId="10" fillId="0" borderId="13" xfId="0" applyFont="1" applyBorder="1" applyAlignment="1">
      <alignment shrinkToFit="1"/>
    </xf>
    <xf numFmtId="1" fontId="10" fillId="8" borderId="1" xfId="0" applyNumberFormat="1" applyFont="1" applyFill="1" applyBorder="1" applyAlignment="1">
      <alignment horizontal="center"/>
    </xf>
    <xf numFmtId="44" fontId="10" fillId="0" borderId="1" xfId="1" applyFont="1" applyFill="1" applyBorder="1"/>
    <xf numFmtId="0" fontId="10" fillId="0" borderId="39" xfId="0" applyFont="1" applyBorder="1" applyAlignment="1">
      <alignment shrinkToFit="1"/>
    </xf>
    <xf numFmtId="164" fontId="18" fillId="0" borderId="45" xfId="1" applyNumberFormat="1" applyFont="1" applyFill="1" applyBorder="1" applyAlignment="1" applyProtection="1">
      <alignment shrinkToFit="1"/>
    </xf>
    <xf numFmtId="164" fontId="10" fillId="9" borderId="3" xfId="1" applyNumberFormat="1" applyFont="1" applyFill="1" applyBorder="1"/>
    <xf numFmtId="164" fontId="10" fillId="9" borderId="0" xfId="1" applyNumberFormat="1" applyFont="1" applyFill="1" applyBorder="1" applyProtection="1"/>
    <xf numFmtId="164" fontId="10" fillId="9" borderId="40" xfId="1" applyNumberFormat="1" applyFont="1" applyFill="1" applyBorder="1" applyProtection="1"/>
    <xf numFmtId="164" fontId="18" fillId="9" borderId="0" xfId="1" applyNumberFormat="1" applyFont="1" applyFill="1" applyBorder="1" applyAlignment="1" applyProtection="1">
      <alignment shrinkToFit="1"/>
    </xf>
    <xf numFmtId="164" fontId="19" fillId="9" borderId="41" xfId="1" applyNumberFormat="1" applyFont="1" applyFill="1" applyBorder="1" applyAlignment="1" applyProtection="1">
      <alignment shrinkToFit="1"/>
      <protection locked="0"/>
    </xf>
    <xf numFmtId="0" fontId="20" fillId="9" borderId="42" xfId="0" applyFont="1" applyFill="1" applyBorder="1" applyAlignment="1">
      <alignment vertical="center"/>
    </xf>
    <xf numFmtId="0" fontId="20" fillId="9" borderId="8" xfId="0" applyFont="1" applyFill="1" applyBorder="1" applyAlignment="1">
      <alignment vertical="center"/>
    </xf>
    <xf numFmtId="0" fontId="10" fillId="9" borderId="8" xfId="0" applyFont="1" applyFill="1" applyBorder="1" applyAlignment="1">
      <alignment vertical="center"/>
    </xf>
    <xf numFmtId="166" fontId="36" fillId="9" borderId="8" xfId="0" applyNumberFormat="1" applyFont="1" applyFill="1" applyBorder="1" applyAlignment="1">
      <alignment vertical="center"/>
    </xf>
    <xf numFmtId="164" fontId="20" fillId="9" borderId="33" xfId="1" applyNumberFormat="1" applyFont="1" applyFill="1" applyBorder="1" applyAlignment="1">
      <alignment horizontal="center" vertical="center"/>
    </xf>
    <xf numFmtId="164" fontId="20" fillId="9" borderId="25" xfId="1" applyNumberFormat="1" applyFont="1" applyFill="1" applyBorder="1" applyAlignment="1" applyProtection="1">
      <alignment vertical="center" shrinkToFit="1"/>
    </xf>
    <xf numFmtId="164" fontId="20" fillId="9" borderId="44" xfId="1" applyNumberFormat="1" applyFont="1" applyFill="1" applyBorder="1" applyAlignment="1" applyProtection="1">
      <alignment horizontal="center" vertical="center"/>
    </xf>
    <xf numFmtId="164" fontId="33" fillId="9" borderId="25" xfId="1" applyNumberFormat="1" applyFont="1" applyFill="1" applyBorder="1" applyAlignment="1" applyProtection="1">
      <alignment vertical="center" shrinkToFit="1"/>
    </xf>
    <xf numFmtId="164" fontId="34" fillId="9" borderId="25" xfId="1" applyNumberFormat="1" applyFont="1" applyFill="1" applyBorder="1" applyAlignment="1">
      <alignment horizontal="right" vertical="center"/>
    </xf>
    <xf numFmtId="164" fontId="10" fillId="20" borderId="0" xfId="1" applyNumberFormat="1" applyFont="1" applyFill="1" applyBorder="1" applyProtection="1"/>
    <xf numFmtId="164" fontId="18" fillId="20" borderId="0" xfId="1" applyNumberFormat="1" applyFont="1" applyFill="1" applyBorder="1" applyAlignment="1" applyProtection="1">
      <alignment shrinkToFit="1"/>
    </xf>
    <xf numFmtId="0" fontId="11" fillId="19" borderId="13" xfId="0" applyFont="1" applyFill="1" applyBorder="1" applyAlignment="1">
      <alignment horizontal="center" vertical="center" shrinkToFit="1"/>
    </xf>
    <xf numFmtId="0" fontId="11" fillId="19" borderId="1" xfId="0" applyFont="1" applyFill="1" applyBorder="1" applyAlignment="1">
      <alignment horizontal="center" vertical="center"/>
    </xf>
    <xf numFmtId="166" fontId="11" fillId="19" borderId="1" xfId="0" applyNumberFormat="1" applyFont="1" applyFill="1" applyBorder="1" applyAlignment="1">
      <alignment horizontal="center" vertical="center"/>
    </xf>
    <xf numFmtId="0" fontId="11" fillId="19" borderId="12" xfId="0" applyFont="1" applyFill="1" applyBorder="1" applyAlignment="1">
      <alignment horizontal="center" vertical="center"/>
    </xf>
    <xf numFmtId="167" fontId="11" fillId="19" borderId="4" xfId="0" applyNumberFormat="1" applyFont="1" applyFill="1" applyBorder="1" applyAlignment="1">
      <alignment horizontal="center" vertical="center" wrapText="1"/>
    </xf>
    <xf numFmtId="166" fontId="33" fillId="19" borderId="1" xfId="0" applyNumberFormat="1" applyFont="1" applyFill="1" applyBorder="1" applyAlignment="1">
      <alignment horizontal="center" wrapText="1" shrinkToFit="1"/>
    </xf>
    <xf numFmtId="167" fontId="14" fillId="19" borderId="1" xfId="0" applyNumberFormat="1" applyFont="1" applyFill="1" applyBorder="1" applyAlignment="1">
      <alignment horizontal="center" vertical="center" wrapText="1"/>
    </xf>
    <xf numFmtId="1" fontId="10" fillId="13" borderId="6" xfId="0" applyNumberFormat="1" applyFont="1" applyFill="1" applyBorder="1" applyAlignment="1" applyProtection="1">
      <alignment horizontal="center"/>
      <protection locked="0"/>
    </xf>
    <xf numFmtId="1" fontId="10" fillId="13" borderId="5" xfId="0" applyNumberFormat="1" applyFont="1" applyFill="1" applyBorder="1" applyAlignment="1" applyProtection="1">
      <alignment horizontal="center"/>
      <protection locked="0"/>
    </xf>
    <xf numFmtId="164" fontId="10" fillId="20" borderId="3" xfId="1" applyNumberFormat="1" applyFont="1" applyFill="1" applyBorder="1"/>
    <xf numFmtId="164" fontId="10" fillId="20" borderId="40" xfId="1" applyNumberFormat="1" applyFont="1" applyFill="1" applyBorder="1" applyProtection="1"/>
    <xf numFmtId="164" fontId="19" fillId="20" borderId="41" xfId="1" applyNumberFormat="1" applyFont="1" applyFill="1" applyBorder="1" applyAlignment="1" applyProtection="1">
      <alignment shrinkToFit="1"/>
      <protection locked="0"/>
    </xf>
    <xf numFmtId="0" fontId="20" fillId="20" borderId="42" xfId="0" applyFont="1" applyFill="1" applyBorder="1" applyAlignment="1">
      <alignment vertical="center"/>
    </xf>
    <xf numFmtId="0" fontId="20" fillId="20" borderId="8" xfId="0" applyFont="1" applyFill="1" applyBorder="1" applyAlignment="1">
      <alignment vertical="center"/>
    </xf>
    <xf numFmtId="0" fontId="10" fillId="20" borderId="8" xfId="0" applyFont="1" applyFill="1" applyBorder="1" applyAlignment="1">
      <alignment vertical="center"/>
    </xf>
    <xf numFmtId="166" fontId="36" fillId="20" borderId="8" xfId="0" applyNumberFormat="1" applyFont="1" applyFill="1" applyBorder="1" applyAlignment="1">
      <alignment vertical="center"/>
    </xf>
    <xf numFmtId="164" fontId="20" fillId="20" borderId="33" xfId="1" applyNumberFormat="1" applyFont="1" applyFill="1" applyBorder="1" applyAlignment="1">
      <alignment horizontal="center" vertical="center"/>
    </xf>
    <xf numFmtId="164" fontId="20" fillId="20" borderId="25" xfId="1" applyNumberFormat="1" applyFont="1" applyFill="1" applyBorder="1" applyAlignment="1" applyProtection="1">
      <alignment vertical="center" shrinkToFit="1"/>
    </xf>
    <xf numFmtId="164" fontId="20" fillId="20" borderId="44" xfId="1" applyNumberFormat="1" applyFont="1" applyFill="1" applyBorder="1" applyAlignment="1" applyProtection="1">
      <alignment horizontal="center" vertical="center"/>
    </xf>
    <xf numFmtId="164" fontId="33" fillId="20" borderId="25" xfId="1" applyNumberFormat="1" applyFont="1" applyFill="1" applyBorder="1" applyAlignment="1" applyProtection="1">
      <alignment vertical="center" shrinkToFit="1"/>
    </xf>
    <xf numFmtId="164" fontId="34" fillId="20" borderId="25" xfId="1" applyNumberFormat="1" applyFont="1" applyFill="1" applyBorder="1" applyAlignment="1">
      <alignment horizontal="right" vertical="center"/>
    </xf>
    <xf numFmtId="0" fontId="5" fillId="2" borderId="1" xfId="0" applyFont="1" applyFill="1" applyBorder="1" applyAlignment="1">
      <alignment horizontal="center"/>
    </xf>
    <xf numFmtId="1" fontId="10" fillId="2" borderId="12" xfId="0" applyNumberFormat="1" applyFont="1" applyFill="1" applyBorder="1" applyAlignment="1">
      <alignment horizontal="center"/>
    </xf>
    <xf numFmtId="1" fontId="10" fillId="2" borderId="1" xfId="0" applyNumberFormat="1" applyFont="1" applyFill="1" applyBorder="1" applyAlignment="1">
      <alignment horizontal="center"/>
    </xf>
    <xf numFmtId="1" fontId="10" fillId="12" borderId="6" xfId="0" applyNumberFormat="1" applyFont="1" applyFill="1" applyBorder="1" applyAlignment="1" applyProtection="1">
      <alignment horizontal="center"/>
      <protection locked="0"/>
    </xf>
    <xf numFmtId="1" fontId="10" fillId="12" borderId="5" xfId="0" applyNumberFormat="1" applyFont="1" applyFill="1" applyBorder="1" applyAlignment="1" applyProtection="1">
      <alignment horizontal="center"/>
      <protection locked="0"/>
    </xf>
    <xf numFmtId="164" fontId="10" fillId="25" borderId="12" xfId="1" applyNumberFormat="1" applyFont="1" applyFill="1" applyBorder="1"/>
    <xf numFmtId="164" fontId="10" fillId="25" borderId="1" xfId="1" applyNumberFormat="1" applyFont="1" applyFill="1" applyBorder="1" applyProtection="1"/>
    <xf numFmtId="164" fontId="10" fillId="25" borderId="24" xfId="1" applyNumberFormat="1" applyFont="1" applyFill="1" applyBorder="1" applyProtection="1"/>
    <xf numFmtId="164" fontId="18" fillId="25" borderId="10" xfId="1" applyNumberFormat="1" applyFont="1" applyFill="1" applyBorder="1" applyAlignment="1" applyProtection="1">
      <alignment shrinkToFit="1"/>
    </xf>
    <xf numFmtId="164" fontId="19" fillId="25" borderId="26" xfId="1" applyNumberFormat="1" applyFont="1" applyFill="1" applyBorder="1" applyAlignment="1" applyProtection="1">
      <alignment shrinkToFit="1"/>
      <protection locked="0"/>
    </xf>
    <xf numFmtId="0" fontId="20" fillId="25" borderId="42" xfId="0" applyFont="1" applyFill="1" applyBorder="1" applyAlignment="1">
      <alignment vertical="center"/>
    </xf>
    <xf numFmtId="0" fontId="20" fillId="25" borderId="8" xfId="0" applyFont="1" applyFill="1" applyBorder="1" applyAlignment="1">
      <alignment vertical="center"/>
    </xf>
    <xf numFmtId="0" fontId="10" fillId="25" borderId="8" xfId="0" applyFont="1" applyFill="1" applyBorder="1" applyAlignment="1">
      <alignment vertical="center"/>
    </xf>
    <xf numFmtId="166" fontId="32" fillId="25" borderId="8" xfId="0" applyNumberFormat="1" applyFont="1" applyFill="1" applyBorder="1" applyAlignment="1">
      <alignment vertical="center"/>
    </xf>
    <xf numFmtId="164" fontId="20" fillId="25" borderId="33" xfId="1" applyNumberFormat="1" applyFont="1" applyFill="1" applyBorder="1" applyAlignment="1">
      <alignment horizontal="center" vertical="center"/>
    </xf>
    <xf numFmtId="164" fontId="20" fillId="25" borderId="25" xfId="1" applyNumberFormat="1" applyFont="1" applyFill="1" applyBorder="1" applyAlignment="1" applyProtection="1">
      <alignment vertical="center" shrinkToFit="1"/>
    </xf>
    <xf numFmtId="164" fontId="20" fillId="25" borderId="44" xfId="1" applyNumberFormat="1" applyFont="1" applyFill="1" applyBorder="1" applyAlignment="1" applyProtection="1">
      <alignment horizontal="center" vertical="center"/>
    </xf>
    <xf numFmtId="164" fontId="33" fillId="25" borderId="25" xfId="1" applyNumberFormat="1" applyFont="1" applyFill="1" applyBorder="1" applyAlignment="1" applyProtection="1">
      <alignment vertical="center" shrinkToFit="1"/>
    </xf>
    <xf numFmtId="164" fontId="34" fillId="25" borderId="25" xfId="1" applyNumberFormat="1" applyFont="1" applyFill="1" applyBorder="1" applyAlignment="1">
      <alignment horizontal="right" vertical="center"/>
    </xf>
    <xf numFmtId="164" fontId="10" fillId="25" borderId="3" xfId="1" applyNumberFormat="1" applyFont="1" applyFill="1" applyBorder="1"/>
    <xf numFmtId="164" fontId="10" fillId="25" borderId="0" xfId="1" applyNumberFormat="1" applyFont="1" applyFill="1" applyBorder="1" applyProtection="1"/>
    <xf numFmtId="164" fontId="10" fillId="25" borderId="40" xfId="1" applyNumberFormat="1" applyFont="1" applyFill="1" applyBorder="1" applyProtection="1"/>
    <xf numFmtId="164" fontId="18" fillId="25" borderId="0" xfId="1" applyNumberFormat="1" applyFont="1" applyFill="1" applyBorder="1" applyAlignment="1" applyProtection="1">
      <alignment shrinkToFit="1"/>
    </xf>
    <xf numFmtId="164" fontId="19" fillId="25" borderId="41" xfId="1" applyNumberFormat="1" applyFont="1" applyFill="1" applyBorder="1" applyAlignment="1" applyProtection="1">
      <alignment shrinkToFit="1"/>
      <protection locked="0"/>
    </xf>
    <xf numFmtId="0" fontId="11" fillId="26" borderId="13" xfId="0" applyFont="1" applyFill="1" applyBorder="1" applyAlignment="1">
      <alignment horizontal="center" vertical="center" shrinkToFit="1"/>
    </xf>
    <xf numFmtId="0" fontId="11" fillId="26" borderId="1" xfId="0" applyFont="1" applyFill="1" applyBorder="1" applyAlignment="1">
      <alignment horizontal="center" vertical="center"/>
    </xf>
    <xf numFmtId="166" fontId="11" fillId="26" borderId="1" xfId="0" applyNumberFormat="1" applyFont="1" applyFill="1" applyBorder="1" applyAlignment="1">
      <alignment horizontal="center" vertical="center"/>
    </xf>
    <xf numFmtId="0" fontId="11" fillId="26" borderId="12" xfId="0" applyFont="1" applyFill="1" applyBorder="1" applyAlignment="1">
      <alignment horizontal="center" vertical="center"/>
    </xf>
    <xf numFmtId="0" fontId="11" fillId="26" borderId="1" xfId="0" applyFont="1" applyFill="1" applyBorder="1" applyAlignment="1">
      <alignment horizontal="center" vertical="center" wrapText="1"/>
    </xf>
    <xf numFmtId="167" fontId="11" fillId="26" borderId="24" xfId="0" applyNumberFormat="1" applyFont="1" applyFill="1" applyBorder="1" applyAlignment="1">
      <alignment horizontal="center" vertical="center" wrapText="1"/>
    </xf>
    <xf numFmtId="0" fontId="17" fillId="26" borderId="8" xfId="0" applyFont="1" applyFill="1" applyBorder="1" applyAlignment="1">
      <alignment horizontal="center" vertical="center" wrapText="1"/>
    </xf>
    <xf numFmtId="0" fontId="14" fillId="26" borderId="25" xfId="0" applyFont="1" applyFill="1" applyBorder="1" applyAlignment="1">
      <alignment horizontal="center" vertical="center" wrapText="1"/>
    </xf>
    <xf numFmtId="164" fontId="10" fillId="27" borderId="12" xfId="1" applyNumberFormat="1" applyFont="1" applyFill="1" applyBorder="1"/>
    <xf numFmtId="164" fontId="10" fillId="27" borderId="1" xfId="1" applyNumberFormat="1" applyFont="1" applyFill="1" applyBorder="1" applyProtection="1"/>
    <xf numFmtId="164" fontId="10" fillId="27" borderId="24" xfId="1" applyNumberFormat="1" applyFont="1" applyFill="1" applyBorder="1" applyProtection="1"/>
    <xf numFmtId="164" fontId="18" fillId="27" borderId="10" xfId="1" applyNumberFormat="1" applyFont="1" applyFill="1" applyBorder="1" applyAlignment="1" applyProtection="1">
      <alignment shrinkToFit="1"/>
    </xf>
    <xf numFmtId="164" fontId="19" fillId="27" borderId="26" xfId="1" applyNumberFormat="1" applyFont="1" applyFill="1" applyBorder="1" applyAlignment="1" applyProtection="1">
      <alignment shrinkToFit="1"/>
      <protection locked="0"/>
    </xf>
    <xf numFmtId="164" fontId="10" fillId="0" borderId="14" xfId="1" applyNumberFormat="1" applyFont="1" applyFill="1" applyBorder="1"/>
    <xf numFmtId="164" fontId="10" fillId="27" borderId="3" xfId="1" applyNumberFormat="1" applyFont="1" applyFill="1" applyBorder="1"/>
    <xf numFmtId="164" fontId="10" fillId="27" borderId="0" xfId="1" applyNumberFormat="1" applyFont="1" applyFill="1" applyBorder="1" applyProtection="1"/>
    <xf numFmtId="164" fontId="10" fillId="27" borderId="40" xfId="1" applyNumberFormat="1" applyFont="1" applyFill="1" applyBorder="1" applyProtection="1"/>
    <xf numFmtId="164" fontId="18" fillId="27" borderId="0" xfId="1" applyNumberFormat="1" applyFont="1" applyFill="1" applyBorder="1" applyAlignment="1" applyProtection="1">
      <alignment shrinkToFit="1"/>
    </xf>
    <xf numFmtId="164" fontId="19" fillId="27" borderId="41" xfId="1" applyNumberFormat="1" applyFont="1" applyFill="1" applyBorder="1" applyAlignment="1" applyProtection="1">
      <alignment shrinkToFit="1"/>
      <protection locked="0"/>
    </xf>
    <xf numFmtId="0" fontId="20" fillId="27" borderId="42" xfId="0" applyFont="1" applyFill="1" applyBorder="1" applyAlignment="1">
      <alignment vertical="center"/>
    </xf>
    <xf numFmtId="0" fontId="20" fillId="27" borderId="8" xfId="0" applyFont="1" applyFill="1" applyBorder="1" applyAlignment="1">
      <alignment vertical="center"/>
    </xf>
    <xf numFmtId="0" fontId="10" fillId="27" borderId="8" xfId="0" applyFont="1" applyFill="1" applyBorder="1" applyAlignment="1">
      <alignment vertical="center"/>
    </xf>
    <xf numFmtId="166" fontId="32" fillId="27" borderId="8" xfId="0" applyNumberFormat="1" applyFont="1" applyFill="1" applyBorder="1" applyAlignment="1">
      <alignment vertical="center"/>
    </xf>
    <xf numFmtId="164" fontId="20" fillId="27" borderId="33" xfId="1" applyNumberFormat="1" applyFont="1" applyFill="1" applyBorder="1" applyAlignment="1">
      <alignment horizontal="center" vertical="center"/>
    </xf>
    <xf numFmtId="164" fontId="20" fillId="27" borderId="25" xfId="1" applyNumberFormat="1" applyFont="1" applyFill="1" applyBorder="1" applyAlignment="1" applyProtection="1">
      <alignment vertical="center" shrinkToFit="1"/>
    </xf>
    <xf numFmtId="164" fontId="20" fillId="27" borderId="44" xfId="1" applyNumberFormat="1" applyFont="1" applyFill="1" applyBorder="1" applyAlignment="1" applyProtection="1">
      <alignment horizontal="center" vertical="center"/>
    </xf>
    <xf numFmtId="164" fontId="33" fillId="27" borderId="25" xfId="1" applyNumberFormat="1" applyFont="1" applyFill="1" applyBorder="1" applyAlignment="1" applyProtection="1">
      <alignment vertical="center" shrinkToFit="1"/>
    </xf>
    <xf numFmtId="164" fontId="34" fillId="27" borderId="25" xfId="1" applyNumberFormat="1" applyFont="1" applyFill="1" applyBorder="1" applyAlignment="1">
      <alignment horizontal="right" vertical="center"/>
    </xf>
    <xf numFmtId="0" fontId="11" fillId="18" borderId="39" xfId="0" applyFont="1" applyFill="1" applyBorder="1" applyAlignment="1">
      <alignment horizontal="center" vertical="center" wrapText="1"/>
    </xf>
    <xf numFmtId="49" fontId="0" fillId="0" borderId="1" xfId="0" applyNumberFormat="1" applyBorder="1"/>
    <xf numFmtId="0" fontId="11" fillId="19" borderId="46" xfId="0" applyFont="1" applyFill="1" applyBorder="1" applyAlignment="1">
      <alignment horizontal="center" vertical="center" wrapText="1"/>
    </xf>
    <xf numFmtId="0" fontId="11" fillId="19" borderId="16" xfId="0" applyFont="1" applyFill="1" applyBorder="1" applyAlignment="1">
      <alignment horizontal="center" vertical="center" wrapText="1"/>
    </xf>
    <xf numFmtId="0" fontId="11" fillId="21" borderId="46" xfId="0" applyFont="1" applyFill="1" applyBorder="1" applyAlignment="1">
      <alignment horizontal="center" vertical="center" wrapText="1"/>
    </xf>
    <xf numFmtId="0" fontId="11" fillId="21" borderId="16" xfId="0" applyFont="1" applyFill="1" applyBorder="1" applyAlignment="1">
      <alignment horizontal="center" vertical="center" wrapText="1"/>
    </xf>
    <xf numFmtId="0" fontId="10" fillId="0" borderId="0" xfId="0" applyFont="1"/>
    <xf numFmtId="0" fontId="10" fillId="0" borderId="5" xfId="0" applyFont="1" applyBorder="1" applyAlignment="1">
      <alignment horizontal="right"/>
    </xf>
    <xf numFmtId="0" fontId="0" fillId="11" borderId="0" xfId="0" applyFill="1"/>
    <xf numFmtId="0" fontId="11" fillId="0" borderId="0" xfId="0" applyFont="1" applyAlignment="1">
      <alignment horizontal="center"/>
    </xf>
    <xf numFmtId="0" fontId="3" fillId="29" borderId="0" xfId="0" applyFont="1" applyFill="1" applyAlignment="1">
      <alignment horizontal="center"/>
    </xf>
    <xf numFmtId="0" fontId="3" fillId="0" borderId="0" xfId="0" applyFont="1" applyAlignment="1">
      <alignment horizontal="center"/>
    </xf>
    <xf numFmtId="0" fontId="3" fillId="5" borderId="0" xfId="0" applyFont="1" applyFill="1" applyAlignment="1">
      <alignment horizontal="center"/>
    </xf>
    <xf numFmtId="0" fontId="3" fillId="3" borderId="0" xfId="0" applyFont="1" applyFill="1" applyAlignment="1">
      <alignment horizontal="center"/>
    </xf>
    <xf numFmtId="0" fontId="3" fillId="30" borderId="0" xfId="0" applyFont="1" applyFill="1" applyAlignment="1">
      <alignment horizontal="center"/>
    </xf>
    <xf numFmtId="0" fontId="11" fillId="0" borderId="0" xfId="0" applyFont="1" applyProtection="1">
      <protection locked="0"/>
    </xf>
    <xf numFmtId="0" fontId="11" fillId="31" borderId="0" xfId="0" applyFont="1" applyFill="1" applyAlignment="1">
      <alignment horizontal="center"/>
    </xf>
    <xf numFmtId="0" fontId="39" fillId="0" borderId="0" xfId="0" applyFont="1" applyAlignment="1">
      <alignment horizontal="center"/>
    </xf>
    <xf numFmtId="0" fontId="20" fillId="0" borderId="0" xfId="0" applyFont="1"/>
    <xf numFmtId="0" fontId="8" fillId="0" borderId="0" xfId="0" applyFont="1"/>
    <xf numFmtId="0" fontId="6" fillId="0" borderId="0" xfId="0" applyFont="1"/>
    <xf numFmtId="0" fontId="34" fillId="0" borderId="0" xfId="0" applyFont="1" applyAlignment="1">
      <alignment vertical="top"/>
    </xf>
    <xf numFmtId="0" fontId="34" fillId="0" borderId="0" xfId="0" applyFont="1" applyAlignment="1">
      <alignment vertical="top" wrapText="1"/>
    </xf>
    <xf numFmtId="0" fontId="7" fillId="0" borderId="0" xfId="0" applyFont="1" applyAlignment="1">
      <alignment vertical="top" wrapText="1"/>
    </xf>
    <xf numFmtId="0" fontId="40" fillId="28" borderId="0" xfId="0" applyFont="1" applyFill="1" applyAlignment="1">
      <alignment horizontal="center"/>
    </xf>
    <xf numFmtId="0" fontId="40" fillId="3" borderId="0" xfId="0" applyFont="1" applyFill="1" applyAlignment="1">
      <alignment horizontal="center"/>
    </xf>
    <xf numFmtId="0" fontId="40" fillId="32" borderId="0" xfId="0" applyFont="1" applyFill="1" applyAlignment="1">
      <alignment horizontal="center"/>
    </xf>
    <xf numFmtId="0" fontId="40" fillId="33" borderId="0" xfId="0" applyFont="1" applyFill="1" applyAlignment="1">
      <alignment horizontal="center"/>
    </xf>
    <xf numFmtId="0" fontId="40" fillId="28" borderId="0" xfId="0" applyFont="1" applyFill="1" applyAlignment="1">
      <alignment horizontal="right"/>
    </xf>
    <xf numFmtId="2" fontId="8" fillId="28" borderId="0" xfId="0" applyNumberFormat="1" applyFont="1" applyFill="1"/>
    <xf numFmtId="0" fontId="11" fillId="3" borderId="0" xfId="0" applyFont="1" applyFill="1" applyAlignment="1">
      <alignment horizontal="center"/>
    </xf>
    <xf numFmtId="2" fontId="11" fillId="3" borderId="0" xfId="0" applyNumberFormat="1" applyFont="1" applyFill="1"/>
    <xf numFmtId="2" fontId="11" fillId="28" borderId="0" xfId="0" applyNumberFormat="1" applyFont="1" applyFill="1"/>
    <xf numFmtId="0" fontId="11" fillId="32" borderId="0" xfId="0" applyFont="1" applyFill="1"/>
    <xf numFmtId="2" fontId="11" fillId="32" borderId="0" xfId="0" applyNumberFormat="1" applyFont="1" applyFill="1"/>
    <xf numFmtId="0" fontId="11" fillId="33" borderId="0" xfId="0" applyFont="1" applyFill="1"/>
    <xf numFmtId="2" fontId="11" fillId="33" borderId="0" xfId="0" applyNumberFormat="1" applyFont="1" applyFill="1"/>
    <xf numFmtId="0" fontId="10" fillId="0" borderId="10" xfId="0" applyFont="1" applyBorder="1" applyAlignment="1">
      <alignment horizontal="right"/>
    </xf>
    <xf numFmtId="0" fontId="10" fillId="0" borderId="23" xfId="0" applyFont="1" applyBorder="1" applyAlignment="1">
      <alignment horizontal="right"/>
    </xf>
    <xf numFmtId="0" fontId="20" fillId="2" borderId="6" xfId="0" applyFont="1" applyFill="1" applyBorder="1"/>
    <xf numFmtId="166" fontId="10" fillId="0" borderId="5" xfId="1" applyNumberFormat="1" applyFont="1" applyFill="1" applyBorder="1"/>
    <xf numFmtId="166" fontId="10" fillId="0" borderId="23" xfId="1" applyNumberFormat="1" applyFont="1" applyFill="1" applyBorder="1"/>
    <xf numFmtId="166" fontId="10" fillId="2" borderId="5" xfId="1" applyNumberFormat="1" applyFont="1" applyFill="1" applyBorder="1"/>
    <xf numFmtId="0" fontId="41" fillId="0" borderId="0" xfId="0" applyFont="1" applyAlignment="1">
      <alignment vertical="center"/>
    </xf>
    <xf numFmtId="0" fontId="41" fillId="0" borderId="0" xfId="0" applyFont="1" applyAlignment="1">
      <alignment horizontal="left" vertical="center" indent="1"/>
    </xf>
    <xf numFmtId="0" fontId="42" fillId="0" borderId="0" xfId="0" applyFont="1" applyAlignment="1">
      <alignment vertical="center"/>
    </xf>
    <xf numFmtId="0" fontId="19" fillId="6" borderId="0" xfId="0" applyFont="1" applyFill="1" applyAlignment="1">
      <alignment horizontal="center"/>
    </xf>
    <xf numFmtId="0" fontId="10" fillId="6" borderId="0" xfId="0" applyFont="1" applyFill="1"/>
    <xf numFmtId="0" fontId="0" fillId="10" borderId="0" xfId="0" applyFill="1"/>
    <xf numFmtId="0" fontId="0" fillId="7" borderId="0" xfId="0" applyFill="1"/>
    <xf numFmtId="0" fontId="10" fillId="7" borderId="0" xfId="0" applyFont="1" applyFill="1"/>
    <xf numFmtId="0" fontId="0" fillId="6" borderId="0" xfId="0" applyFill="1"/>
    <xf numFmtId="0" fontId="10" fillId="0" borderId="0" xfId="3" applyFont="1"/>
    <xf numFmtId="0" fontId="20" fillId="4" borderId="0" xfId="0" applyFont="1" applyFill="1"/>
    <xf numFmtId="9" fontId="10" fillId="0" borderId="0" xfId="0" applyNumberFormat="1" applyFont="1"/>
    <xf numFmtId="0" fontId="44" fillId="11" borderId="0" xfId="0" applyFont="1" applyFill="1" applyAlignment="1">
      <alignment horizontal="right"/>
    </xf>
    <xf numFmtId="0" fontId="10" fillId="0" borderId="0" xfId="0" applyFont="1" applyAlignment="1">
      <alignment wrapText="1"/>
    </xf>
    <xf numFmtId="0" fontId="0" fillId="0" borderId="3" xfId="0" applyBorder="1"/>
    <xf numFmtId="0" fontId="0" fillId="34" borderId="0" xfId="0" applyFill="1" applyAlignment="1">
      <alignment horizontal="center"/>
    </xf>
    <xf numFmtId="166" fontId="45" fillId="0" borderId="2" xfId="1" applyNumberFormat="1" applyFont="1" applyFill="1" applyBorder="1" applyAlignment="1">
      <alignment horizontal="left"/>
    </xf>
    <xf numFmtId="0" fontId="0" fillId="0" borderId="16" xfId="0" applyBorder="1"/>
    <xf numFmtId="2" fontId="0" fillId="0" borderId="16" xfId="0" applyNumberFormat="1" applyBorder="1"/>
    <xf numFmtId="0" fontId="8" fillId="37" borderId="47" xfId="0" applyFont="1" applyFill="1" applyBorder="1" applyAlignment="1">
      <alignment horizontal="center" vertical="center" wrapText="1"/>
    </xf>
    <xf numFmtId="0" fontId="47" fillId="0" borderId="0" xfId="0" applyFont="1" applyAlignment="1">
      <alignment vertical="center"/>
    </xf>
    <xf numFmtId="0" fontId="49" fillId="0" borderId="0" xfId="0" applyFont="1" applyAlignment="1">
      <alignment horizontal="left" vertical="center" indent="6"/>
    </xf>
    <xf numFmtId="0" fontId="49" fillId="0" borderId="0" xfId="0" applyFont="1" applyAlignment="1">
      <alignment horizontal="left" vertical="center" indent="10"/>
    </xf>
    <xf numFmtId="0" fontId="53" fillId="0" borderId="0" xfId="0" applyFont="1" applyAlignment="1">
      <alignment horizontal="left" vertical="center" indent="6"/>
    </xf>
    <xf numFmtId="0" fontId="56" fillId="0" borderId="0" xfId="0" applyFont="1" applyAlignment="1">
      <alignment horizontal="left" vertical="center" indent="10"/>
    </xf>
    <xf numFmtId="0" fontId="0" fillId="40" borderId="0" xfId="0" applyFill="1"/>
    <xf numFmtId="0" fontId="0" fillId="41" borderId="0" xfId="0" applyFill="1"/>
    <xf numFmtId="0" fontId="58" fillId="0" borderId="0" xfId="0" applyFont="1"/>
    <xf numFmtId="0" fontId="60" fillId="0" borderId="0" xfId="0" applyFont="1"/>
    <xf numFmtId="10" fontId="4" fillId="42" borderId="25" xfId="2" applyNumberFormat="1" applyFont="1" applyFill="1" applyBorder="1" applyAlignment="1">
      <alignment horizontal="center" vertical="center"/>
    </xf>
    <xf numFmtId="0" fontId="4" fillId="42" borderId="54" xfId="0" applyFont="1" applyFill="1" applyBorder="1" applyAlignment="1">
      <alignment horizontal="center" vertical="center" wrapText="1"/>
    </xf>
    <xf numFmtId="0" fontId="60" fillId="0" borderId="0" xfId="0" applyFont="1" applyAlignment="1">
      <alignment horizontal="center"/>
    </xf>
    <xf numFmtId="0" fontId="4" fillId="20" borderId="25" xfId="0" applyFont="1" applyFill="1" applyBorder="1" applyAlignment="1">
      <alignment horizontal="center" vertical="center" wrapText="1"/>
    </xf>
    <xf numFmtId="10" fontId="4" fillId="20" borderId="25" xfId="2" applyNumberFormat="1" applyFont="1" applyFill="1" applyBorder="1" applyAlignment="1">
      <alignment horizontal="center" vertical="center" wrapText="1"/>
    </xf>
    <xf numFmtId="0" fontId="4" fillId="17" borderId="55" xfId="0" applyFont="1" applyFill="1" applyBorder="1" applyAlignment="1">
      <alignment horizontal="center" vertical="center" wrapText="1"/>
    </xf>
    <xf numFmtId="10" fontId="4" fillId="17" borderId="55" xfId="2" applyNumberFormat="1" applyFont="1" applyFill="1" applyBorder="1" applyAlignment="1">
      <alignment horizontal="center" vertical="center" wrapText="1"/>
    </xf>
    <xf numFmtId="0" fontId="4" fillId="43" borderId="55" xfId="0" applyFont="1" applyFill="1" applyBorder="1" applyAlignment="1">
      <alignment horizontal="center" vertical="center" wrapText="1"/>
    </xf>
    <xf numFmtId="10" fontId="4" fillId="43" borderId="55" xfId="2" applyNumberFormat="1" applyFont="1" applyFill="1" applyBorder="1" applyAlignment="1">
      <alignment horizontal="center" vertical="center" wrapText="1"/>
    </xf>
    <xf numFmtId="0" fontId="4" fillId="44" borderId="55" xfId="0" applyFont="1" applyFill="1" applyBorder="1" applyAlignment="1">
      <alignment horizontal="center" vertical="center" wrapText="1"/>
    </xf>
    <xf numFmtId="10" fontId="4" fillId="44" borderId="55" xfId="2" applyNumberFormat="1" applyFont="1" applyFill="1" applyBorder="1" applyAlignment="1">
      <alignment horizontal="center" vertical="center" wrapText="1"/>
    </xf>
    <xf numFmtId="0" fontId="4" fillId="45" borderId="55" xfId="0" applyFont="1" applyFill="1" applyBorder="1" applyAlignment="1">
      <alignment horizontal="center" vertical="center" wrapText="1"/>
    </xf>
    <xf numFmtId="10" fontId="4" fillId="45" borderId="55" xfId="2" applyNumberFormat="1" applyFont="1" applyFill="1" applyBorder="1" applyAlignment="1">
      <alignment horizontal="center" vertical="center" wrapText="1"/>
    </xf>
    <xf numFmtId="9" fontId="5" fillId="0" borderId="56" xfId="2" applyFont="1" applyFill="1" applyBorder="1" applyAlignment="1">
      <alignment horizontal="center"/>
    </xf>
    <xf numFmtId="2" fontId="60" fillId="0" borderId="57" xfId="0" applyNumberFormat="1" applyFont="1" applyBorder="1" applyAlignment="1">
      <alignment horizontal="center"/>
    </xf>
    <xf numFmtId="1" fontId="60" fillId="0" borderId="56" xfId="0" applyNumberFormat="1" applyFont="1" applyBorder="1" applyAlignment="1">
      <alignment horizontal="center"/>
    </xf>
    <xf numFmtId="10" fontId="5" fillId="0" borderId="57" xfId="2" applyNumberFormat="1" applyFont="1" applyFill="1" applyBorder="1" applyAlignment="1">
      <alignment horizontal="center"/>
    </xf>
    <xf numFmtId="2" fontId="5" fillId="0" borderId="57" xfId="2" applyNumberFormat="1" applyFont="1" applyFill="1" applyBorder="1" applyAlignment="1">
      <alignment horizontal="center"/>
    </xf>
    <xf numFmtId="9" fontId="5" fillId="0" borderId="32" xfId="2" applyFont="1" applyFill="1" applyBorder="1" applyAlignment="1">
      <alignment horizontal="center"/>
    </xf>
    <xf numFmtId="2" fontId="60" fillId="0" borderId="31" xfId="0" applyNumberFormat="1" applyFont="1" applyBorder="1" applyAlignment="1">
      <alignment horizontal="center"/>
    </xf>
    <xf numFmtId="1" fontId="60" fillId="0" borderId="13" xfId="0" applyNumberFormat="1" applyFont="1" applyBorder="1" applyAlignment="1">
      <alignment horizontal="center"/>
    </xf>
    <xf numFmtId="10" fontId="5" fillId="0" borderId="31" xfId="2" applyNumberFormat="1" applyFont="1" applyFill="1" applyBorder="1" applyAlignment="1">
      <alignment horizontal="center"/>
    </xf>
    <xf numFmtId="9" fontId="5" fillId="0" borderId="13" xfId="2" applyFont="1" applyFill="1" applyBorder="1" applyAlignment="1">
      <alignment horizontal="center"/>
    </xf>
    <xf numFmtId="2" fontId="5" fillId="0" borderId="24" xfId="2" applyNumberFormat="1" applyFont="1" applyFill="1" applyBorder="1" applyAlignment="1">
      <alignment horizontal="center"/>
    </xf>
    <xf numFmtId="10" fontId="5" fillId="0" borderId="24" xfId="2" applyNumberFormat="1" applyFont="1" applyFill="1" applyBorder="1" applyAlignment="1">
      <alignment horizontal="center"/>
    </xf>
    <xf numFmtId="172" fontId="60" fillId="0" borderId="58" xfId="0" applyNumberFormat="1" applyFont="1" applyBorder="1" applyAlignment="1">
      <alignment horizontal="center"/>
    </xf>
    <xf numFmtId="10" fontId="5" fillId="0" borderId="59" xfId="2" applyNumberFormat="1" applyFont="1" applyFill="1" applyBorder="1" applyAlignment="1">
      <alignment horizontal="center"/>
    </xf>
    <xf numFmtId="10" fontId="5" fillId="0" borderId="6" xfId="2" applyNumberFormat="1" applyFont="1" applyFill="1" applyBorder="1" applyAlignment="1">
      <alignment horizontal="center"/>
    </xf>
    <xf numFmtId="10" fontId="5" fillId="0" borderId="60" xfId="2" applyNumberFormat="1" applyFont="1" applyFill="1" applyBorder="1" applyAlignment="1">
      <alignment horizontal="center"/>
    </xf>
    <xf numFmtId="9" fontId="5" fillId="0" borderId="58" xfId="2" applyFont="1" applyFill="1" applyBorder="1" applyAlignment="1">
      <alignment horizontal="center"/>
    </xf>
    <xf numFmtId="2" fontId="60" fillId="0" borderId="60" xfId="0" applyNumberFormat="1" applyFont="1" applyBorder="1" applyAlignment="1">
      <alignment horizontal="center"/>
    </xf>
    <xf numFmtId="2" fontId="5" fillId="0" borderId="59" xfId="2" applyNumberFormat="1" applyFont="1" applyFill="1" applyBorder="1" applyAlignment="1">
      <alignment horizontal="center"/>
    </xf>
    <xf numFmtId="9" fontId="5" fillId="0" borderId="0" xfId="2" applyFont="1" applyFill="1" applyBorder="1" applyAlignment="1">
      <alignment horizontal="center"/>
    </xf>
    <xf numFmtId="2" fontId="60" fillId="0" borderId="0" xfId="0" applyNumberFormat="1" applyFont="1" applyAlignment="1">
      <alignment horizontal="center"/>
    </xf>
    <xf numFmtId="2" fontId="5" fillId="0" borderId="0" xfId="2" applyNumberFormat="1" applyFont="1" applyFill="1" applyBorder="1" applyAlignment="1">
      <alignment horizontal="center"/>
    </xf>
    <xf numFmtId="2" fontId="60" fillId="0" borderId="6" xfId="0" applyNumberFormat="1" applyFont="1" applyBorder="1" applyAlignment="1">
      <alignment horizontal="center"/>
    </xf>
    <xf numFmtId="0" fontId="15" fillId="0" borderId="0" xfId="0" applyFont="1"/>
    <xf numFmtId="0" fontId="60" fillId="11" borderId="0" xfId="0" applyFont="1" applyFill="1"/>
    <xf numFmtId="0" fontId="62" fillId="0" borderId="0" xfId="0" applyFont="1" applyAlignment="1">
      <alignment horizontal="center"/>
    </xf>
    <xf numFmtId="0" fontId="63" fillId="0" borderId="0" xfId="0" applyFont="1"/>
    <xf numFmtId="0" fontId="59" fillId="0" borderId="0" xfId="0" applyFont="1"/>
    <xf numFmtId="0" fontId="0" fillId="0" borderId="16" xfId="2" applyNumberFormat="1" applyFont="1" applyBorder="1"/>
    <xf numFmtId="0" fontId="64" fillId="0" borderId="11" xfId="0" applyFont="1" applyBorder="1" applyAlignment="1">
      <alignment horizontal="center" wrapText="1"/>
    </xf>
    <xf numFmtId="0" fontId="43" fillId="0" borderId="11" xfId="0" applyFont="1" applyBorder="1" applyAlignment="1">
      <alignment horizontal="center" vertical="center"/>
    </xf>
    <xf numFmtId="0" fontId="10" fillId="0" borderId="5" xfId="0" applyFont="1" applyBorder="1" applyAlignment="1" applyProtection="1">
      <alignment horizontal="left" indent="1"/>
      <protection locked="0"/>
    </xf>
    <xf numFmtId="10" fontId="65" fillId="17" borderId="1" xfId="2" applyNumberFormat="1" applyFont="1" applyFill="1" applyBorder="1" applyAlignment="1">
      <alignment horizontal="center"/>
    </xf>
    <xf numFmtId="10" fontId="66" fillId="42" borderId="1" xfId="2" applyNumberFormat="1" applyFont="1" applyFill="1" applyBorder="1" applyAlignment="1">
      <alignment horizontal="center"/>
    </xf>
    <xf numFmtId="10" fontId="67" fillId="44" borderId="1" xfId="2" applyNumberFormat="1" applyFont="1" applyFill="1" applyBorder="1" applyAlignment="1">
      <alignment horizontal="center"/>
    </xf>
    <xf numFmtId="2" fontId="69" fillId="45" borderId="1" xfId="0" applyNumberFormat="1" applyFont="1" applyFill="1" applyBorder="1" applyAlignment="1">
      <alignment horizontal="center"/>
    </xf>
    <xf numFmtId="2" fontId="74" fillId="20" borderId="1" xfId="0" applyNumberFormat="1" applyFont="1" applyFill="1" applyBorder="1" applyAlignment="1">
      <alignment horizontal="center"/>
    </xf>
    <xf numFmtId="2" fontId="75" fillId="43" borderId="1" xfId="0" applyNumberFormat="1" applyFont="1" applyFill="1" applyBorder="1" applyAlignment="1">
      <alignment horizontal="center"/>
    </xf>
    <xf numFmtId="9" fontId="0" fillId="0" borderId="0" xfId="0" applyNumberFormat="1" applyAlignment="1">
      <alignment horizontal="center"/>
    </xf>
    <xf numFmtId="0" fontId="0" fillId="46" borderId="0" xfId="0" applyFill="1"/>
    <xf numFmtId="0" fontId="0" fillId="31" borderId="0" xfId="0" applyFill="1"/>
    <xf numFmtId="0" fontId="59" fillId="31" borderId="0" xfId="0" applyFont="1" applyFill="1" applyAlignment="1">
      <alignment horizontal="center"/>
    </xf>
    <xf numFmtId="0" fontId="80" fillId="0" borderId="0" xfId="0" applyFont="1" applyAlignment="1">
      <alignment horizontal="center"/>
    </xf>
    <xf numFmtId="168" fontId="79" fillId="3" borderId="0" xfId="2" applyNumberFormat="1" applyFont="1" applyFill="1"/>
    <xf numFmtId="166" fontId="80" fillId="0" borderId="0" xfId="0" applyNumberFormat="1" applyFont="1"/>
    <xf numFmtId="166" fontId="80" fillId="0" borderId="0" xfId="1" applyNumberFormat="1" applyFont="1"/>
    <xf numFmtId="0" fontId="81" fillId="0" borderId="0" xfId="0" applyFont="1" applyAlignment="1">
      <alignment vertical="center"/>
    </xf>
    <xf numFmtId="0" fontId="8" fillId="48" borderId="47" xfId="0" applyFont="1" applyFill="1" applyBorder="1" applyAlignment="1">
      <alignment horizontal="center" vertical="center" wrapText="1"/>
    </xf>
    <xf numFmtId="0" fontId="63" fillId="0" borderId="0" xfId="0" applyFont="1" applyAlignment="1">
      <alignment horizontal="left" vertical="center"/>
    </xf>
    <xf numFmtId="0" fontId="8" fillId="48" borderId="47" xfId="0" applyFont="1" applyFill="1" applyBorder="1" applyAlignment="1">
      <alignment horizontal="left" vertical="center"/>
    </xf>
    <xf numFmtId="0" fontId="46" fillId="38" borderId="48" xfId="0" applyFont="1" applyFill="1" applyBorder="1" applyAlignment="1">
      <alignment vertical="center"/>
    </xf>
    <xf numFmtId="0" fontId="46" fillId="39" borderId="48" xfId="0" applyFont="1" applyFill="1" applyBorder="1" applyAlignment="1">
      <alignment vertical="center"/>
    </xf>
    <xf numFmtId="0" fontId="46" fillId="49" borderId="48" xfId="0" applyFont="1" applyFill="1" applyBorder="1" applyAlignment="1">
      <alignment vertical="center"/>
    </xf>
    <xf numFmtId="0" fontId="63" fillId="0" borderId="0" xfId="0" applyFont="1" applyAlignment="1">
      <alignment vertical="center"/>
    </xf>
    <xf numFmtId="0" fontId="82" fillId="47" borderId="47" xfId="0" applyFont="1" applyFill="1" applyBorder="1" applyAlignment="1">
      <alignment horizontal="left" vertical="center"/>
    </xf>
    <xf numFmtId="6" fontId="46" fillId="38" borderId="48" xfId="0" applyNumberFormat="1" applyFont="1" applyFill="1" applyBorder="1" applyAlignment="1">
      <alignment vertical="center"/>
    </xf>
    <xf numFmtId="6" fontId="46" fillId="39" borderId="48" xfId="0" applyNumberFormat="1" applyFont="1" applyFill="1" applyBorder="1" applyAlignment="1">
      <alignment vertical="center"/>
    </xf>
    <xf numFmtId="0" fontId="83" fillId="0" borderId="0" xfId="0" applyFont="1" applyAlignment="1">
      <alignment vertical="center"/>
    </xf>
    <xf numFmtId="0" fontId="82" fillId="0" borderId="0" xfId="0" applyFont="1" applyAlignment="1">
      <alignment horizontal="left" vertical="center"/>
    </xf>
    <xf numFmtId="0" fontId="82" fillId="0" borderId="0" xfId="0" applyFont="1" applyAlignment="1">
      <alignment horizontal="center" vertical="center"/>
    </xf>
    <xf numFmtId="0" fontId="8" fillId="25" borderId="47" xfId="0" applyFont="1" applyFill="1" applyBorder="1" applyAlignment="1">
      <alignment horizontal="left" vertical="center"/>
    </xf>
    <xf numFmtId="0" fontId="0" fillId="3" borderId="0" xfId="0" applyFill="1"/>
    <xf numFmtId="6" fontId="46" fillId="38" borderId="48" xfId="0" applyNumberFormat="1" applyFont="1" applyFill="1" applyBorder="1" applyAlignment="1">
      <alignment horizontal="center" vertical="center"/>
    </xf>
    <xf numFmtId="0" fontId="0" fillId="3" borderId="0" xfId="0" applyFill="1" applyAlignment="1">
      <alignment horizontal="center"/>
    </xf>
    <xf numFmtId="0" fontId="46" fillId="39" borderId="48" xfId="0" applyFont="1" applyFill="1" applyBorder="1" applyAlignment="1">
      <alignment horizontal="center" vertical="center"/>
    </xf>
    <xf numFmtId="6" fontId="46" fillId="39" borderId="48" xfId="0" applyNumberFormat="1" applyFont="1" applyFill="1" applyBorder="1" applyAlignment="1">
      <alignment horizontal="center" vertical="center"/>
    </xf>
    <xf numFmtId="0" fontId="0" fillId="40" borderId="0" xfId="0" applyFill="1" applyAlignment="1">
      <alignment horizontal="center"/>
    </xf>
    <xf numFmtId="0" fontId="8" fillId="25" borderId="47" xfId="0" applyFont="1" applyFill="1" applyBorder="1" applyAlignment="1">
      <alignment horizontal="center" vertical="center" wrapText="1"/>
    </xf>
    <xf numFmtId="6" fontId="46" fillId="49" borderId="48" xfId="0" applyNumberFormat="1" applyFont="1" applyFill="1" applyBorder="1" applyAlignment="1">
      <alignment horizontal="center" vertical="center"/>
    </xf>
    <xf numFmtId="0" fontId="8" fillId="37" borderId="47" xfId="0" applyFont="1" applyFill="1" applyBorder="1" applyAlignment="1">
      <alignment horizontal="left" vertical="center"/>
    </xf>
    <xf numFmtId="0" fontId="8" fillId="41" borderId="47" xfId="0" applyFont="1" applyFill="1" applyBorder="1" applyAlignment="1">
      <alignment horizontal="left" vertical="center"/>
    </xf>
    <xf numFmtId="0" fontId="8" fillId="41" borderId="47" xfId="0" applyFont="1" applyFill="1" applyBorder="1" applyAlignment="1">
      <alignment horizontal="center" vertical="center" wrapText="1"/>
    </xf>
    <xf numFmtId="0" fontId="64" fillId="0" borderId="11" xfId="0" applyFont="1" applyBorder="1" applyAlignment="1">
      <alignment horizontal="center" vertical="center"/>
    </xf>
    <xf numFmtId="0" fontId="84" fillId="0" borderId="10" xfId="0" applyFont="1" applyBorder="1"/>
    <xf numFmtId="0" fontId="84" fillId="0" borderId="0" xfId="0" applyFont="1" applyAlignment="1">
      <alignment horizontal="left"/>
    </xf>
    <xf numFmtId="0" fontId="31" fillId="0" borderId="0" xfId="0" applyFont="1"/>
    <xf numFmtId="0" fontId="0" fillId="4" borderId="0" xfId="0" applyFill="1"/>
    <xf numFmtId="0" fontId="85" fillId="0" borderId="0" xfId="0" applyFont="1"/>
    <xf numFmtId="0" fontId="19" fillId="0" borderId="0" xfId="0" applyFont="1"/>
    <xf numFmtId="0" fontId="20" fillId="46" borderId="0" xfId="0" applyFont="1" applyFill="1"/>
    <xf numFmtId="164" fontId="0" fillId="0" borderId="0" xfId="1" applyNumberFormat="1" applyFont="1"/>
    <xf numFmtId="0" fontId="20" fillId="2" borderId="22" xfId="0" applyFont="1" applyFill="1" applyBorder="1"/>
    <xf numFmtId="0" fontId="20" fillId="2" borderId="0" xfId="0" applyFont="1" applyFill="1"/>
    <xf numFmtId="0" fontId="20" fillId="2" borderId="23" xfId="0" applyFont="1" applyFill="1" applyBorder="1"/>
    <xf numFmtId="0" fontId="20" fillId="2" borderId="5" xfId="0" applyFont="1" applyFill="1" applyBorder="1"/>
    <xf numFmtId="0" fontId="20" fillId="2" borderId="4" xfId="0" applyFont="1" applyFill="1" applyBorder="1"/>
    <xf numFmtId="164" fontId="73" fillId="0" borderId="10" xfId="1" applyNumberFormat="1" applyFont="1" applyFill="1" applyBorder="1" applyAlignment="1">
      <alignment horizontal="center"/>
    </xf>
    <xf numFmtId="0" fontId="20" fillId="2" borderId="15" xfId="0" applyFont="1" applyFill="1" applyBorder="1"/>
    <xf numFmtId="0" fontId="20" fillId="2" borderId="10" xfId="0" applyFont="1" applyFill="1" applyBorder="1"/>
    <xf numFmtId="0" fontId="20" fillId="2" borderId="15" xfId="0" applyFont="1" applyFill="1" applyBorder="1" applyAlignment="1">
      <alignment horizontal="right"/>
    </xf>
    <xf numFmtId="0" fontId="20" fillId="2" borderId="1" xfId="0" applyFont="1" applyFill="1" applyBorder="1"/>
    <xf numFmtId="164" fontId="10" fillId="0" borderId="23" xfId="1" applyNumberFormat="1" applyFont="1" applyFill="1" applyBorder="1"/>
    <xf numFmtId="166" fontId="10" fillId="2" borderId="4" xfId="1" applyNumberFormat="1" applyFont="1" applyFill="1" applyBorder="1"/>
    <xf numFmtId="0" fontId="20" fillId="50" borderId="1" xfId="0" applyFont="1" applyFill="1" applyBorder="1" applyAlignment="1">
      <alignment horizontal="center" wrapText="1"/>
    </xf>
    <xf numFmtId="0" fontId="20" fillId="50" borderId="5" xfId="0" applyFont="1" applyFill="1" applyBorder="1" applyAlignment="1">
      <alignment horizontal="center" wrapText="1"/>
    </xf>
    <xf numFmtId="0" fontId="20" fillId="50" borderId="6" xfId="0" applyFont="1" applyFill="1" applyBorder="1" applyAlignment="1">
      <alignment horizontal="center" wrapText="1"/>
    </xf>
    <xf numFmtId="0" fontId="20" fillId="50" borderId="1" xfId="0" applyFont="1" applyFill="1" applyBorder="1" applyAlignment="1">
      <alignment horizontal="left" vertical="center"/>
    </xf>
    <xf numFmtId="166" fontId="10" fillId="50" borderId="4" xfId="1" applyNumberFormat="1" applyFont="1" applyFill="1" applyBorder="1"/>
    <xf numFmtId="166" fontId="10" fillId="50" borderId="5" xfId="1" applyNumberFormat="1" applyFont="1" applyFill="1" applyBorder="1"/>
    <xf numFmtId="0" fontId="20" fillId="50" borderId="4" xfId="0" applyFont="1" applyFill="1" applyBorder="1" applyAlignment="1">
      <alignment horizontal="center" wrapText="1"/>
    </xf>
    <xf numFmtId="0" fontId="20" fillId="50" borderId="5" xfId="0" applyFont="1" applyFill="1" applyBorder="1" applyAlignment="1">
      <alignment horizontal="center" vertical="center"/>
    </xf>
    <xf numFmtId="166" fontId="10" fillId="50" borderId="6" xfId="1" applyNumberFormat="1" applyFont="1" applyFill="1" applyBorder="1"/>
    <xf numFmtId="0" fontId="20" fillId="50" borderId="5" xfId="0" applyFont="1" applyFill="1" applyBorder="1"/>
    <xf numFmtId="0" fontId="20" fillId="50" borderId="23" xfId="0" applyFont="1" applyFill="1" applyBorder="1"/>
    <xf numFmtId="0" fontId="20" fillId="50" borderId="4" xfId="0" applyFont="1" applyFill="1" applyBorder="1"/>
    <xf numFmtId="0" fontId="20" fillId="50" borderId="6" xfId="0" applyFont="1" applyFill="1" applyBorder="1"/>
    <xf numFmtId="0" fontId="78" fillId="50" borderId="5" xfId="0" applyFont="1" applyFill="1" applyBorder="1"/>
    <xf numFmtId="0" fontId="78" fillId="50" borderId="5" xfId="0" applyFont="1" applyFill="1" applyBorder="1" applyAlignment="1">
      <alignment vertical="center"/>
    </xf>
    <xf numFmtId="0" fontId="4" fillId="50" borderId="6" xfId="0" applyFont="1" applyFill="1" applyBorder="1" applyAlignment="1">
      <alignment horizontal="center" wrapText="1"/>
    </xf>
    <xf numFmtId="166" fontId="10" fillId="2" borderId="1" xfId="1" applyNumberFormat="1" applyFont="1" applyFill="1" applyBorder="1"/>
    <xf numFmtId="166" fontId="10" fillId="2" borderId="22" xfId="1" applyNumberFormat="1" applyFont="1" applyFill="1" applyBorder="1"/>
    <xf numFmtId="0" fontId="20" fillId="50" borderId="5" xfId="0" applyFont="1" applyFill="1" applyBorder="1" applyAlignment="1">
      <alignment horizontal="left" vertical="center"/>
    </xf>
    <xf numFmtId="0" fontId="20" fillId="50" borderId="23" xfId="0" applyFont="1" applyFill="1" applyBorder="1" applyAlignment="1">
      <alignment horizontal="center" vertical="center" wrapText="1"/>
    </xf>
    <xf numFmtId="166" fontId="20" fillId="50" borderId="4" xfId="1" applyNumberFormat="1" applyFont="1" applyFill="1" applyBorder="1" applyAlignment="1">
      <alignment horizontal="center"/>
    </xf>
    <xf numFmtId="0" fontId="10" fillId="2" borderId="0" xfId="0" applyFont="1" applyFill="1" applyAlignment="1">
      <alignment horizontal="left" indent="1"/>
    </xf>
    <xf numFmtId="0" fontId="10" fillId="2" borderId="23" xfId="0" applyFont="1" applyFill="1" applyBorder="1" applyAlignment="1">
      <alignment horizontal="left" indent="1"/>
    </xf>
    <xf numFmtId="0" fontId="92" fillId="0" borderId="0" xfId="0" applyFont="1" applyAlignment="1">
      <alignment horizontal="center"/>
    </xf>
    <xf numFmtId="0" fontId="93" fillId="0" borderId="0" xfId="0" applyFont="1"/>
    <xf numFmtId="166" fontId="79" fillId="3" borderId="0" xfId="0" applyNumberFormat="1" applyFont="1" applyFill="1"/>
    <xf numFmtId="0" fontId="10" fillId="3" borderId="0" xfId="0" applyFont="1" applyFill="1"/>
    <xf numFmtId="0" fontId="59" fillId="0" borderId="0" xfId="0" applyFont="1" applyAlignment="1">
      <alignment horizontal="center"/>
    </xf>
    <xf numFmtId="10" fontId="10" fillId="0" borderId="0" xfId="0" applyNumberFormat="1" applyFont="1" applyAlignment="1" applyProtection="1">
      <alignment horizontal="left"/>
      <protection locked="0"/>
    </xf>
    <xf numFmtId="164" fontId="10" fillId="51" borderId="0" xfId="1" applyNumberFormat="1" applyFont="1" applyFill="1" applyProtection="1">
      <protection locked="0"/>
    </xf>
    <xf numFmtId="0" fontId="10" fillId="0" borderId="0" xfId="0" applyFont="1" applyProtection="1">
      <protection locked="0"/>
    </xf>
    <xf numFmtId="164" fontId="10" fillId="0" borderId="0" xfId="1" applyNumberFormat="1" applyFont="1" applyProtection="1">
      <protection locked="0"/>
    </xf>
    <xf numFmtId="0" fontId="0" fillId="0" borderId="0" xfId="0" applyProtection="1">
      <protection locked="0"/>
    </xf>
    <xf numFmtId="0" fontId="44" fillId="11" borderId="0" xfId="0" applyFont="1" applyFill="1" applyAlignment="1" applyProtection="1">
      <alignment horizontal="right"/>
      <protection locked="0"/>
    </xf>
    <xf numFmtId="0" fontId="10" fillId="11" borderId="0" xfId="0" applyFont="1" applyFill="1" applyProtection="1">
      <protection locked="0"/>
    </xf>
    <xf numFmtId="164" fontId="10" fillId="0" borderId="0" xfId="1" applyNumberFormat="1" applyFont="1" applyFill="1" applyProtection="1">
      <protection locked="0"/>
    </xf>
    <xf numFmtId="0" fontId="10" fillId="0" borderId="0" xfId="0" applyFont="1" applyAlignment="1" applyProtection="1">
      <alignment wrapText="1"/>
      <protection locked="0"/>
    </xf>
    <xf numFmtId="10" fontId="10" fillId="0" borderId="0" xfId="0" applyNumberFormat="1" applyFont="1" applyProtection="1">
      <protection locked="0"/>
    </xf>
    <xf numFmtId="170" fontId="10" fillId="0" borderId="0" xfId="2" applyNumberFormat="1" applyFont="1" applyFill="1" applyAlignment="1" applyProtection="1">
      <alignment horizontal="center"/>
      <protection locked="0"/>
    </xf>
    <xf numFmtId="0" fontId="19" fillId="0" borderId="0" xfId="0" applyFont="1" applyProtection="1">
      <protection locked="0"/>
    </xf>
    <xf numFmtId="16" fontId="10" fillId="0" borderId="0" xfId="0" applyNumberFormat="1" applyFont="1" applyProtection="1">
      <protection locked="0"/>
    </xf>
    <xf numFmtId="164" fontId="73" fillId="0" borderId="0" xfId="1" applyNumberFormat="1" applyFont="1" applyFill="1" applyBorder="1" applyAlignment="1" applyProtection="1">
      <protection locked="0"/>
    </xf>
    <xf numFmtId="164" fontId="10" fillId="0" borderId="0" xfId="0" applyNumberFormat="1" applyFont="1" applyProtection="1">
      <protection locked="0"/>
    </xf>
    <xf numFmtId="0" fontId="43" fillId="0" borderId="0" xfId="0" applyFont="1" applyAlignment="1" applyProtection="1">
      <alignment vertical="center"/>
      <protection locked="0"/>
    </xf>
    <xf numFmtId="164" fontId="10" fillId="0" borderId="0" xfId="1" applyNumberFormat="1" applyFont="1" applyFill="1" applyBorder="1" applyProtection="1">
      <protection locked="0"/>
    </xf>
    <xf numFmtId="164" fontId="73" fillId="4" borderId="10" xfId="1" applyNumberFormat="1" applyFont="1" applyFill="1" applyBorder="1" applyAlignment="1" applyProtection="1">
      <protection locked="0"/>
    </xf>
    <xf numFmtId="164" fontId="73" fillId="51" borderId="0" xfId="1" applyNumberFormat="1" applyFont="1" applyFill="1" applyBorder="1" applyAlignment="1" applyProtection="1">
      <alignment horizontal="center"/>
      <protection locked="0"/>
    </xf>
    <xf numFmtId="0" fontId="11" fillId="0" borderId="10" xfId="0" applyFont="1" applyBorder="1" applyAlignment="1" applyProtection="1">
      <alignment vertical="center" wrapText="1"/>
      <protection locked="0"/>
    </xf>
    <xf numFmtId="0" fontId="11" fillId="50" borderId="1" xfId="0" applyFont="1" applyFill="1" applyBorder="1" applyAlignment="1" applyProtection="1">
      <alignment vertical="center"/>
      <protection locked="0"/>
    </xf>
    <xf numFmtId="0" fontId="20" fillId="50" borderId="5" xfId="0" applyFont="1" applyFill="1" applyBorder="1" applyAlignment="1" applyProtection="1">
      <alignment horizontal="center" vertical="center"/>
      <protection locked="0"/>
    </xf>
    <xf numFmtId="0" fontId="20" fillId="51" borderId="14" xfId="0" applyFont="1" applyFill="1" applyBorder="1" applyAlignment="1" applyProtection="1">
      <alignment horizontal="center" vertical="center"/>
      <protection locked="0"/>
    </xf>
    <xf numFmtId="0" fontId="20" fillId="28" borderId="0" xfId="0" applyFont="1" applyFill="1" applyProtection="1">
      <protection locked="0"/>
    </xf>
    <xf numFmtId="0" fontId="20" fillId="28" borderId="1" xfId="0" applyFont="1" applyFill="1" applyBorder="1" applyAlignment="1" applyProtection="1">
      <alignment horizontal="center" vertical="center" wrapText="1"/>
      <protection locked="0"/>
    </xf>
    <xf numFmtId="0" fontId="4" fillId="28" borderId="1" xfId="0" applyFont="1" applyFill="1" applyBorder="1" applyAlignment="1" applyProtection="1">
      <alignment horizontal="center" vertical="center" wrapText="1"/>
      <protection locked="0"/>
    </xf>
    <xf numFmtId="0" fontId="20" fillId="28" borderId="4" xfId="0" applyFont="1" applyFill="1" applyBorder="1" applyAlignment="1" applyProtection="1">
      <alignment horizontal="center" vertical="center" wrapText="1"/>
      <protection locked="0"/>
    </xf>
    <xf numFmtId="164" fontId="20" fillId="28" borderId="4" xfId="1" applyNumberFormat="1" applyFont="1" applyFill="1" applyBorder="1" applyAlignment="1" applyProtection="1">
      <alignment horizontal="center" vertical="center" wrapText="1"/>
      <protection locked="0"/>
    </xf>
    <xf numFmtId="164" fontId="20" fillId="51" borderId="3" xfId="1" applyNumberFormat="1" applyFont="1" applyFill="1" applyBorder="1" applyAlignment="1" applyProtection="1">
      <alignment horizontal="center" vertical="center" wrapText="1"/>
      <protection locked="0"/>
    </xf>
    <xf numFmtId="0" fontId="20" fillId="28" borderId="6" xfId="0" applyFont="1" applyFill="1" applyBorder="1" applyAlignment="1" applyProtection="1">
      <alignment horizontal="center" vertical="center" wrapText="1"/>
      <protection locked="0"/>
    </xf>
    <xf numFmtId="164" fontId="20" fillId="28" borderId="1" xfId="1" applyNumberFormat="1" applyFont="1" applyFill="1" applyBorder="1" applyAlignment="1" applyProtection="1">
      <alignment horizontal="center" vertical="center" wrapText="1"/>
      <protection locked="0"/>
    </xf>
    <xf numFmtId="0" fontId="20" fillId="50" borderId="1" xfId="0" applyFont="1" applyFill="1" applyBorder="1" applyAlignment="1" applyProtection="1">
      <alignment horizontal="center" wrapText="1"/>
      <protection locked="0"/>
    </xf>
    <xf numFmtId="10" fontId="5" fillId="0" borderId="14" xfId="2" applyNumberFormat="1" applyFont="1" applyBorder="1" applyAlignment="1" applyProtection="1">
      <alignment wrapText="1"/>
      <protection locked="0"/>
    </xf>
    <xf numFmtId="166" fontId="10" fillId="3" borderId="4" xfId="1" applyNumberFormat="1" applyFont="1" applyFill="1" applyBorder="1" applyProtection="1">
      <protection locked="0"/>
    </xf>
    <xf numFmtId="166" fontId="10" fillId="51" borderId="3" xfId="1" applyNumberFormat="1" applyFont="1" applyFill="1" applyBorder="1" applyProtection="1">
      <protection locked="0"/>
    </xf>
    <xf numFmtId="166" fontId="10" fillId="0" borderId="1" xfId="0" applyNumberFormat="1" applyFont="1" applyBorder="1" applyAlignment="1" applyProtection="1">
      <alignment wrapText="1"/>
      <protection locked="0"/>
    </xf>
    <xf numFmtId="10" fontId="10" fillId="0" borderId="14" xfId="0" applyNumberFormat="1" applyFont="1" applyBorder="1" applyAlignment="1" applyProtection="1">
      <alignment wrapText="1"/>
      <protection locked="0"/>
    </xf>
    <xf numFmtId="10" fontId="5" fillId="0" borderId="12" xfId="2" applyNumberFormat="1" applyFont="1" applyBorder="1" applyAlignment="1" applyProtection="1">
      <alignment wrapText="1"/>
      <protection locked="0"/>
    </xf>
    <xf numFmtId="166" fontId="10" fillId="3" borderId="5" xfId="1" applyNumberFormat="1" applyFont="1" applyFill="1" applyBorder="1" applyProtection="1">
      <protection locked="0"/>
    </xf>
    <xf numFmtId="0" fontId="11" fillId="28" borderId="1" xfId="0" applyFont="1" applyFill="1" applyBorder="1" applyAlignment="1" applyProtection="1">
      <alignment vertical="center"/>
      <protection locked="0"/>
    </xf>
    <xf numFmtId="0" fontId="20" fillId="28" borderId="1" xfId="0" applyFont="1" applyFill="1" applyBorder="1" applyAlignment="1" applyProtection="1">
      <alignment horizontal="center" wrapText="1"/>
      <protection locked="0"/>
    </xf>
    <xf numFmtId="0" fontId="20" fillId="28" borderId="5" xfId="0" applyFont="1" applyFill="1" applyBorder="1" applyAlignment="1" applyProtection="1">
      <alignment horizontal="center" wrapText="1"/>
      <protection locked="0"/>
    </xf>
    <xf numFmtId="0" fontId="20" fillId="28" borderId="1" xfId="0" applyFont="1" applyFill="1" applyBorder="1" applyAlignment="1" applyProtection="1">
      <alignment horizontal="center" vertical="center"/>
      <protection locked="0"/>
    </xf>
    <xf numFmtId="0" fontId="20" fillId="28" borderId="5" xfId="0" applyFont="1" applyFill="1" applyBorder="1" applyAlignment="1" applyProtection="1">
      <alignment horizontal="center" vertical="center" wrapText="1"/>
      <protection locked="0"/>
    </xf>
    <xf numFmtId="0" fontId="20" fillId="28" borderId="4" xfId="0" applyFont="1" applyFill="1" applyBorder="1" applyAlignment="1" applyProtection="1">
      <alignment horizontal="center"/>
      <protection locked="0"/>
    </xf>
    <xf numFmtId="0" fontId="20" fillId="28" borderId="5" xfId="0" applyFont="1" applyFill="1" applyBorder="1" applyAlignment="1" applyProtection="1">
      <alignment horizontal="center"/>
      <protection locked="0"/>
    </xf>
    <xf numFmtId="0" fontId="20" fillId="28" borderId="6" xfId="0" applyFont="1" applyFill="1" applyBorder="1" applyAlignment="1" applyProtection="1">
      <alignment horizontal="center"/>
      <protection locked="0"/>
    </xf>
    <xf numFmtId="0" fontId="20" fillId="51" borderId="16" xfId="0" applyFont="1" applyFill="1" applyBorder="1" applyAlignment="1" applyProtection="1">
      <alignment horizontal="center"/>
      <protection locked="0"/>
    </xf>
    <xf numFmtId="166" fontId="10" fillId="28" borderId="1" xfId="1" applyNumberFormat="1" applyFont="1" applyFill="1" applyBorder="1" applyProtection="1">
      <protection locked="0"/>
    </xf>
    <xf numFmtId="0" fontId="10" fillId="0" borderId="6" xfId="0" applyFont="1" applyBorder="1" applyProtection="1">
      <protection locked="0"/>
    </xf>
    <xf numFmtId="166" fontId="10" fillId="36" borderId="3" xfId="0" applyNumberFormat="1" applyFont="1" applyFill="1" applyBorder="1" applyAlignment="1" applyProtection="1">
      <alignment wrapText="1"/>
      <protection locked="0"/>
    </xf>
    <xf numFmtId="10" fontId="5" fillId="0" borderId="4" xfId="2" applyNumberFormat="1" applyFont="1" applyBorder="1" applyAlignment="1" applyProtection="1">
      <alignment wrapText="1"/>
      <protection locked="0"/>
    </xf>
    <xf numFmtId="166" fontId="10" fillId="36" borderId="2" xfId="0" applyNumberFormat="1" applyFont="1" applyFill="1" applyBorder="1" applyAlignment="1" applyProtection="1">
      <alignment wrapText="1"/>
      <protection locked="0"/>
    </xf>
    <xf numFmtId="166" fontId="10" fillId="36" borderId="0" xfId="0" applyNumberFormat="1" applyFont="1" applyFill="1" applyAlignment="1" applyProtection="1">
      <alignment wrapText="1"/>
      <protection locked="0"/>
    </xf>
    <xf numFmtId="166" fontId="10" fillId="3" borderId="38" xfId="1" applyNumberFormat="1" applyFont="1" applyFill="1" applyBorder="1" applyProtection="1">
      <protection locked="0"/>
    </xf>
    <xf numFmtId="0" fontId="10" fillId="0" borderId="12" xfId="0" applyFont="1" applyBorder="1" applyProtection="1">
      <protection locked="0"/>
    </xf>
    <xf numFmtId="0" fontId="10" fillId="0" borderId="1" xfId="0" applyFont="1" applyBorder="1" applyProtection="1">
      <protection locked="0"/>
    </xf>
    <xf numFmtId="0" fontId="20" fillId="2" borderId="4" xfId="0" applyFont="1" applyFill="1" applyBorder="1" applyProtection="1">
      <protection locked="0"/>
    </xf>
    <xf numFmtId="0" fontId="20" fillId="2" borderId="5" xfId="0" applyFont="1" applyFill="1" applyBorder="1" applyProtection="1">
      <protection locked="0"/>
    </xf>
    <xf numFmtId="0" fontId="20" fillId="2" borderId="23" xfId="0" applyFont="1" applyFill="1" applyBorder="1" applyProtection="1">
      <protection locked="0"/>
    </xf>
    <xf numFmtId="0" fontId="20" fillId="2" borderId="6" xfId="0" applyFont="1" applyFill="1" applyBorder="1" applyProtection="1">
      <protection locked="0"/>
    </xf>
    <xf numFmtId="166" fontId="10" fillId="2" borderId="1" xfId="1" applyNumberFormat="1" applyFont="1" applyFill="1" applyBorder="1" applyProtection="1">
      <protection locked="0"/>
    </xf>
    <xf numFmtId="165" fontId="10" fillId="0" borderId="1" xfId="0" applyNumberFormat="1" applyFont="1" applyBorder="1" applyAlignment="1" applyProtection="1">
      <alignment wrapText="1"/>
      <protection locked="0"/>
    </xf>
    <xf numFmtId="0" fontId="20" fillId="2" borderId="5" xfId="0" applyFont="1" applyFill="1" applyBorder="1" applyAlignment="1" applyProtection="1">
      <alignment horizontal="right"/>
      <protection locked="0"/>
    </xf>
    <xf numFmtId="0" fontId="10" fillId="0" borderId="5" xfId="0" applyFont="1" applyBorder="1" applyAlignment="1" applyProtection="1">
      <alignment horizontal="right"/>
      <protection locked="0"/>
    </xf>
    <xf numFmtId="0" fontId="10" fillId="0" borderId="23" xfId="0" applyFont="1" applyBorder="1" applyAlignment="1" applyProtection="1">
      <alignment horizontal="right"/>
      <protection locked="0"/>
    </xf>
    <xf numFmtId="166" fontId="10" fillId="0" borderId="23" xfId="1" applyNumberFormat="1" applyFont="1" applyFill="1" applyBorder="1" applyProtection="1">
      <protection locked="0"/>
    </xf>
    <xf numFmtId="166" fontId="10" fillId="0" borderId="5" xfId="1" applyNumberFormat="1" applyFont="1" applyFill="1" applyBorder="1" applyProtection="1">
      <protection locked="0"/>
    </xf>
    <xf numFmtId="166" fontId="10" fillId="0" borderId="1" xfId="1" applyNumberFormat="1" applyFont="1" applyFill="1" applyBorder="1" applyProtection="1">
      <protection locked="0"/>
    </xf>
    <xf numFmtId="0" fontId="20" fillId="28" borderId="14" xfId="0" applyFont="1" applyFill="1" applyBorder="1" applyAlignment="1" applyProtection="1">
      <alignment horizontal="left" vertical="center"/>
      <protection locked="0"/>
    </xf>
    <xf numFmtId="0" fontId="20" fillId="28" borderId="14" xfId="0" applyFont="1" applyFill="1" applyBorder="1" applyAlignment="1" applyProtection="1">
      <alignment horizontal="center" wrapText="1"/>
      <protection locked="0"/>
    </xf>
    <xf numFmtId="0" fontId="20" fillId="28" borderId="22" xfId="0" applyFont="1" applyFill="1" applyBorder="1" applyAlignment="1" applyProtection="1">
      <alignment horizontal="center" wrapText="1"/>
      <protection locked="0"/>
    </xf>
    <xf numFmtId="0" fontId="20" fillId="28" borderId="23" xfId="0" applyFont="1" applyFill="1" applyBorder="1" applyAlignment="1" applyProtection="1">
      <alignment horizontal="center" wrapText="1"/>
      <protection locked="0"/>
    </xf>
    <xf numFmtId="166" fontId="10" fillId="28" borderId="15" xfId="1" applyNumberFormat="1" applyFont="1" applyFill="1" applyBorder="1" applyProtection="1">
      <protection locked="0"/>
    </xf>
    <xf numFmtId="166" fontId="10" fillId="51" borderId="16" xfId="1" applyNumberFormat="1" applyFont="1" applyFill="1" applyBorder="1" applyProtection="1">
      <protection locked="0"/>
    </xf>
    <xf numFmtId="0" fontId="20" fillId="28" borderId="15" xfId="0" applyFont="1" applyFill="1" applyBorder="1" applyAlignment="1" applyProtection="1">
      <alignment horizontal="center" wrapText="1"/>
      <protection locked="0"/>
    </xf>
    <xf numFmtId="0" fontId="20" fillId="28" borderId="14" xfId="0" applyFont="1" applyFill="1" applyBorder="1" applyAlignment="1" applyProtection="1">
      <alignment horizontal="center" vertical="center"/>
      <protection locked="0"/>
    </xf>
    <xf numFmtId="0" fontId="20" fillId="28" borderId="4" xfId="0" applyFont="1" applyFill="1" applyBorder="1" applyAlignment="1" applyProtection="1">
      <alignment vertical="center"/>
      <protection locked="0"/>
    </xf>
    <xf numFmtId="166" fontId="10" fillId="28" borderId="6" xfId="1" applyNumberFormat="1" applyFont="1" applyFill="1" applyBorder="1" applyProtection="1">
      <protection locked="0"/>
    </xf>
    <xf numFmtId="166" fontId="10" fillId="51" borderId="0" xfId="1" applyNumberFormat="1" applyFont="1" applyFill="1" applyBorder="1" applyProtection="1">
      <protection locked="0"/>
    </xf>
    <xf numFmtId="0" fontId="20" fillId="28" borderId="4" xfId="0" applyFont="1" applyFill="1" applyBorder="1" applyAlignment="1" applyProtection="1">
      <alignment horizontal="center" wrapText="1"/>
      <protection locked="0"/>
    </xf>
    <xf numFmtId="0" fontId="10" fillId="0" borderId="38" xfId="0" applyFont="1" applyBorder="1" applyProtection="1">
      <protection locked="0"/>
    </xf>
    <xf numFmtId="165" fontId="10" fillId="0" borderId="12" xfId="0" applyNumberFormat="1" applyFont="1" applyBorder="1" applyAlignment="1" applyProtection="1">
      <alignment wrapText="1"/>
      <protection locked="0"/>
    </xf>
    <xf numFmtId="0" fontId="20" fillId="35" borderId="3" xfId="0" applyFont="1" applyFill="1" applyBorder="1" applyAlignment="1" applyProtection="1">
      <alignment horizontal="center" wrapText="1"/>
      <protection locked="0"/>
    </xf>
    <xf numFmtId="1" fontId="5" fillId="0" borderId="12" xfId="2" applyNumberFormat="1" applyFont="1" applyBorder="1" applyAlignment="1" applyProtection="1">
      <alignment horizontal="center" wrapText="1"/>
      <protection locked="0"/>
    </xf>
    <xf numFmtId="0" fontId="10" fillId="0" borderId="4" xfId="0" applyFont="1" applyBorder="1" applyProtection="1">
      <protection locked="0"/>
    </xf>
    <xf numFmtId="0" fontId="20" fillId="2" borderId="0" xfId="0" applyFont="1" applyFill="1" applyProtection="1">
      <protection locked="0"/>
    </xf>
    <xf numFmtId="0" fontId="20" fillId="28" borderId="1" xfId="0" applyFont="1" applyFill="1" applyBorder="1" applyAlignment="1" applyProtection="1">
      <alignment horizontal="left" vertical="center"/>
      <protection locked="0"/>
    </xf>
    <xf numFmtId="0" fontId="20" fillId="28" borderId="4" xfId="0" applyFont="1" applyFill="1" applyBorder="1" applyAlignment="1" applyProtection="1">
      <alignment horizontal="left" vertical="center"/>
      <protection locked="0"/>
    </xf>
    <xf numFmtId="0" fontId="20" fillId="28" borderId="6" xfId="0" applyFont="1" applyFill="1" applyBorder="1" applyAlignment="1" applyProtection="1">
      <alignment horizontal="center" wrapText="1"/>
      <protection locked="0"/>
    </xf>
    <xf numFmtId="0" fontId="10" fillId="0" borderId="12" xfId="0" applyFont="1" applyBorder="1" applyAlignment="1" applyProtection="1">
      <alignment wrapText="1"/>
      <protection locked="0"/>
    </xf>
    <xf numFmtId="166" fontId="10" fillId="0" borderId="38" xfId="0" applyNumberFormat="1" applyFont="1" applyBorder="1" applyAlignment="1" applyProtection="1">
      <alignment wrapText="1"/>
      <protection locked="0"/>
    </xf>
    <xf numFmtId="0" fontId="20" fillId="35" borderId="23" xfId="0" applyFont="1" applyFill="1" applyBorder="1" applyAlignment="1" applyProtection="1">
      <alignment horizontal="center" wrapText="1"/>
      <protection locked="0"/>
    </xf>
    <xf numFmtId="166" fontId="10" fillId="0" borderId="10" xfId="0" applyNumberFormat="1" applyFont="1" applyBorder="1" applyAlignment="1" applyProtection="1">
      <alignment wrapText="1"/>
      <protection locked="0"/>
    </xf>
    <xf numFmtId="0" fontId="20" fillId="35" borderId="0" xfId="0" applyFont="1" applyFill="1" applyAlignment="1" applyProtection="1">
      <alignment horizontal="center" wrapText="1"/>
      <protection locked="0"/>
    </xf>
    <xf numFmtId="166" fontId="10" fillId="0" borderId="4" xfId="0" applyNumberFormat="1" applyFont="1" applyBorder="1" applyProtection="1">
      <protection locked="0"/>
    </xf>
    <xf numFmtId="0" fontId="20" fillId="35" borderId="10" xfId="0" applyFont="1" applyFill="1" applyBorder="1" applyAlignment="1" applyProtection="1">
      <alignment horizontal="center" wrapText="1"/>
      <protection locked="0"/>
    </xf>
    <xf numFmtId="166" fontId="10" fillId="0" borderId="5" xfId="0" applyNumberFormat="1" applyFont="1" applyBorder="1" applyProtection="1">
      <protection locked="0"/>
    </xf>
    <xf numFmtId="166" fontId="10" fillId="2" borderId="5" xfId="1" applyNumberFormat="1" applyFont="1" applyFill="1" applyBorder="1" applyProtection="1">
      <protection locked="0"/>
    </xf>
    <xf numFmtId="166" fontId="10" fillId="0" borderId="0" xfId="1" applyNumberFormat="1" applyFont="1" applyFill="1" applyBorder="1" applyProtection="1">
      <protection locked="0"/>
    </xf>
    <xf numFmtId="166" fontId="10" fillId="0" borderId="6" xfId="1" applyNumberFormat="1" applyFont="1" applyFill="1" applyBorder="1" applyProtection="1">
      <protection locked="0"/>
    </xf>
    <xf numFmtId="166" fontId="20" fillId="0" borderId="1" xfId="0" applyNumberFormat="1" applyFont="1" applyBorder="1" applyProtection="1">
      <protection locked="0"/>
    </xf>
    <xf numFmtId="0" fontId="10" fillId="0" borderId="22" xfId="0" applyFont="1" applyBorder="1" applyAlignment="1" applyProtection="1">
      <alignment horizontal="right"/>
      <protection locked="0"/>
    </xf>
    <xf numFmtId="166" fontId="10" fillId="0" borderId="15" xfId="1" applyNumberFormat="1" applyFont="1" applyFill="1" applyBorder="1" applyProtection="1">
      <protection locked="0"/>
    </xf>
    <xf numFmtId="0" fontId="20" fillId="50" borderId="4" xfId="0" applyFont="1" applyFill="1" applyBorder="1" applyProtection="1">
      <protection locked="0"/>
    </xf>
    <xf numFmtId="0" fontId="20" fillId="50" borderId="5" xfId="0" applyFont="1" applyFill="1" applyBorder="1" applyAlignment="1" applyProtection="1">
      <alignment horizontal="center" vertical="center" wrapText="1"/>
      <protection locked="0"/>
    </xf>
    <xf numFmtId="0" fontId="20" fillId="50" borderId="5" xfId="0" applyFont="1" applyFill="1" applyBorder="1" applyProtection="1">
      <protection locked="0"/>
    </xf>
    <xf numFmtId="166" fontId="10" fillId="50" borderId="6" xfId="1" applyNumberFormat="1" applyFont="1" applyFill="1" applyBorder="1" applyProtection="1">
      <protection locked="0"/>
    </xf>
    <xf numFmtId="166" fontId="10" fillId="50" borderId="4" xfId="1" applyNumberFormat="1" applyFont="1" applyFill="1" applyBorder="1" applyProtection="1">
      <protection locked="0"/>
    </xf>
    <xf numFmtId="166" fontId="10" fillId="50" borderId="5" xfId="1" applyNumberFormat="1" applyFont="1" applyFill="1" applyBorder="1" applyProtection="1">
      <protection locked="0"/>
    </xf>
    <xf numFmtId="166" fontId="10" fillId="50" borderId="1" xfId="1" applyNumberFormat="1" applyFont="1" applyFill="1" applyBorder="1" applyProtection="1">
      <protection locked="0"/>
    </xf>
    <xf numFmtId="166" fontId="10" fillId="51" borderId="2" xfId="1" applyNumberFormat="1" applyFont="1" applyFill="1" applyBorder="1" applyProtection="1">
      <protection locked="0"/>
    </xf>
    <xf numFmtId="0" fontId="20" fillId="28" borderId="38" xfId="0" applyFont="1" applyFill="1" applyBorder="1" applyAlignment="1" applyProtection="1">
      <alignment horizontal="center" wrapText="1"/>
      <protection locked="0"/>
    </xf>
    <xf numFmtId="0" fontId="20" fillId="28" borderId="10" xfId="0" applyFont="1" applyFill="1" applyBorder="1" applyAlignment="1" applyProtection="1">
      <alignment horizontal="center" wrapText="1"/>
      <protection locked="0"/>
    </xf>
    <xf numFmtId="166" fontId="10" fillId="28" borderId="17" xfId="1" applyNumberFormat="1" applyFont="1" applyFill="1" applyBorder="1" applyProtection="1">
      <protection locked="0"/>
    </xf>
    <xf numFmtId="10" fontId="10" fillId="0" borderId="12" xfId="0" applyNumberFormat="1" applyFont="1" applyBorder="1" applyProtection="1">
      <protection locked="0"/>
    </xf>
    <xf numFmtId="10" fontId="10" fillId="0" borderId="1" xfId="0" applyNumberFormat="1" applyFont="1" applyBorder="1" applyProtection="1">
      <protection locked="0"/>
    </xf>
    <xf numFmtId="0" fontId="0" fillId="11" borderId="0" xfId="0" applyFill="1" applyProtection="1">
      <protection locked="0"/>
    </xf>
    <xf numFmtId="0" fontId="10" fillId="0" borderId="17" xfId="0" applyFont="1" applyBorder="1" applyProtection="1">
      <protection locked="0"/>
    </xf>
    <xf numFmtId="10" fontId="10" fillId="0" borderId="38" xfId="0" applyNumberFormat="1" applyFont="1" applyBorder="1" applyProtection="1">
      <protection locked="0"/>
    </xf>
    <xf numFmtId="0" fontId="59" fillId="11" borderId="23" xfId="0" applyFont="1" applyFill="1" applyBorder="1" applyAlignment="1" applyProtection="1">
      <alignment horizontal="center"/>
      <protection locked="0"/>
    </xf>
    <xf numFmtId="10" fontId="10" fillId="0" borderId="4" xfId="0" applyNumberFormat="1" applyFont="1" applyBorder="1" applyProtection="1">
      <protection locked="0"/>
    </xf>
    <xf numFmtId="0" fontId="0" fillId="11" borderId="2" xfId="0" applyFill="1" applyBorder="1" applyProtection="1">
      <protection locked="0"/>
    </xf>
    <xf numFmtId="0" fontId="0" fillId="11" borderId="16" xfId="0" applyFill="1" applyBorder="1" applyProtection="1">
      <protection locked="0"/>
    </xf>
    <xf numFmtId="0" fontId="10" fillId="0" borderId="5" xfId="0" applyFont="1" applyBorder="1" applyProtection="1">
      <protection locked="0"/>
    </xf>
    <xf numFmtId="0" fontId="10" fillId="0" borderId="10" xfId="0" applyFont="1" applyBorder="1" applyAlignment="1" applyProtection="1">
      <alignment horizontal="right"/>
      <protection locked="0"/>
    </xf>
    <xf numFmtId="0" fontId="20" fillId="50" borderId="38" xfId="0" applyFont="1" applyFill="1" applyBorder="1" applyAlignment="1" applyProtection="1">
      <alignment horizontal="left" vertical="center"/>
      <protection locked="0"/>
    </xf>
    <xf numFmtId="0" fontId="20" fillId="50" borderId="38" xfId="0" applyFont="1" applyFill="1" applyBorder="1" applyAlignment="1" applyProtection="1">
      <alignment horizontal="center" wrapText="1"/>
      <protection locked="0"/>
    </xf>
    <xf numFmtId="0" fontId="20" fillId="50" borderId="10" xfId="0" applyFont="1" applyFill="1" applyBorder="1" applyAlignment="1" applyProtection="1">
      <alignment horizontal="center" wrapText="1"/>
      <protection locked="0"/>
    </xf>
    <xf numFmtId="166" fontId="10" fillId="50" borderId="17" xfId="1" applyNumberFormat="1" applyFont="1" applyFill="1" applyBorder="1" applyProtection="1">
      <protection locked="0"/>
    </xf>
    <xf numFmtId="0" fontId="10" fillId="11" borderId="22" xfId="0" applyFont="1" applyFill="1" applyBorder="1" applyProtection="1">
      <protection locked="0"/>
    </xf>
    <xf numFmtId="0" fontId="10" fillId="11" borderId="23" xfId="0" applyFont="1" applyFill="1" applyBorder="1" applyAlignment="1" applyProtection="1">
      <alignment horizontal="center"/>
      <protection locked="0"/>
    </xf>
    <xf numFmtId="0" fontId="10" fillId="11" borderId="15" xfId="0" applyFont="1" applyFill="1" applyBorder="1" applyAlignment="1" applyProtection="1">
      <alignment horizontal="center"/>
      <protection locked="0"/>
    </xf>
    <xf numFmtId="0" fontId="10" fillId="11" borderId="22" xfId="0" applyFont="1" applyFill="1" applyBorder="1" applyAlignment="1" applyProtection="1">
      <alignment horizontal="center"/>
      <protection locked="0"/>
    </xf>
    <xf numFmtId="0" fontId="10" fillId="11" borderId="2" xfId="0" applyFont="1" applyFill="1" applyBorder="1" applyProtection="1">
      <protection locked="0"/>
    </xf>
    <xf numFmtId="0" fontId="10" fillId="11" borderId="0" xfId="0" applyFont="1" applyFill="1" applyAlignment="1" applyProtection="1">
      <alignment horizontal="center"/>
      <protection locked="0"/>
    </xf>
    <xf numFmtId="0" fontId="10" fillId="11" borderId="16" xfId="0" applyFont="1" applyFill="1" applyBorder="1" applyAlignment="1" applyProtection="1">
      <alignment horizontal="center"/>
      <protection locked="0"/>
    </xf>
    <xf numFmtId="0" fontId="10" fillId="11" borderId="2" xfId="0" applyFont="1" applyFill="1" applyBorder="1" applyAlignment="1" applyProtection="1">
      <alignment horizontal="center"/>
      <protection locked="0"/>
    </xf>
    <xf numFmtId="0" fontId="10" fillId="11" borderId="38" xfId="0" applyFont="1" applyFill="1" applyBorder="1" applyProtection="1">
      <protection locked="0"/>
    </xf>
    <xf numFmtId="0" fontId="10" fillId="11" borderId="10" xfId="0" applyFont="1" applyFill="1" applyBorder="1" applyAlignment="1" applyProtection="1">
      <alignment horizontal="center"/>
      <protection locked="0"/>
    </xf>
    <xf numFmtId="0" fontId="10" fillId="11" borderId="17" xfId="0" applyFont="1" applyFill="1" applyBorder="1" applyAlignment="1" applyProtection="1">
      <alignment horizontal="center"/>
      <protection locked="0"/>
    </xf>
    <xf numFmtId="0" fontId="20" fillId="2" borderId="10" xfId="0" applyFont="1" applyFill="1" applyBorder="1" applyProtection="1">
      <protection locked="0"/>
    </xf>
    <xf numFmtId="0" fontId="20" fillId="50" borderId="4" xfId="0" applyFont="1" applyFill="1" applyBorder="1" applyAlignment="1" applyProtection="1">
      <alignment horizontal="left" vertical="center"/>
      <protection locked="0"/>
    </xf>
    <xf numFmtId="0" fontId="20" fillId="50" borderId="5" xfId="0" applyFont="1" applyFill="1" applyBorder="1" applyAlignment="1" applyProtection="1">
      <alignment horizontal="center" wrapText="1"/>
      <protection locked="0"/>
    </xf>
    <xf numFmtId="0" fontId="20" fillId="50" borderId="23" xfId="0" applyFont="1" applyFill="1" applyBorder="1" applyAlignment="1" applyProtection="1">
      <alignment horizontal="center" wrapText="1"/>
      <protection locked="0"/>
    </xf>
    <xf numFmtId="166" fontId="10" fillId="50" borderId="15" xfId="1" applyNumberFormat="1" applyFont="1" applyFill="1" applyBorder="1" applyProtection="1">
      <protection locked="0"/>
    </xf>
    <xf numFmtId="0" fontId="43" fillId="2" borderId="4" xfId="0" applyFont="1" applyFill="1" applyBorder="1" applyAlignment="1" applyProtection="1">
      <alignment horizontal="left"/>
      <protection locked="0"/>
    </xf>
    <xf numFmtId="0" fontId="15" fillId="2" borderId="4" xfId="0" applyFont="1" applyFill="1" applyBorder="1" applyAlignment="1" applyProtection="1">
      <alignment horizontal="center"/>
      <protection locked="0"/>
    </xf>
    <xf numFmtId="0" fontId="34" fillId="2" borderId="4" xfId="0" applyFont="1" applyFill="1" applyBorder="1" applyAlignment="1" applyProtection="1">
      <alignment horizontal="center"/>
      <protection locked="0"/>
    </xf>
    <xf numFmtId="166" fontId="10" fillId="2" borderId="6" xfId="1" applyNumberFormat="1" applyFont="1" applyFill="1" applyBorder="1" applyProtection="1">
      <protection locked="0"/>
    </xf>
    <xf numFmtId="0" fontId="10" fillId="0" borderId="38" xfId="0" applyFont="1" applyBorder="1" applyAlignment="1" applyProtection="1">
      <alignment horizontal="left" indent="2"/>
      <protection locked="0"/>
    </xf>
    <xf numFmtId="165" fontId="71" fillId="0" borderId="1" xfId="0" applyNumberFormat="1" applyFont="1" applyBorder="1" applyAlignment="1" applyProtection="1">
      <alignment horizontal="center"/>
      <protection locked="0"/>
    </xf>
    <xf numFmtId="0" fontId="71" fillId="0" borderId="1" xfId="0" applyFont="1" applyBorder="1" applyAlignment="1" applyProtection="1">
      <alignment horizontal="center"/>
      <protection locked="0"/>
    </xf>
    <xf numFmtId="0" fontId="71" fillId="11" borderId="3" xfId="0" applyFont="1" applyFill="1" applyBorder="1" applyProtection="1">
      <protection locked="0"/>
    </xf>
    <xf numFmtId="0" fontId="10" fillId="0" borderId="4" xfId="0" applyFont="1" applyBorder="1" applyAlignment="1" applyProtection="1">
      <alignment horizontal="left" indent="2"/>
      <protection locked="0"/>
    </xf>
    <xf numFmtId="0" fontId="10" fillId="0" borderId="14" xfId="0" applyFont="1" applyBorder="1" applyAlignment="1" applyProtection="1">
      <alignment horizontal="left" indent="2"/>
      <protection locked="0"/>
    </xf>
    <xf numFmtId="0" fontId="10" fillId="11" borderId="12" xfId="0" applyFont="1" applyFill="1" applyBorder="1" applyAlignment="1" applyProtection="1">
      <alignment horizontal="center"/>
      <protection locked="0"/>
    </xf>
    <xf numFmtId="0" fontId="10" fillId="0" borderId="4" xfId="0" applyFont="1" applyBorder="1" applyAlignment="1" applyProtection="1">
      <alignment horizontal="right" indent="2"/>
      <protection locked="0"/>
    </xf>
    <xf numFmtId="0" fontId="10" fillId="0" borderId="23" xfId="0" applyFont="1" applyBorder="1" applyProtection="1">
      <protection locked="0"/>
    </xf>
    <xf numFmtId="166" fontId="37" fillId="51" borderId="3" xfId="1" applyNumberFormat="1" applyFont="1" applyFill="1" applyBorder="1" applyProtection="1">
      <protection locked="0"/>
    </xf>
    <xf numFmtId="0" fontId="10" fillId="0" borderId="10" xfId="0" applyFont="1" applyBorder="1" applyProtection="1">
      <protection locked="0"/>
    </xf>
    <xf numFmtId="166" fontId="37" fillId="0" borderId="5" xfId="1" applyNumberFormat="1" applyFont="1" applyFill="1" applyBorder="1" applyProtection="1">
      <protection locked="0"/>
    </xf>
    <xf numFmtId="166" fontId="37" fillId="0" borderId="5" xfId="1" applyNumberFormat="1" applyFont="1" applyBorder="1" applyProtection="1">
      <protection locked="0"/>
    </xf>
    <xf numFmtId="0" fontId="20" fillId="2" borderId="23" xfId="0" applyFont="1" applyFill="1" applyBorder="1" applyAlignment="1" applyProtection="1">
      <alignment horizontal="center" wrapText="1"/>
      <protection locked="0"/>
    </xf>
    <xf numFmtId="0" fontId="10" fillId="11" borderId="23" xfId="0" applyFont="1" applyFill="1" applyBorder="1" applyProtection="1">
      <protection locked="0"/>
    </xf>
    <xf numFmtId="0" fontId="10" fillId="11" borderId="10" xfId="0" applyFont="1" applyFill="1" applyBorder="1" applyProtection="1">
      <protection locked="0"/>
    </xf>
    <xf numFmtId="0" fontId="20" fillId="50" borderId="22" xfId="0" applyFont="1" applyFill="1" applyBorder="1" applyAlignment="1" applyProtection="1">
      <alignment horizontal="left" vertical="center"/>
      <protection locked="0"/>
    </xf>
    <xf numFmtId="0" fontId="20" fillId="50" borderId="23" xfId="0" applyFont="1" applyFill="1" applyBorder="1" applyAlignment="1" applyProtection="1">
      <alignment horizontal="center" vertical="center"/>
      <protection locked="0"/>
    </xf>
    <xf numFmtId="0" fontId="20" fillId="2" borderId="4" xfId="0" applyFont="1" applyFill="1" applyBorder="1" applyAlignment="1" applyProtection="1">
      <alignment horizontal="left" vertical="center"/>
      <protection locked="0"/>
    </xf>
    <xf numFmtId="0" fontId="20" fillId="2" borderId="5" xfId="0" applyFont="1" applyFill="1" applyBorder="1" applyAlignment="1" applyProtection="1">
      <alignment horizontal="center" wrapText="1"/>
      <protection locked="0"/>
    </xf>
    <xf numFmtId="0" fontId="15" fillId="2" borderId="5" xfId="0" applyFont="1" applyFill="1" applyBorder="1" applyAlignment="1" applyProtection="1">
      <alignment horizontal="center"/>
      <protection locked="0"/>
    </xf>
    <xf numFmtId="0" fontId="15" fillId="2" borderId="6" xfId="0" applyFont="1" applyFill="1" applyBorder="1" applyAlignment="1" applyProtection="1">
      <alignment horizontal="center"/>
      <protection locked="0"/>
    </xf>
    <xf numFmtId="0" fontId="10" fillId="11" borderId="16" xfId="0" applyFont="1" applyFill="1" applyBorder="1" applyProtection="1">
      <protection locked="0"/>
    </xf>
    <xf numFmtId="0" fontId="10" fillId="51" borderId="1" xfId="0" applyFont="1" applyFill="1" applyBorder="1" applyAlignment="1" applyProtection="1">
      <alignment wrapText="1"/>
      <protection locked="0"/>
    </xf>
    <xf numFmtId="0" fontId="10" fillId="11" borderId="17" xfId="0" applyFont="1" applyFill="1" applyBorder="1" applyProtection="1">
      <protection locked="0"/>
    </xf>
    <xf numFmtId="0" fontId="20" fillId="2" borderId="10" xfId="0" applyFont="1" applyFill="1" applyBorder="1" applyAlignment="1" applyProtection="1">
      <alignment horizontal="right"/>
      <protection locked="0"/>
    </xf>
    <xf numFmtId="0" fontId="10" fillId="2" borderId="5" xfId="0" applyFont="1" applyFill="1" applyBorder="1" applyProtection="1">
      <protection locked="0"/>
    </xf>
    <xf numFmtId="166" fontId="10" fillId="51" borderId="12" xfId="1" applyNumberFormat="1" applyFont="1" applyFill="1" applyBorder="1" applyProtection="1">
      <protection locked="0"/>
    </xf>
    <xf numFmtId="0" fontId="20" fillId="50" borderId="4" xfId="0" applyFont="1" applyFill="1" applyBorder="1" applyAlignment="1" applyProtection="1">
      <alignment horizontal="center" wrapText="1"/>
      <protection locked="0"/>
    </xf>
    <xf numFmtId="166" fontId="20" fillId="0" borderId="14" xfId="0" applyNumberFormat="1" applyFont="1" applyBorder="1" applyProtection="1">
      <protection locked="0"/>
    </xf>
    <xf numFmtId="0" fontId="19" fillId="11" borderId="23" xfId="0" applyFont="1" applyFill="1" applyBorder="1" applyProtection="1">
      <protection locked="0"/>
    </xf>
    <xf numFmtId="0" fontId="20" fillId="11" borderId="0" xfId="0" applyFont="1" applyFill="1" applyAlignment="1" applyProtection="1">
      <alignment horizontal="center"/>
      <protection locked="0"/>
    </xf>
    <xf numFmtId="0" fontId="78" fillId="50" borderId="5" xfId="0" applyFont="1" applyFill="1" applyBorder="1" applyProtection="1">
      <protection locked="0"/>
    </xf>
    <xf numFmtId="0" fontId="78" fillId="50" borderId="5" xfId="0" applyFont="1" applyFill="1" applyBorder="1" applyAlignment="1" applyProtection="1">
      <alignment vertical="center"/>
      <protection locked="0"/>
    </xf>
    <xf numFmtId="0" fontId="4" fillId="50" borderId="1" xfId="0" applyFont="1" applyFill="1" applyBorder="1" applyAlignment="1" applyProtection="1">
      <alignment horizontal="center" vertical="center" wrapText="1"/>
      <protection locked="0"/>
    </xf>
    <xf numFmtId="0" fontId="4" fillId="50" borderId="4" xfId="0" applyFont="1" applyFill="1" applyBorder="1" applyAlignment="1" applyProtection="1">
      <alignment horizontal="center" wrapText="1"/>
      <protection locked="0"/>
    </xf>
    <xf numFmtId="0" fontId="78" fillId="50" borderId="4" xfId="0" applyFont="1" applyFill="1" applyBorder="1" applyProtection="1">
      <protection locked="0"/>
    </xf>
    <xf numFmtId="0" fontId="4" fillId="50" borderId="1" xfId="0" applyFont="1" applyFill="1" applyBorder="1" applyAlignment="1" applyProtection="1">
      <alignment horizontal="center" wrapText="1"/>
      <protection locked="0"/>
    </xf>
    <xf numFmtId="0" fontId="20" fillId="50" borderId="6" xfId="0" applyFont="1" applyFill="1" applyBorder="1" applyProtection="1">
      <protection locked="0"/>
    </xf>
    <xf numFmtId="0" fontId="4" fillId="50" borderId="5" xfId="0" applyFont="1" applyFill="1" applyBorder="1" applyAlignment="1" applyProtection="1">
      <alignment horizontal="center" wrapText="1"/>
      <protection locked="0"/>
    </xf>
    <xf numFmtId="0" fontId="20" fillId="50" borderId="6" xfId="0" applyFont="1" applyFill="1" applyBorder="1" applyAlignment="1" applyProtection="1">
      <alignment horizontal="center" wrapText="1"/>
      <protection locked="0"/>
    </xf>
    <xf numFmtId="0" fontId="4" fillId="50" borderId="4" xfId="0" applyFont="1" applyFill="1" applyBorder="1" applyAlignment="1" applyProtection="1">
      <alignment horizontal="center"/>
      <protection locked="0"/>
    </xf>
    <xf numFmtId="0" fontId="4" fillId="50" borderId="5" xfId="0" applyFont="1" applyFill="1" applyBorder="1" applyAlignment="1" applyProtection="1">
      <alignment horizontal="center"/>
      <protection locked="0"/>
    </xf>
    <xf numFmtId="0" fontId="10" fillId="2" borderId="14" xfId="0" applyFont="1" applyFill="1" applyBorder="1" applyProtection="1">
      <protection locked="0"/>
    </xf>
    <xf numFmtId="1" fontId="10" fillId="0" borderId="6" xfId="0" applyNumberFormat="1" applyFont="1" applyBorder="1" applyAlignment="1" applyProtection="1">
      <alignment horizontal="center"/>
      <protection locked="0"/>
    </xf>
    <xf numFmtId="1" fontId="10" fillId="0" borderId="1" xfId="0" applyNumberFormat="1" applyFont="1" applyBorder="1" applyAlignment="1" applyProtection="1">
      <alignment horizontal="center"/>
      <protection locked="0"/>
    </xf>
    <xf numFmtId="0" fontId="10" fillId="11" borderId="4" xfId="0" applyFont="1" applyFill="1" applyBorder="1" applyProtection="1">
      <protection locked="0"/>
    </xf>
    <xf numFmtId="0" fontId="10" fillId="11" borderId="5" xfId="0" applyFont="1" applyFill="1" applyBorder="1" applyProtection="1">
      <protection locked="0"/>
    </xf>
    <xf numFmtId="0" fontId="10" fillId="2" borderId="12" xfId="0" applyFont="1" applyFill="1" applyBorder="1" applyProtection="1">
      <protection locked="0"/>
    </xf>
    <xf numFmtId="0" fontId="10" fillId="11" borderId="15" xfId="0" applyFont="1" applyFill="1" applyBorder="1" applyProtection="1">
      <protection locked="0"/>
    </xf>
    <xf numFmtId="0" fontId="20" fillId="2" borderId="17" xfId="0" applyFont="1" applyFill="1" applyBorder="1" applyAlignment="1" applyProtection="1">
      <alignment horizontal="right"/>
      <protection locked="0"/>
    </xf>
    <xf numFmtId="0" fontId="20" fillId="2" borderId="6" xfId="0" applyFont="1" applyFill="1" applyBorder="1" applyAlignment="1" applyProtection="1">
      <alignment horizontal="right"/>
      <protection locked="0"/>
    </xf>
    <xf numFmtId="166" fontId="20" fillId="2" borderId="1" xfId="0" applyNumberFormat="1" applyFont="1" applyFill="1" applyBorder="1" applyAlignment="1" applyProtection="1">
      <alignment horizontal="left"/>
      <protection locked="0"/>
    </xf>
    <xf numFmtId="0" fontId="10" fillId="0" borderId="14" xfId="0" applyFont="1" applyBorder="1" applyAlignment="1" applyProtection="1">
      <alignment horizontal="left" indent="1"/>
      <protection locked="0"/>
    </xf>
    <xf numFmtId="0" fontId="10" fillId="0" borderId="3" xfId="0" applyFont="1" applyBorder="1" applyAlignment="1" applyProtection="1">
      <alignment horizontal="left" indent="1"/>
      <protection locked="0"/>
    </xf>
    <xf numFmtId="164" fontId="10" fillId="0" borderId="23" xfId="1" applyNumberFormat="1" applyFont="1" applyFill="1" applyBorder="1" applyProtection="1">
      <protection locked="0"/>
    </xf>
    <xf numFmtId="164" fontId="73" fillId="0" borderId="10" xfId="1" applyNumberFormat="1" applyFont="1" applyFill="1" applyBorder="1" applyAlignment="1" applyProtection="1">
      <alignment horizontal="center"/>
      <protection locked="0"/>
    </xf>
    <xf numFmtId="164" fontId="73" fillId="0" borderId="0" xfId="1" applyNumberFormat="1" applyFont="1" applyFill="1" applyBorder="1" applyAlignment="1" applyProtection="1">
      <alignment horizontal="center"/>
      <protection locked="0"/>
    </xf>
    <xf numFmtId="164" fontId="73" fillId="0" borderId="5" xfId="1" applyNumberFormat="1" applyFont="1" applyFill="1" applyBorder="1" applyAlignment="1" applyProtection="1">
      <alignment horizontal="center"/>
      <protection locked="0"/>
    </xf>
    <xf numFmtId="164" fontId="73" fillId="0" borderId="6" xfId="1" applyNumberFormat="1" applyFont="1" applyFill="1" applyBorder="1" applyAlignment="1" applyProtection="1">
      <alignment horizontal="center"/>
      <protection locked="0"/>
    </xf>
    <xf numFmtId="166" fontId="20" fillId="28" borderId="1" xfId="1" applyNumberFormat="1" applyFont="1" applyFill="1" applyBorder="1" applyAlignment="1" applyProtection="1">
      <alignment horizontal="center" wrapText="1"/>
      <protection locked="0"/>
    </xf>
    <xf numFmtId="0" fontId="10" fillId="50" borderId="1" xfId="0" applyFont="1" applyFill="1" applyBorder="1" applyProtection="1">
      <protection locked="0"/>
    </xf>
    <xf numFmtId="0" fontId="4" fillId="2" borderId="1" xfId="0" applyFont="1" applyFill="1" applyBorder="1" applyAlignment="1" applyProtection="1">
      <alignment horizontal="center"/>
      <protection locked="0"/>
    </xf>
    <xf numFmtId="0" fontId="4" fillId="2" borderId="4"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0" fontId="10" fillId="51" borderId="1" xfId="0" applyFont="1" applyFill="1" applyBorder="1" applyProtection="1">
      <protection locked="0"/>
    </xf>
    <xf numFmtId="0" fontId="72" fillId="25" borderId="0" xfId="0" applyFont="1" applyFill="1" applyAlignment="1" applyProtection="1">
      <alignment horizontal="center" vertical="center"/>
      <protection locked="0"/>
    </xf>
    <xf numFmtId="0" fontId="0" fillId="48" borderId="0" xfId="0" applyFill="1" applyAlignment="1">
      <alignment horizontal="center"/>
    </xf>
    <xf numFmtId="166" fontId="10" fillId="3" borderId="1" xfId="1" applyNumberFormat="1" applyFont="1" applyFill="1" applyBorder="1" applyProtection="1">
      <protection locked="0"/>
    </xf>
    <xf numFmtId="166" fontId="10" fillId="0" borderId="1" xfId="0" applyNumberFormat="1" applyFont="1" applyBorder="1" applyAlignment="1" applyProtection="1">
      <alignment horizontal="left"/>
      <protection locked="0"/>
    </xf>
    <xf numFmtId="166" fontId="20" fillId="2" borderId="1" xfId="0" applyNumberFormat="1" applyFont="1" applyFill="1" applyBorder="1" applyAlignment="1" applyProtection="1">
      <alignment horizontal="right"/>
      <protection locked="0"/>
    </xf>
    <xf numFmtId="166" fontId="10" fillId="2" borderId="4" xfId="1" applyNumberFormat="1" applyFont="1" applyFill="1" applyBorder="1" applyProtection="1">
      <protection locked="0"/>
    </xf>
    <xf numFmtId="166" fontId="10" fillId="0" borderId="12" xfId="0" applyNumberFormat="1" applyFont="1" applyBorder="1" applyAlignment="1" applyProtection="1">
      <alignment horizontal="left"/>
      <protection locked="0"/>
    </xf>
    <xf numFmtId="166" fontId="10" fillId="2" borderId="22" xfId="1" applyNumberFormat="1" applyFont="1" applyFill="1" applyBorder="1" applyProtection="1">
      <protection locked="0"/>
    </xf>
    <xf numFmtId="166" fontId="20" fillId="2" borderId="14" xfId="0" applyNumberFormat="1" applyFont="1" applyFill="1" applyBorder="1" applyAlignment="1" applyProtection="1">
      <alignment horizontal="right"/>
      <protection locked="0"/>
    </xf>
    <xf numFmtId="166" fontId="10" fillId="0" borderId="17" xfId="0" applyNumberFormat="1" applyFont="1" applyBorder="1" applyAlignment="1" applyProtection="1">
      <alignment horizontal="left"/>
      <protection locked="0"/>
    </xf>
    <xf numFmtId="166" fontId="10" fillId="3" borderId="10" xfId="1" applyNumberFormat="1" applyFont="1" applyFill="1" applyBorder="1" applyProtection="1">
      <protection locked="0"/>
    </xf>
    <xf numFmtId="166" fontId="10" fillId="3" borderId="12" xfId="1" applyNumberFormat="1" applyFont="1" applyFill="1" applyBorder="1" applyProtection="1">
      <protection locked="0"/>
    </xf>
    <xf numFmtId="166" fontId="38" fillId="0" borderId="1" xfId="0" applyNumberFormat="1" applyFont="1" applyBorder="1" applyAlignment="1" applyProtection="1">
      <alignment horizontal="right"/>
      <protection locked="0"/>
    </xf>
    <xf numFmtId="166" fontId="10" fillId="2" borderId="1" xfId="0" applyNumberFormat="1" applyFont="1" applyFill="1" applyBorder="1" applyAlignment="1" applyProtection="1">
      <alignment horizontal="left"/>
      <protection locked="0"/>
    </xf>
    <xf numFmtId="166" fontId="10" fillId="2" borderId="23" xfId="1" applyNumberFormat="1" applyFont="1" applyFill="1" applyBorder="1" applyProtection="1">
      <protection locked="0"/>
    </xf>
    <xf numFmtId="165" fontId="10" fillId="51" borderId="6" xfId="0" applyNumberFormat="1" applyFont="1" applyFill="1" applyBorder="1" applyProtection="1">
      <protection locked="0"/>
    </xf>
    <xf numFmtId="0" fontId="20" fillId="11" borderId="0" xfId="0" applyFont="1" applyFill="1" applyProtection="1">
      <protection locked="0"/>
    </xf>
    <xf numFmtId="0" fontId="20" fillId="11" borderId="10" xfId="0" applyFont="1" applyFill="1" applyBorder="1" applyProtection="1">
      <protection locked="0"/>
    </xf>
    <xf numFmtId="0" fontId="20" fillId="11" borderId="17" xfId="0" applyFont="1" applyFill="1" applyBorder="1" applyProtection="1">
      <protection locked="0"/>
    </xf>
    <xf numFmtId="0" fontId="20" fillId="11" borderId="38" xfId="0" applyFont="1" applyFill="1" applyBorder="1" applyProtection="1">
      <protection locked="0"/>
    </xf>
    <xf numFmtId="164" fontId="10" fillId="51" borderId="3" xfId="1" applyNumberFormat="1" applyFont="1" applyFill="1" applyBorder="1" applyProtection="1">
      <protection locked="0"/>
    </xf>
    <xf numFmtId="0" fontId="102" fillId="0" borderId="0" xfId="0" applyFont="1" applyAlignment="1" applyProtection="1">
      <alignment horizontal="center"/>
      <protection locked="0"/>
    </xf>
    <xf numFmtId="166" fontId="103" fillId="0" borderId="0" xfId="0" applyNumberFormat="1" applyFont="1" applyProtection="1">
      <protection locked="0"/>
    </xf>
    <xf numFmtId="0" fontId="2" fillId="0" borderId="0" xfId="0" applyFont="1" applyProtection="1">
      <protection locked="0"/>
    </xf>
    <xf numFmtId="0" fontId="101" fillId="0" borderId="0" xfId="0" applyFont="1" applyProtection="1">
      <protection locked="0"/>
    </xf>
    <xf numFmtId="0" fontId="105" fillId="28" borderId="1" xfId="0" applyFont="1" applyFill="1" applyBorder="1" applyAlignment="1" applyProtection="1">
      <alignment horizontal="center" vertical="center" wrapText="1"/>
      <protection locked="0"/>
    </xf>
    <xf numFmtId="0" fontId="105" fillId="28" borderId="14" xfId="0" applyFont="1" applyFill="1" applyBorder="1" applyAlignment="1" applyProtection="1">
      <alignment horizontal="center" wrapText="1"/>
      <protection locked="0"/>
    </xf>
    <xf numFmtId="0" fontId="105" fillId="28" borderId="4" xfId="0" applyFont="1" applyFill="1" applyBorder="1" applyAlignment="1" applyProtection="1">
      <alignment horizontal="center" wrapText="1"/>
      <protection locked="0"/>
    </xf>
    <xf numFmtId="0" fontId="105" fillId="28" borderId="4" xfId="0" applyFont="1" applyFill="1" applyBorder="1" applyAlignment="1" applyProtection="1">
      <alignment horizontal="left" vertical="center"/>
      <protection locked="0"/>
    </xf>
    <xf numFmtId="0" fontId="105" fillId="50" borderId="5" xfId="0" applyFont="1" applyFill="1" applyBorder="1" applyProtection="1">
      <protection locked="0"/>
    </xf>
    <xf numFmtId="0" fontId="105" fillId="50" borderId="22" xfId="0" applyFont="1" applyFill="1" applyBorder="1" applyAlignment="1" applyProtection="1">
      <alignment horizontal="center" wrapText="1"/>
      <protection locked="0"/>
    </xf>
    <xf numFmtId="0" fontId="105" fillId="2" borderId="6" xfId="0" applyFont="1" applyFill="1" applyBorder="1" applyProtection="1">
      <protection locked="0"/>
    </xf>
    <xf numFmtId="0" fontId="44" fillId="11" borderId="0" xfId="0" applyFont="1" applyFill="1" applyAlignment="1" applyProtection="1">
      <alignment horizontal="center"/>
      <protection locked="0"/>
    </xf>
    <xf numFmtId="0" fontId="19" fillId="0" borderId="0" xfId="0" applyFont="1" applyAlignment="1">
      <alignment horizontal="left"/>
    </xf>
    <xf numFmtId="166" fontId="20" fillId="50" borderId="1" xfId="1" applyNumberFormat="1" applyFont="1" applyFill="1" applyBorder="1" applyAlignment="1">
      <alignment horizontal="center"/>
    </xf>
    <xf numFmtId="166" fontId="10" fillId="50" borderId="1" xfId="1" applyNumberFormat="1" applyFont="1" applyFill="1" applyBorder="1"/>
    <xf numFmtId="166" fontId="10" fillId="0" borderId="6" xfId="1" applyNumberFormat="1" applyFont="1" applyFill="1" applyBorder="1"/>
    <xf numFmtId="166" fontId="10" fillId="0" borderId="15" xfId="1" applyNumberFormat="1" applyFont="1" applyFill="1" applyBorder="1"/>
    <xf numFmtId="166" fontId="10" fillId="2" borderId="6" xfId="1" applyNumberFormat="1" applyFont="1" applyFill="1" applyBorder="1"/>
    <xf numFmtId="166" fontId="10" fillId="0" borderId="1" xfId="1" applyNumberFormat="1" applyFont="1" applyFill="1" applyBorder="1"/>
    <xf numFmtId="166" fontId="10" fillId="0" borderId="14" xfId="1" applyNumberFormat="1" applyFont="1" applyFill="1" applyBorder="1"/>
    <xf numFmtId="166" fontId="10" fillId="2" borderId="4" xfId="0" applyNumberFormat="1" applyFont="1" applyFill="1" applyBorder="1" applyAlignment="1" applyProtection="1">
      <alignment wrapText="1"/>
      <protection locked="0"/>
    </xf>
    <xf numFmtId="10" fontId="5" fillId="2" borderId="5" xfId="2" applyNumberFormat="1" applyFont="1" applyFill="1" applyBorder="1" applyAlignment="1" applyProtection="1">
      <alignment wrapText="1"/>
      <protection locked="0"/>
    </xf>
    <xf numFmtId="2" fontId="5" fillId="2" borderId="6" xfId="2" applyNumberFormat="1" applyFont="1" applyFill="1" applyBorder="1" applyAlignment="1" applyProtection="1">
      <alignment wrapText="1"/>
      <protection locked="0"/>
    </xf>
    <xf numFmtId="10" fontId="5" fillId="2" borderId="6" xfId="2" applyNumberFormat="1" applyFont="1" applyFill="1" applyBorder="1" applyAlignment="1" applyProtection="1">
      <alignment wrapText="1"/>
      <protection locked="0"/>
    </xf>
    <xf numFmtId="166" fontId="10" fillId="11" borderId="4" xfId="0" applyNumberFormat="1" applyFont="1" applyFill="1" applyBorder="1" applyAlignment="1" applyProtection="1">
      <alignment wrapText="1"/>
      <protection locked="0"/>
    </xf>
    <xf numFmtId="10" fontId="5" fillId="11" borderId="5" xfId="2" applyNumberFormat="1" applyFont="1" applyFill="1" applyBorder="1" applyAlignment="1" applyProtection="1">
      <alignment wrapText="1"/>
      <protection locked="0"/>
    </xf>
    <xf numFmtId="166" fontId="10" fillId="2" borderId="12" xfId="0" applyNumberFormat="1" applyFont="1" applyFill="1" applyBorder="1" applyAlignment="1" applyProtection="1">
      <alignment wrapText="1"/>
      <protection locked="0"/>
    </xf>
    <xf numFmtId="166" fontId="10" fillId="2" borderId="1" xfId="0" applyNumberFormat="1" applyFont="1" applyFill="1" applyBorder="1" applyAlignment="1" applyProtection="1">
      <alignment wrapText="1"/>
      <protection locked="0"/>
    </xf>
    <xf numFmtId="0" fontId="71" fillId="2" borderId="1" xfId="0" applyFont="1" applyFill="1" applyBorder="1" applyAlignment="1" applyProtection="1">
      <alignment horizontal="center"/>
      <protection locked="0"/>
    </xf>
    <xf numFmtId="1" fontId="71" fillId="2" borderId="1" xfId="0" applyNumberFormat="1" applyFont="1" applyFill="1" applyBorder="1" applyAlignment="1" applyProtection="1">
      <alignment horizontal="center"/>
      <protection locked="0"/>
    </xf>
    <xf numFmtId="166" fontId="10" fillId="11" borderId="3" xfId="0" applyNumberFormat="1" applyFont="1" applyFill="1" applyBorder="1" applyAlignment="1" applyProtection="1">
      <alignment wrapText="1"/>
      <protection locked="0"/>
    </xf>
    <xf numFmtId="166" fontId="10" fillId="11" borderId="1" xfId="0" applyNumberFormat="1" applyFont="1" applyFill="1" applyBorder="1" applyAlignment="1" applyProtection="1">
      <alignment wrapText="1"/>
      <protection locked="0"/>
    </xf>
    <xf numFmtId="166" fontId="10" fillId="11" borderId="5" xfId="0" applyNumberFormat="1" applyFont="1" applyFill="1" applyBorder="1" applyAlignment="1" applyProtection="1">
      <alignment wrapText="1"/>
      <protection locked="0"/>
    </xf>
    <xf numFmtId="166" fontId="10" fillId="11" borderId="6" xfId="0" applyNumberFormat="1" applyFont="1" applyFill="1" applyBorder="1" applyAlignment="1" applyProtection="1">
      <alignment wrapText="1"/>
      <protection locked="0"/>
    </xf>
    <xf numFmtId="2" fontId="5" fillId="3" borderId="14" xfId="2" applyNumberFormat="1" applyFont="1" applyFill="1" applyBorder="1" applyAlignment="1" applyProtection="1">
      <alignment wrapText="1"/>
      <protection locked="0"/>
    </xf>
    <xf numFmtId="2" fontId="5" fillId="3" borderId="22" xfId="2" applyNumberFormat="1" applyFont="1" applyFill="1" applyBorder="1" applyAlignment="1" applyProtection="1">
      <alignment wrapText="1"/>
      <protection locked="0"/>
    </xf>
    <xf numFmtId="10" fontId="5" fillId="0" borderId="3" xfId="2" applyNumberFormat="1" applyFont="1" applyBorder="1" applyAlignment="1" applyProtection="1">
      <alignment wrapText="1"/>
      <protection locked="0"/>
    </xf>
    <xf numFmtId="2" fontId="5" fillId="3" borderId="4" xfId="2" applyNumberFormat="1" applyFont="1" applyFill="1" applyBorder="1" applyAlignment="1" applyProtection="1">
      <alignment horizontal="center" wrapText="1"/>
      <protection locked="0"/>
    </xf>
    <xf numFmtId="165" fontId="10" fillId="3" borderId="6" xfId="0" applyNumberFormat="1" applyFont="1" applyFill="1" applyBorder="1" applyAlignment="1" applyProtection="1">
      <alignment wrapText="1"/>
      <protection locked="0"/>
    </xf>
    <xf numFmtId="165" fontId="10" fillId="3" borderId="17" xfId="0" applyNumberFormat="1" applyFont="1" applyFill="1" applyBorder="1" applyAlignment="1" applyProtection="1">
      <alignment wrapText="1"/>
      <protection locked="0"/>
    </xf>
    <xf numFmtId="166" fontId="10" fillId="3" borderId="1" xfId="0" applyNumberFormat="1" applyFont="1" applyFill="1" applyBorder="1" applyProtection="1">
      <protection locked="0"/>
    </xf>
    <xf numFmtId="2" fontId="5" fillId="3" borderId="38" xfId="2" applyNumberFormat="1" applyFont="1" applyFill="1" applyBorder="1" applyAlignment="1" applyProtection="1">
      <alignment wrapText="1"/>
      <protection locked="0"/>
    </xf>
    <xf numFmtId="166" fontId="10" fillId="51" borderId="4" xfId="1" applyNumberFormat="1" applyFont="1" applyFill="1" applyBorder="1" applyProtection="1">
      <protection locked="0"/>
    </xf>
    <xf numFmtId="0" fontId="78" fillId="50" borderId="22" xfId="0" applyFont="1" applyFill="1" applyBorder="1" applyProtection="1">
      <protection locked="0"/>
    </xf>
    <xf numFmtId="0" fontId="10" fillId="11" borderId="14" xfId="0" applyFont="1" applyFill="1" applyBorder="1" applyProtection="1">
      <protection locked="0"/>
    </xf>
    <xf numFmtId="0" fontId="20" fillId="28" borderId="0" xfId="0" applyFont="1" applyFill="1" applyAlignment="1" applyProtection="1">
      <alignment vertical="center"/>
      <protection locked="0"/>
    </xf>
    <xf numFmtId="0" fontId="4" fillId="50" borderId="4" xfId="0" applyFont="1" applyFill="1" applyBorder="1" applyAlignment="1" applyProtection="1">
      <alignment horizontal="center" vertical="center" wrapText="1"/>
      <protection locked="0"/>
    </xf>
    <xf numFmtId="2" fontId="5" fillId="3" borderId="14" xfId="2" applyNumberFormat="1" applyFont="1" applyFill="1" applyBorder="1" applyAlignment="1" applyProtection="1">
      <alignment wrapText="1"/>
    </xf>
    <xf numFmtId="166" fontId="10" fillId="3" borderId="4" xfId="1" applyNumberFormat="1" applyFont="1" applyFill="1" applyBorder="1" applyProtection="1"/>
    <xf numFmtId="2" fontId="5" fillId="3" borderId="22" xfId="2" applyNumberFormat="1" applyFont="1" applyFill="1" applyBorder="1" applyAlignment="1" applyProtection="1">
      <alignment wrapText="1"/>
    </xf>
    <xf numFmtId="2" fontId="5" fillId="3" borderId="3" xfId="2" applyNumberFormat="1" applyFont="1" applyFill="1" applyBorder="1" applyAlignment="1" applyProtection="1">
      <alignment wrapText="1"/>
    </xf>
    <xf numFmtId="2" fontId="5" fillId="3" borderId="4" xfId="2" applyNumberFormat="1" applyFont="1" applyFill="1" applyBorder="1" applyAlignment="1" applyProtection="1">
      <alignment horizontal="center" wrapText="1"/>
    </xf>
    <xf numFmtId="166" fontId="10" fillId="3" borderId="38" xfId="1" applyNumberFormat="1" applyFont="1" applyFill="1" applyBorder="1" applyProtection="1"/>
    <xf numFmtId="166" fontId="10" fillId="3" borderId="22" xfId="1" applyNumberFormat="1" applyFont="1" applyFill="1" applyBorder="1" applyProtection="1"/>
    <xf numFmtId="166" fontId="10" fillId="3" borderId="10" xfId="1" applyNumberFormat="1" applyFont="1" applyFill="1" applyBorder="1" applyProtection="1"/>
    <xf numFmtId="166" fontId="10" fillId="3" borderId="5" xfId="1" applyNumberFormat="1" applyFont="1" applyFill="1" applyBorder="1" applyProtection="1"/>
    <xf numFmtId="166" fontId="10" fillId="3" borderId="1" xfId="1" applyNumberFormat="1" applyFont="1" applyFill="1" applyBorder="1" applyProtection="1"/>
    <xf numFmtId="166" fontId="10" fillId="2" borderId="1" xfId="1" applyNumberFormat="1" applyFont="1" applyFill="1" applyBorder="1" applyProtection="1"/>
    <xf numFmtId="166" fontId="10" fillId="3" borderId="1" xfId="0" applyNumberFormat="1" applyFont="1" applyFill="1" applyBorder="1" applyAlignment="1">
      <alignment horizontal="left"/>
    </xf>
    <xf numFmtId="166" fontId="20" fillId="2" borderId="1" xfId="0" applyNumberFormat="1" applyFont="1" applyFill="1" applyBorder="1" applyAlignment="1">
      <alignment horizontal="right"/>
    </xf>
    <xf numFmtId="166" fontId="10" fillId="3" borderId="6" xfId="0" applyNumberFormat="1" applyFont="1" applyFill="1" applyBorder="1" applyAlignment="1">
      <alignment wrapText="1"/>
    </xf>
    <xf numFmtId="166" fontId="20" fillId="2" borderId="14" xfId="0" applyNumberFormat="1" applyFont="1" applyFill="1" applyBorder="1" applyAlignment="1">
      <alignment horizontal="right"/>
    </xf>
    <xf numFmtId="166" fontId="10" fillId="28" borderId="6" xfId="1" applyNumberFormat="1" applyFont="1" applyFill="1" applyBorder="1" applyProtection="1"/>
    <xf numFmtId="166" fontId="10" fillId="0" borderId="0" xfId="0" applyNumberFormat="1" applyFont="1" applyProtection="1">
      <protection locked="0"/>
    </xf>
    <xf numFmtId="2" fontId="10" fillId="51" borderId="1" xfId="0" applyNumberFormat="1" applyFont="1" applyFill="1" applyBorder="1" applyAlignment="1" applyProtection="1">
      <alignment horizontal="center"/>
      <protection locked="0"/>
    </xf>
    <xf numFmtId="2" fontId="71" fillId="0" borderId="1" xfId="0" applyNumberFormat="1" applyFont="1" applyBorder="1" applyAlignment="1" applyProtection="1">
      <alignment horizontal="center"/>
      <protection locked="0"/>
    </xf>
    <xf numFmtId="165" fontId="10" fillId="51" borderId="6" xfId="0" applyNumberFormat="1" applyFont="1" applyFill="1" applyBorder="1" applyAlignment="1" applyProtection="1">
      <alignment horizontal="center"/>
      <protection locked="0"/>
    </xf>
    <xf numFmtId="1" fontId="10" fillId="51" borderId="1" xfId="0" applyNumberFormat="1" applyFont="1" applyFill="1" applyBorder="1" applyAlignment="1" applyProtection="1">
      <alignment horizontal="center"/>
      <protection locked="0"/>
    </xf>
    <xf numFmtId="0" fontId="59" fillId="11" borderId="16" xfId="0" applyFont="1" applyFill="1" applyBorder="1" applyAlignment="1" applyProtection="1">
      <alignment horizontal="center"/>
      <protection locked="0"/>
    </xf>
    <xf numFmtId="0" fontId="59" fillId="11" borderId="15" xfId="0" applyFont="1" applyFill="1" applyBorder="1" applyAlignment="1" applyProtection="1">
      <alignment horizontal="center"/>
      <protection locked="0"/>
    </xf>
    <xf numFmtId="166" fontId="10" fillId="2" borderId="1" xfId="0" applyNumberFormat="1" applyFont="1" applyFill="1" applyBorder="1" applyAlignment="1">
      <alignment horizontal="left"/>
    </xf>
    <xf numFmtId="166" fontId="20" fillId="2" borderId="1" xfId="1" applyNumberFormat="1" applyFont="1" applyFill="1" applyBorder="1" applyProtection="1"/>
    <xf numFmtId="166" fontId="20" fillId="2" borderId="1" xfId="1" applyNumberFormat="1" applyFont="1" applyFill="1" applyBorder="1" applyAlignment="1" applyProtection="1">
      <alignment horizontal="center"/>
    </xf>
    <xf numFmtId="166" fontId="20" fillId="2" borderId="4" xfId="1" applyNumberFormat="1" applyFont="1" applyFill="1" applyBorder="1" applyAlignment="1" applyProtection="1">
      <alignment horizontal="center"/>
    </xf>
    <xf numFmtId="0" fontId="20" fillId="28" borderId="5" xfId="0" applyFont="1" applyFill="1" applyBorder="1" applyAlignment="1" applyProtection="1">
      <alignment vertical="center"/>
      <protection locked="0"/>
    </xf>
    <xf numFmtId="0" fontId="10" fillId="3" borderId="17" xfId="0" applyFont="1" applyFill="1" applyBorder="1" applyAlignment="1">
      <alignment horizontal="left"/>
    </xf>
    <xf numFmtId="0" fontId="15" fillId="2" borderId="23" xfId="0" applyFont="1" applyFill="1" applyBorder="1" applyAlignment="1" applyProtection="1">
      <alignment horizontal="center"/>
      <protection locked="0"/>
    </xf>
    <xf numFmtId="166" fontId="10" fillId="3" borderId="17" xfId="1" applyNumberFormat="1" applyFont="1" applyFill="1" applyBorder="1" applyProtection="1"/>
    <xf numFmtId="0" fontId="20" fillId="2" borderId="17" xfId="0" applyFont="1" applyFill="1" applyBorder="1" applyProtection="1">
      <protection locked="0"/>
    </xf>
    <xf numFmtId="0" fontId="59" fillId="11" borderId="17" xfId="0" applyFont="1" applyFill="1" applyBorder="1" applyAlignment="1" applyProtection="1">
      <alignment horizontal="center"/>
      <protection locked="0"/>
    </xf>
    <xf numFmtId="0" fontId="15" fillId="2" borderId="15" xfId="0" applyFont="1" applyFill="1" applyBorder="1" applyAlignment="1" applyProtection="1">
      <alignment horizontal="center"/>
      <protection locked="0"/>
    </xf>
    <xf numFmtId="166" fontId="10" fillId="36" borderId="38" xfId="0" applyNumberFormat="1" applyFont="1" applyFill="1" applyBorder="1" applyAlignment="1" applyProtection="1">
      <alignment wrapText="1"/>
      <protection locked="0"/>
    </xf>
    <xf numFmtId="166" fontId="10" fillId="36" borderId="22" xfId="0" applyNumberFormat="1" applyFont="1" applyFill="1" applyBorder="1" applyAlignment="1" applyProtection="1">
      <alignment wrapText="1"/>
      <protection locked="0"/>
    </xf>
    <xf numFmtId="0" fontId="10" fillId="11" borderId="14" xfId="0" applyFont="1" applyFill="1" applyBorder="1" applyAlignment="1" applyProtection="1">
      <alignment horizontal="center"/>
      <protection locked="0"/>
    </xf>
    <xf numFmtId="0" fontId="10" fillId="11" borderId="3" xfId="0" applyFont="1" applyFill="1" applyBorder="1" applyAlignment="1" applyProtection="1">
      <alignment horizontal="center"/>
      <protection locked="0"/>
    </xf>
    <xf numFmtId="0" fontId="4" fillId="50" borderId="22" xfId="0" applyFont="1" applyFill="1" applyBorder="1" applyAlignment="1" applyProtection="1">
      <alignment horizontal="center" wrapText="1"/>
      <protection locked="0"/>
    </xf>
    <xf numFmtId="0" fontId="4" fillId="50" borderId="23" xfId="0" applyFont="1" applyFill="1" applyBorder="1" applyAlignment="1" applyProtection="1">
      <alignment horizontal="center" wrapText="1"/>
      <protection locked="0"/>
    </xf>
    <xf numFmtId="0" fontId="4" fillId="50" borderId="22" xfId="0" applyFont="1" applyFill="1" applyBorder="1" applyAlignment="1" applyProtection="1">
      <alignment horizontal="center"/>
      <protection locked="0"/>
    </xf>
    <xf numFmtId="0" fontId="4" fillId="50" borderId="23" xfId="0" applyFont="1" applyFill="1" applyBorder="1" applyAlignment="1" applyProtection="1">
      <alignment horizontal="center"/>
      <protection locked="0"/>
    </xf>
    <xf numFmtId="0" fontId="59" fillId="11" borderId="2" xfId="0" applyFont="1" applyFill="1" applyBorder="1" applyAlignment="1" applyProtection="1">
      <alignment horizontal="center"/>
      <protection locked="0"/>
    </xf>
    <xf numFmtId="0" fontId="59" fillId="11" borderId="0" xfId="0" applyFont="1" applyFill="1" applyAlignment="1" applyProtection="1">
      <alignment horizontal="center"/>
      <protection locked="0"/>
    </xf>
    <xf numFmtId="2" fontId="5" fillId="0" borderId="4" xfId="2" applyNumberFormat="1" applyFont="1" applyBorder="1" applyAlignment="1" applyProtection="1">
      <alignment wrapText="1"/>
      <protection locked="0"/>
    </xf>
    <xf numFmtId="0" fontId="10" fillId="0" borderId="6" xfId="0" applyFont="1" applyBorder="1" applyAlignment="1" applyProtection="1">
      <alignment horizontal="left"/>
      <protection locked="0"/>
    </xf>
    <xf numFmtId="2" fontId="5" fillId="0" borderId="4" xfId="2" applyNumberFormat="1" applyFont="1" applyBorder="1" applyAlignment="1" applyProtection="1">
      <alignment horizontal="center"/>
      <protection locked="0"/>
    </xf>
    <xf numFmtId="166" fontId="10" fillId="3" borderId="4" xfId="1" applyNumberFormat="1" applyFont="1" applyFill="1" applyBorder="1" applyAlignment="1" applyProtection="1">
      <alignment horizontal="left"/>
    </xf>
    <xf numFmtId="165" fontId="10" fillId="0" borderId="14" xfId="0" applyNumberFormat="1" applyFont="1" applyBorder="1" applyAlignment="1" applyProtection="1">
      <alignment wrapText="1"/>
      <protection locked="0"/>
    </xf>
    <xf numFmtId="165" fontId="10" fillId="3" borderId="15" xfId="0" applyNumberFormat="1" applyFont="1" applyFill="1" applyBorder="1" applyAlignment="1">
      <alignment wrapText="1"/>
    </xf>
    <xf numFmtId="165" fontId="10" fillId="0" borderId="3" xfId="0" applyNumberFormat="1" applyFont="1" applyBorder="1" applyAlignment="1" applyProtection="1">
      <alignment wrapText="1"/>
      <protection locked="0"/>
    </xf>
    <xf numFmtId="165" fontId="10" fillId="3" borderId="14" xfId="0" applyNumberFormat="1" applyFont="1" applyFill="1" applyBorder="1" applyAlignment="1">
      <alignment wrapText="1"/>
    </xf>
    <xf numFmtId="165" fontId="10" fillId="3" borderId="3" xfId="0" applyNumberFormat="1" applyFont="1" applyFill="1" applyBorder="1" applyAlignment="1">
      <alignment wrapText="1"/>
    </xf>
    <xf numFmtId="165" fontId="10" fillId="3" borderId="6" xfId="0" applyNumberFormat="1" applyFont="1" applyFill="1" applyBorder="1" applyAlignment="1">
      <alignment wrapText="1"/>
    </xf>
    <xf numFmtId="165" fontId="10" fillId="0" borderId="1" xfId="0" applyNumberFormat="1" applyFont="1" applyBorder="1" applyAlignment="1" applyProtection="1">
      <alignment horizontal="center"/>
      <protection locked="0"/>
    </xf>
    <xf numFmtId="165" fontId="10" fillId="0" borderId="1" xfId="0" applyNumberFormat="1" applyFont="1" applyBorder="1" applyAlignment="1" applyProtection="1">
      <alignment horizontal="center" wrapText="1"/>
      <protection locked="0"/>
    </xf>
    <xf numFmtId="165" fontId="10" fillId="51" borderId="1" xfId="0" applyNumberFormat="1" applyFont="1" applyFill="1" applyBorder="1" applyAlignment="1" applyProtection="1">
      <alignment horizontal="center"/>
      <protection locked="0"/>
    </xf>
    <xf numFmtId="165" fontId="10" fillId="3" borderId="4" xfId="0" applyNumberFormat="1" applyFont="1" applyFill="1" applyBorder="1"/>
    <xf numFmtId="2" fontId="71" fillId="2" borderId="1" xfId="0" applyNumberFormat="1" applyFont="1" applyFill="1" applyBorder="1" applyAlignment="1" applyProtection="1">
      <alignment horizontal="center"/>
      <protection locked="0"/>
    </xf>
    <xf numFmtId="0" fontId="105" fillId="28" borderId="4" xfId="0" applyFont="1" applyFill="1" applyBorder="1" applyAlignment="1" applyProtection="1">
      <alignment horizontal="center" vertical="center" wrapText="1"/>
      <protection locked="0"/>
    </xf>
    <xf numFmtId="0" fontId="105" fillId="28" borderId="1" xfId="0" applyFont="1" applyFill="1" applyBorder="1" applyAlignment="1" applyProtection="1">
      <alignment horizontal="center" vertical="center"/>
      <protection locked="0"/>
    </xf>
    <xf numFmtId="0" fontId="110" fillId="0" borderId="0" xfId="0" applyFont="1" applyAlignment="1">
      <alignment horizontal="left" vertical="center" indent="10"/>
    </xf>
    <xf numFmtId="0" fontId="0" fillId="52" borderId="0" xfId="0" applyFill="1" applyAlignment="1">
      <alignment horizontal="center"/>
    </xf>
    <xf numFmtId="0" fontId="0" fillId="52" borderId="0" xfId="0" applyFill="1"/>
    <xf numFmtId="0" fontId="44" fillId="0" borderId="1" xfId="0" applyFont="1" applyBorder="1" applyAlignment="1" applyProtection="1">
      <alignment horizontal="right"/>
      <protection locked="0"/>
    </xf>
    <xf numFmtId="0" fontId="3" fillId="29" borderId="0" xfId="0" applyFont="1" applyFill="1" applyAlignment="1">
      <alignment horizontal="center"/>
    </xf>
    <xf numFmtId="0" fontId="3" fillId="5" borderId="0" xfId="0" applyFont="1" applyFill="1" applyAlignment="1">
      <alignment horizontal="center"/>
    </xf>
    <xf numFmtId="0" fontId="3" fillId="3" borderId="0" xfId="0" applyFont="1" applyFill="1" applyAlignment="1">
      <alignment horizontal="right"/>
    </xf>
    <xf numFmtId="0" fontId="3" fillId="30" borderId="0" xfId="0" applyFont="1" applyFill="1" applyAlignment="1">
      <alignment horizontal="left"/>
    </xf>
    <xf numFmtId="167" fontId="10" fillId="13" borderId="4" xfId="2" applyNumberFormat="1" applyFont="1" applyFill="1" applyBorder="1" applyAlignment="1" applyProtection="1">
      <alignment horizontal="center"/>
      <protection locked="0"/>
    </xf>
    <xf numFmtId="167" fontId="10" fillId="13" borderId="5" xfId="2" applyNumberFormat="1" applyFont="1" applyFill="1" applyBorder="1" applyAlignment="1" applyProtection="1">
      <alignment horizontal="center"/>
      <protection locked="0"/>
    </xf>
    <xf numFmtId="167" fontId="10" fillId="13" borderId="6" xfId="2" applyNumberFormat="1" applyFont="1" applyFill="1" applyBorder="1" applyAlignment="1" applyProtection="1">
      <alignment horizontal="center"/>
      <protection locked="0"/>
    </xf>
    <xf numFmtId="4" fontId="10" fillId="0" borderId="1" xfId="2" applyNumberFormat="1" applyFont="1" applyFill="1" applyBorder="1" applyAlignment="1" applyProtection="1">
      <alignment horizontal="center"/>
    </xf>
    <xf numFmtId="167" fontId="10" fillId="13" borderId="1" xfId="2" applyNumberFormat="1" applyFont="1" applyFill="1" applyBorder="1" applyAlignment="1" applyProtection="1">
      <alignment horizontal="center"/>
      <protection locked="0"/>
    </xf>
    <xf numFmtId="171" fontId="3" fillId="13" borderId="34" xfId="0" applyNumberFormat="1" applyFont="1" applyFill="1" applyBorder="1" applyAlignment="1" applyProtection="1">
      <alignment horizontal="center" vertical="center" wrapText="1"/>
      <protection locked="0"/>
    </xf>
    <xf numFmtId="171" fontId="3" fillId="13" borderId="9" xfId="0" applyNumberFormat="1" applyFont="1" applyFill="1" applyBorder="1" applyAlignment="1" applyProtection="1">
      <alignment horizontal="center" vertical="center" wrapText="1"/>
      <protection locked="0"/>
    </xf>
    <xf numFmtId="0" fontId="14" fillId="8" borderId="35" xfId="0" applyFont="1" applyFill="1" applyBorder="1" applyAlignment="1" applyProtection="1">
      <alignment horizontal="center"/>
      <protection locked="0"/>
    </xf>
    <xf numFmtId="0" fontId="14" fillId="8" borderId="23" xfId="0" applyFont="1" applyFill="1" applyBorder="1" applyAlignment="1" applyProtection="1">
      <alignment horizontal="center"/>
      <protection locked="0"/>
    </xf>
    <xf numFmtId="0" fontId="14" fillId="8" borderId="36" xfId="0" applyFont="1" applyFill="1" applyBorder="1" applyAlignment="1" applyProtection="1">
      <alignment horizontal="center"/>
      <protection locked="0"/>
    </xf>
    <xf numFmtId="0" fontId="11" fillId="15" borderId="19" xfId="0" applyFont="1" applyFill="1" applyBorder="1" applyAlignment="1" applyProtection="1">
      <alignment horizontal="center" vertical="center" wrapText="1"/>
      <protection locked="0"/>
    </xf>
    <xf numFmtId="0" fontId="11" fillId="15" borderId="20" xfId="0" applyFont="1" applyFill="1" applyBorder="1" applyAlignment="1" applyProtection="1">
      <alignment horizontal="center" vertical="center" wrapText="1"/>
      <protection locked="0"/>
    </xf>
    <xf numFmtId="0" fontId="11" fillId="15" borderId="21" xfId="0" applyFont="1" applyFill="1" applyBorder="1" applyAlignment="1" applyProtection="1">
      <alignment horizontal="center" vertical="center" wrapText="1"/>
      <protection locked="0"/>
    </xf>
    <xf numFmtId="0" fontId="11" fillId="15" borderId="22" xfId="0" applyFont="1" applyFill="1" applyBorder="1" applyAlignment="1" applyProtection="1">
      <alignment horizontal="center" vertical="center" wrapText="1"/>
      <protection locked="0"/>
    </xf>
    <xf numFmtId="0" fontId="11" fillId="15" borderId="23" xfId="0" applyFont="1" applyFill="1" applyBorder="1" applyAlignment="1" applyProtection="1">
      <alignment horizontal="center" vertical="center" wrapText="1"/>
      <protection locked="0"/>
    </xf>
    <xf numFmtId="0" fontId="11" fillId="15" borderId="15" xfId="0" applyFont="1" applyFill="1" applyBorder="1" applyAlignment="1" applyProtection="1">
      <alignment horizontal="center" vertical="center" wrapText="1"/>
      <protection locked="0"/>
    </xf>
    <xf numFmtId="49" fontId="20" fillId="17" borderId="27" xfId="0" applyNumberFormat="1" applyFont="1" applyFill="1" applyBorder="1" applyAlignment="1" applyProtection="1">
      <alignment horizontal="center" shrinkToFit="1"/>
      <protection locked="0"/>
    </xf>
    <xf numFmtId="49" fontId="20" fillId="17" borderId="5" xfId="0" applyNumberFormat="1" applyFont="1" applyFill="1" applyBorder="1" applyAlignment="1" applyProtection="1">
      <alignment horizontal="center" shrinkToFit="1"/>
      <protection locked="0"/>
    </xf>
    <xf numFmtId="49" fontId="20" fillId="17" borderId="6" xfId="0" applyNumberFormat="1" applyFont="1" applyFill="1" applyBorder="1" applyAlignment="1" applyProtection="1">
      <alignment horizontal="center" shrinkToFit="1"/>
      <protection locked="0"/>
    </xf>
    <xf numFmtId="164" fontId="10" fillId="17" borderId="4" xfId="1" applyNumberFormat="1" applyFont="1" applyFill="1" applyBorder="1" applyAlignment="1" applyProtection="1">
      <alignment horizontal="center"/>
      <protection locked="0"/>
    </xf>
    <xf numFmtId="164" fontId="10" fillId="17" borderId="6" xfId="1" applyNumberFormat="1" applyFont="1" applyFill="1" applyBorder="1" applyAlignment="1" applyProtection="1">
      <alignment horizontal="center"/>
      <protection locked="0"/>
    </xf>
    <xf numFmtId="0" fontId="11" fillId="15" borderId="1" xfId="0" applyFont="1" applyFill="1" applyBorder="1" applyAlignment="1" applyProtection="1">
      <alignment horizontal="center" vertical="center" wrapText="1"/>
      <protection locked="0"/>
    </xf>
    <xf numFmtId="49" fontId="10" fillId="13" borderId="1" xfId="0" applyNumberFormat="1" applyFont="1" applyFill="1" applyBorder="1" applyAlignment="1" applyProtection="1">
      <alignment horizontal="left" shrinkToFit="1"/>
      <protection locked="0"/>
    </xf>
    <xf numFmtId="1" fontId="10" fillId="13" borderId="1" xfId="1" applyNumberFormat="1" applyFont="1" applyFill="1" applyBorder="1" applyAlignment="1" applyProtection="1">
      <alignment horizontal="center"/>
      <protection locked="0"/>
    </xf>
    <xf numFmtId="169" fontId="10" fillId="0" borderId="1" xfId="2" applyNumberFormat="1" applyFont="1" applyFill="1" applyBorder="1" applyAlignment="1">
      <alignment horizontal="center"/>
    </xf>
    <xf numFmtId="167" fontId="10" fillId="0" borderId="1" xfId="2" applyNumberFormat="1" applyFont="1" applyFill="1" applyBorder="1" applyAlignment="1">
      <alignment horizontal="center"/>
    </xf>
    <xf numFmtId="0" fontId="14" fillId="8" borderId="35" xfId="0" applyFont="1" applyFill="1" applyBorder="1" applyAlignment="1">
      <alignment horizontal="center"/>
    </xf>
    <xf numFmtId="0" fontId="2" fillId="8" borderId="23" xfId="0" applyFont="1" applyFill="1" applyBorder="1" applyAlignment="1">
      <alignment horizontal="center"/>
    </xf>
    <xf numFmtId="0" fontId="2" fillId="8" borderId="36" xfId="0" applyFont="1" applyFill="1" applyBorder="1" applyAlignment="1">
      <alignment horizontal="center"/>
    </xf>
    <xf numFmtId="0" fontId="11" fillId="18" borderId="19"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21" xfId="0" applyFont="1" applyFill="1" applyBorder="1" applyAlignment="1">
      <alignment horizontal="center" vertical="center" wrapText="1"/>
    </xf>
    <xf numFmtId="0" fontId="11" fillId="18" borderId="22" xfId="0" applyFont="1" applyFill="1" applyBorder="1" applyAlignment="1">
      <alignment horizontal="center" vertical="center" wrapText="1"/>
    </xf>
    <xf numFmtId="0" fontId="11" fillId="18" borderId="23" xfId="0" applyFont="1" applyFill="1" applyBorder="1" applyAlignment="1">
      <alignment horizontal="center" vertical="center" wrapText="1"/>
    </xf>
    <xf numFmtId="0" fontId="11" fillId="18" borderId="15" xfId="0" applyFont="1" applyFill="1" applyBorder="1" applyAlignment="1">
      <alignment horizontal="center" vertical="center" wrapText="1"/>
    </xf>
    <xf numFmtId="49" fontId="20" fillId="9" borderId="27" xfId="0" applyNumberFormat="1" applyFont="1" applyFill="1" applyBorder="1" applyAlignment="1" applyProtection="1">
      <alignment horizontal="center" shrinkToFit="1"/>
      <protection locked="0"/>
    </xf>
    <xf numFmtId="49" fontId="20" fillId="9" borderId="5" xfId="0" applyNumberFormat="1" applyFont="1" applyFill="1" applyBorder="1" applyAlignment="1" applyProtection="1">
      <alignment horizontal="center" shrinkToFit="1"/>
      <protection locked="0"/>
    </xf>
    <xf numFmtId="49" fontId="20" fillId="9" borderId="6" xfId="0" applyNumberFormat="1" applyFont="1" applyFill="1" applyBorder="1" applyAlignment="1" applyProtection="1">
      <alignment horizontal="center" shrinkToFit="1"/>
      <protection locked="0"/>
    </xf>
    <xf numFmtId="164" fontId="10" fillId="9" borderId="4" xfId="1" applyNumberFormat="1" applyFont="1" applyFill="1" applyBorder="1" applyAlignment="1">
      <alignment horizontal="center"/>
    </xf>
    <xf numFmtId="164" fontId="10" fillId="9" borderId="6" xfId="1" applyNumberFormat="1" applyFont="1" applyFill="1" applyBorder="1" applyAlignment="1">
      <alignment horizontal="center"/>
    </xf>
    <xf numFmtId="0" fontId="11" fillId="18" borderId="1" xfId="0" applyFont="1" applyFill="1" applyBorder="1" applyAlignment="1">
      <alignment horizontal="center" vertical="center" wrapText="1"/>
    </xf>
    <xf numFmtId="170" fontId="10" fillId="13" borderId="1" xfId="2" applyNumberFormat="1" applyFont="1" applyFill="1" applyBorder="1" applyAlignment="1" applyProtection="1">
      <alignment horizontal="center"/>
      <protection locked="0"/>
    </xf>
    <xf numFmtId="0" fontId="11" fillId="21" borderId="19" xfId="0" applyFont="1" applyFill="1" applyBorder="1" applyAlignment="1">
      <alignment horizontal="center" vertical="center" wrapText="1"/>
    </xf>
    <xf numFmtId="0" fontId="11" fillId="21" borderId="20" xfId="0" applyFont="1" applyFill="1" applyBorder="1" applyAlignment="1">
      <alignment horizontal="center" vertical="center" wrapText="1"/>
    </xf>
    <xf numFmtId="0" fontId="11" fillId="21" borderId="21" xfId="0" applyFont="1" applyFill="1" applyBorder="1" applyAlignment="1">
      <alignment horizontal="center" vertical="center" wrapText="1"/>
    </xf>
    <xf numFmtId="0" fontId="11" fillId="21" borderId="22"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21" borderId="15" xfId="0" applyFont="1" applyFill="1" applyBorder="1" applyAlignment="1">
      <alignment horizontal="center" vertical="center" wrapText="1"/>
    </xf>
    <xf numFmtId="49" fontId="0" fillId="0" borderId="23" xfId="0" applyNumberFormat="1" applyBorder="1" applyAlignment="1">
      <alignment horizontal="left"/>
    </xf>
    <xf numFmtId="0" fontId="0" fillId="0" borderId="23" xfId="0" applyBorder="1" applyAlignment="1">
      <alignment horizontal="left"/>
    </xf>
    <xf numFmtId="0" fontId="0" fillId="0" borderId="15" xfId="0" applyBorder="1" applyAlignment="1">
      <alignment horizontal="left"/>
    </xf>
    <xf numFmtId="10" fontId="10" fillId="0" borderId="1" xfId="2" applyNumberFormat="1" applyFont="1" applyFill="1" applyBorder="1" applyAlignment="1">
      <alignment horizontal="center"/>
    </xf>
    <xf numFmtId="167" fontId="10" fillId="0" borderId="4" xfId="0" applyNumberFormat="1" applyFont="1" applyBorder="1" applyAlignment="1">
      <alignment horizontal="center"/>
    </xf>
    <xf numFmtId="167" fontId="10" fillId="0" borderId="6" xfId="0" applyNumberFormat="1" applyFont="1" applyBorder="1" applyAlignment="1">
      <alignment horizontal="center"/>
    </xf>
    <xf numFmtId="0" fontId="10" fillId="0" borderId="1" xfId="0" applyFont="1" applyBorder="1" applyAlignment="1">
      <alignment horizontal="left"/>
    </xf>
    <xf numFmtId="1" fontId="10" fillId="13" borderId="1" xfId="0" applyNumberFormat="1" applyFont="1" applyFill="1" applyBorder="1" applyAlignment="1" applyProtection="1">
      <alignment horizontal="center"/>
      <protection locked="0"/>
    </xf>
    <xf numFmtId="0" fontId="14" fillId="8" borderId="23" xfId="0" applyFont="1" applyFill="1" applyBorder="1" applyAlignment="1">
      <alignment horizontal="center"/>
    </xf>
    <xf numFmtId="0" fontId="14" fillId="8" borderId="36" xfId="0" applyFont="1" applyFill="1" applyBorder="1" applyAlignment="1">
      <alignment horizontal="center"/>
    </xf>
    <xf numFmtId="0" fontId="11" fillId="18" borderId="1" xfId="0" applyFont="1" applyFill="1" applyBorder="1" applyAlignment="1">
      <alignment horizontal="center" vertical="center"/>
    </xf>
    <xf numFmtId="167" fontId="10" fillId="17" borderId="4" xfId="0" applyNumberFormat="1" applyFont="1" applyFill="1" applyBorder="1" applyAlignment="1" applyProtection="1">
      <alignment horizontal="center"/>
      <protection locked="0"/>
    </xf>
    <xf numFmtId="167" fontId="10" fillId="17" borderId="6" xfId="0" applyNumberFormat="1" applyFont="1" applyFill="1" applyBorder="1" applyAlignment="1" applyProtection="1">
      <alignment horizontal="center"/>
      <protection locked="0"/>
    </xf>
    <xf numFmtId="0" fontId="10" fillId="0" borderId="1" xfId="0" applyFont="1" applyBorder="1" applyAlignment="1" applyProtection="1">
      <alignment horizontal="left" shrinkToFit="1"/>
      <protection locked="0"/>
    </xf>
    <xf numFmtId="167" fontId="10" fillId="13" borderId="38" xfId="0" applyNumberFormat="1" applyFont="1" applyFill="1" applyBorder="1" applyAlignment="1" applyProtection="1">
      <alignment horizontal="center"/>
      <protection locked="0"/>
    </xf>
    <xf numFmtId="167" fontId="10" fillId="13" borderId="17" xfId="0" applyNumberFormat="1" applyFont="1" applyFill="1" applyBorder="1" applyAlignment="1" applyProtection="1">
      <alignment horizontal="center"/>
      <protection locked="0"/>
    </xf>
    <xf numFmtId="0" fontId="11" fillId="15" borderId="1" xfId="0" applyFont="1" applyFill="1" applyBorder="1" applyAlignment="1" applyProtection="1">
      <alignment horizontal="center" vertical="center"/>
      <protection locked="0"/>
    </xf>
    <xf numFmtId="0" fontId="10" fillId="0" borderId="1" xfId="0" applyFont="1" applyBorder="1" applyAlignment="1" applyProtection="1">
      <alignment horizontal="left"/>
      <protection locked="0"/>
    </xf>
    <xf numFmtId="167" fontId="10" fillId="13" borderId="4" xfId="0" applyNumberFormat="1" applyFont="1" applyFill="1" applyBorder="1" applyAlignment="1" applyProtection="1">
      <alignment horizontal="center"/>
      <protection locked="0"/>
    </xf>
    <xf numFmtId="167" fontId="10" fillId="13" borderId="6" xfId="0" applyNumberFormat="1" applyFont="1" applyFill="1" applyBorder="1" applyAlignment="1" applyProtection="1">
      <alignment horizontal="center"/>
      <protection locked="0"/>
    </xf>
    <xf numFmtId="4" fontId="10" fillId="0" borderId="1" xfId="2" applyNumberFormat="1" applyFont="1" applyFill="1" applyBorder="1" applyAlignment="1">
      <alignment horizontal="center"/>
    </xf>
    <xf numFmtId="0" fontId="11" fillId="19" borderId="19" xfId="0" applyFont="1" applyFill="1" applyBorder="1" applyAlignment="1">
      <alignment horizontal="center" vertical="center" wrapText="1"/>
    </xf>
    <xf numFmtId="0" fontId="11" fillId="19" borderId="20" xfId="0" applyFont="1" applyFill="1" applyBorder="1" applyAlignment="1">
      <alignment horizontal="center" vertical="center" wrapText="1"/>
    </xf>
    <xf numFmtId="0" fontId="11" fillId="19" borderId="21" xfId="0" applyFont="1" applyFill="1" applyBorder="1" applyAlignment="1">
      <alignment horizontal="center" vertical="center" wrapText="1"/>
    </xf>
    <xf numFmtId="0" fontId="11" fillId="19" borderId="22"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11" fillId="19" borderId="15" xfId="0" applyFont="1" applyFill="1" applyBorder="1" applyAlignment="1">
      <alignment horizontal="center" vertical="center" wrapText="1"/>
    </xf>
    <xf numFmtId="0" fontId="11" fillId="19" borderId="1" xfId="0" applyFont="1" applyFill="1" applyBorder="1" applyAlignment="1">
      <alignment horizontal="center" vertical="center" wrapText="1"/>
    </xf>
    <xf numFmtId="10" fontId="10" fillId="13" borderId="1" xfId="2" applyNumberFormat="1" applyFont="1" applyFill="1" applyBorder="1" applyAlignment="1" applyProtection="1">
      <alignment horizontal="center"/>
      <protection locked="0"/>
    </xf>
    <xf numFmtId="49" fontId="10" fillId="0" borderId="1" xfId="0" applyNumberFormat="1" applyFont="1" applyBorder="1" applyAlignment="1">
      <alignment horizontal="left" shrinkToFit="1"/>
    </xf>
    <xf numFmtId="0" fontId="10" fillId="0" borderId="1" xfId="0" applyFont="1" applyBorder="1" applyAlignment="1">
      <alignment horizontal="left" shrinkToFit="1"/>
    </xf>
    <xf numFmtId="49" fontId="20" fillId="20" borderId="27" xfId="0" applyNumberFormat="1" applyFont="1" applyFill="1" applyBorder="1" applyAlignment="1" applyProtection="1">
      <alignment horizontal="center" shrinkToFit="1"/>
      <protection locked="0"/>
    </xf>
    <xf numFmtId="49" fontId="20" fillId="20" borderId="5" xfId="0" applyNumberFormat="1" applyFont="1" applyFill="1" applyBorder="1" applyAlignment="1" applyProtection="1">
      <alignment horizontal="center" shrinkToFit="1"/>
      <protection locked="0"/>
    </xf>
    <xf numFmtId="49" fontId="20" fillId="20" borderId="6" xfId="0" applyNumberFormat="1" applyFont="1" applyFill="1" applyBorder="1" applyAlignment="1" applyProtection="1">
      <alignment horizontal="center" shrinkToFit="1"/>
      <protection locked="0"/>
    </xf>
    <xf numFmtId="164" fontId="10" fillId="20" borderId="4" xfId="1" applyNumberFormat="1" applyFont="1" applyFill="1" applyBorder="1" applyAlignment="1">
      <alignment horizontal="center"/>
    </xf>
    <xf numFmtId="164" fontId="10" fillId="20" borderId="6" xfId="1" applyNumberFormat="1" applyFont="1" applyFill="1" applyBorder="1" applyAlignment="1">
      <alignment horizontal="center"/>
    </xf>
    <xf numFmtId="49" fontId="20" fillId="22" borderId="27" xfId="0" applyNumberFormat="1" applyFont="1" applyFill="1" applyBorder="1" applyAlignment="1" applyProtection="1">
      <alignment horizontal="center" shrinkToFit="1"/>
      <protection locked="0"/>
    </xf>
    <xf numFmtId="49" fontId="20" fillId="22" borderId="5" xfId="0" applyNumberFormat="1" applyFont="1" applyFill="1" applyBorder="1" applyAlignment="1" applyProtection="1">
      <alignment horizontal="center" shrinkToFit="1"/>
      <protection locked="0"/>
    </xf>
    <xf numFmtId="49" fontId="20" fillId="22" borderId="6" xfId="0" applyNumberFormat="1" applyFont="1" applyFill="1" applyBorder="1" applyAlignment="1" applyProtection="1">
      <alignment horizontal="center" shrinkToFit="1"/>
      <protection locked="0"/>
    </xf>
    <xf numFmtId="164" fontId="10" fillId="22" borderId="4" xfId="1" applyNumberFormat="1" applyFont="1" applyFill="1" applyBorder="1" applyAlignment="1">
      <alignment horizontal="center"/>
    </xf>
    <xf numFmtId="164" fontId="10" fillId="22" borderId="6" xfId="1" applyNumberFormat="1" applyFont="1" applyFill="1" applyBorder="1" applyAlignment="1">
      <alignment horizontal="center"/>
    </xf>
    <xf numFmtId="0" fontId="11" fillId="21" borderId="1" xfId="0" applyFont="1" applyFill="1" applyBorder="1" applyAlignment="1">
      <alignment horizontal="center" vertical="center" wrapText="1"/>
    </xf>
    <xf numFmtId="1" fontId="10" fillId="12" borderId="1" xfId="0" applyNumberFormat="1" applyFont="1" applyFill="1" applyBorder="1" applyAlignment="1" applyProtection="1">
      <alignment horizontal="center"/>
      <protection locked="0"/>
    </xf>
    <xf numFmtId="0" fontId="11" fillId="23" borderId="19" xfId="0" applyFont="1" applyFill="1" applyBorder="1" applyAlignment="1">
      <alignment horizontal="center" vertical="center" wrapText="1"/>
    </xf>
    <xf numFmtId="0" fontId="11" fillId="23" borderId="20" xfId="0" applyFont="1" applyFill="1" applyBorder="1" applyAlignment="1">
      <alignment horizontal="center" vertical="center" wrapText="1"/>
    </xf>
    <xf numFmtId="0" fontId="11" fillId="23" borderId="21" xfId="0" applyFont="1" applyFill="1" applyBorder="1" applyAlignment="1">
      <alignment horizontal="center" vertical="center" wrapText="1"/>
    </xf>
    <xf numFmtId="0" fontId="11" fillId="23" borderId="22" xfId="0" applyFont="1" applyFill="1" applyBorder="1" applyAlignment="1">
      <alignment horizontal="center" vertical="center" wrapText="1"/>
    </xf>
    <xf numFmtId="0" fontId="11" fillId="23" borderId="23" xfId="0" applyFont="1" applyFill="1" applyBorder="1" applyAlignment="1">
      <alignment horizontal="center" vertical="center" wrapText="1"/>
    </xf>
    <xf numFmtId="0" fontId="11" fillId="23" borderId="15" xfId="0" applyFont="1" applyFill="1" applyBorder="1" applyAlignment="1">
      <alignment horizontal="center" vertical="center" wrapText="1"/>
    </xf>
    <xf numFmtId="1" fontId="10" fillId="13" borderId="4" xfId="0" applyNumberFormat="1" applyFont="1" applyFill="1" applyBorder="1" applyAlignment="1" applyProtection="1">
      <alignment horizontal="center"/>
      <protection locked="0"/>
    </xf>
    <xf numFmtId="1" fontId="10" fillId="13" borderId="6" xfId="0" applyNumberFormat="1" applyFont="1" applyFill="1" applyBorder="1" applyAlignment="1" applyProtection="1">
      <alignment horizontal="center"/>
      <protection locked="0"/>
    </xf>
    <xf numFmtId="167" fontId="10" fillId="20" borderId="4" xfId="0" applyNumberFormat="1" applyFont="1" applyFill="1" applyBorder="1" applyAlignment="1" applyProtection="1">
      <alignment horizontal="center"/>
      <protection locked="0"/>
    </xf>
    <xf numFmtId="167" fontId="10" fillId="20" borderId="6" xfId="0" applyNumberFormat="1" applyFont="1" applyFill="1" applyBorder="1" applyAlignment="1" applyProtection="1">
      <alignment horizontal="center"/>
      <protection locked="0"/>
    </xf>
    <xf numFmtId="10" fontId="10" fillId="0" borderId="4" xfId="0" applyNumberFormat="1" applyFont="1" applyBorder="1" applyAlignment="1">
      <alignment horizontal="center"/>
    </xf>
    <xf numFmtId="10" fontId="10" fillId="0" borderId="6" xfId="0" applyNumberFormat="1" applyFont="1" applyBorder="1" applyAlignment="1">
      <alignment horizontal="center"/>
    </xf>
    <xf numFmtId="167" fontId="10" fillId="9" borderId="4" xfId="0" applyNumberFormat="1" applyFont="1" applyFill="1" applyBorder="1" applyAlignment="1" applyProtection="1">
      <alignment horizontal="center"/>
      <protection locked="0"/>
    </xf>
    <xf numFmtId="167" fontId="10" fillId="9" borderId="6" xfId="0" applyNumberFormat="1" applyFont="1" applyFill="1" applyBorder="1" applyAlignment="1" applyProtection="1">
      <alignment horizontal="center"/>
      <protection locked="0"/>
    </xf>
    <xf numFmtId="166" fontId="20" fillId="9" borderId="34" xfId="0" applyNumberFormat="1" applyFont="1" applyFill="1" applyBorder="1" applyAlignment="1">
      <alignment horizontal="center" vertical="center"/>
    </xf>
    <xf numFmtId="166" fontId="20" fillId="9" borderId="43" xfId="0" applyNumberFormat="1" applyFont="1" applyFill="1" applyBorder="1" applyAlignment="1">
      <alignment horizontal="center" vertical="center"/>
    </xf>
    <xf numFmtId="0" fontId="11" fillId="19" borderId="1" xfId="0" applyFont="1" applyFill="1" applyBorder="1" applyAlignment="1">
      <alignment horizontal="center" vertical="center"/>
    </xf>
    <xf numFmtId="166" fontId="20" fillId="17" borderId="34" xfId="0" applyNumberFormat="1" applyFont="1" applyFill="1" applyBorder="1" applyAlignment="1" applyProtection="1">
      <alignment horizontal="center" vertical="center"/>
      <protection locked="0"/>
    </xf>
    <xf numFmtId="166" fontId="20" fillId="17" borderId="43" xfId="0" applyNumberFormat="1" applyFont="1" applyFill="1" applyBorder="1" applyAlignment="1" applyProtection="1">
      <alignment horizontal="center" vertical="center"/>
      <protection locked="0"/>
    </xf>
    <xf numFmtId="1" fontId="10" fillId="12" borderId="4" xfId="0" applyNumberFormat="1" applyFont="1" applyFill="1" applyBorder="1" applyAlignment="1" applyProtection="1">
      <alignment horizontal="center"/>
      <protection locked="0"/>
    </xf>
    <xf numFmtId="1" fontId="10" fillId="12" borderId="6" xfId="0" applyNumberFormat="1" applyFont="1" applyFill="1" applyBorder="1" applyAlignment="1" applyProtection="1">
      <alignment horizontal="center"/>
      <protection locked="0"/>
    </xf>
    <xf numFmtId="49" fontId="20" fillId="25" borderId="27" xfId="0" applyNumberFormat="1" applyFont="1" applyFill="1" applyBorder="1" applyAlignment="1" applyProtection="1">
      <alignment horizontal="center" shrinkToFit="1"/>
      <protection locked="0"/>
    </xf>
    <xf numFmtId="49" fontId="20" fillId="25" borderId="5" xfId="0" applyNumberFormat="1" applyFont="1" applyFill="1" applyBorder="1" applyAlignment="1" applyProtection="1">
      <alignment horizontal="center" shrinkToFit="1"/>
      <protection locked="0"/>
    </xf>
    <xf numFmtId="49" fontId="20" fillId="25" borderId="6" xfId="0" applyNumberFormat="1" applyFont="1" applyFill="1" applyBorder="1" applyAlignment="1" applyProtection="1">
      <alignment horizontal="center" shrinkToFit="1"/>
      <protection locked="0"/>
    </xf>
    <xf numFmtId="167" fontId="10" fillId="25" borderId="4" xfId="0" applyNumberFormat="1" applyFont="1" applyFill="1" applyBorder="1" applyAlignment="1" applyProtection="1">
      <alignment horizontal="center"/>
      <protection locked="0"/>
    </xf>
    <xf numFmtId="167" fontId="10" fillId="25" borderId="6" xfId="0" applyNumberFormat="1" applyFont="1" applyFill="1" applyBorder="1" applyAlignment="1" applyProtection="1">
      <alignment horizontal="center"/>
      <protection locked="0"/>
    </xf>
    <xf numFmtId="166" fontId="20" fillId="20" borderId="34" xfId="0" applyNumberFormat="1" applyFont="1" applyFill="1" applyBorder="1" applyAlignment="1">
      <alignment horizontal="center" vertical="center"/>
    </xf>
    <xf numFmtId="166" fontId="20" fillId="20" borderId="43" xfId="0" applyNumberFormat="1" applyFont="1" applyFill="1" applyBorder="1" applyAlignment="1">
      <alignment horizontal="center" vertical="center"/>
    </xf>
    <xf numFmtId="49" fontId="20" fillId="24" borderId="27" xfId="0" applyNumberFormat="1" applyFont="1" applyFill="1" applyBorder="1" applyAlignment="1" applyProtection="1">
      <alignment horizontal="center" shrinkToFit="1"/>
      <protection locked="0"/>
    </xf>
    <xf numFmtId="49" fontId="20" fillId="24" borderId="5" xfId="0" applyNumberFormat="1" applyFont="1" applyFill="1" applyBorder="1" applyAlignment="1" applyProtection="1">
      <alignment horizontal="center" shrinkToFit="1"/>
      <protection locked="0"/>
    </xf>
    <xf numFmtId="49" fontId="20" fillId="24" borderId="6" xfId="0" applyNumberFormat="1" applyFont="1" applyFill="1" applyBorder="1" applyAlignment="1" applyProtection="1">
      <alignment horizontal="center" shrinkToFit="1"/>
      <protection locked="0"/>
    </xf>
    <xf numFmtId="164" fontId="10" fillId="24" borderId="4" xfId="1" applyNumberFormat="1" applyFont="1" applyFill="1" applyBorder="1" applyAlignment="1">
      <alignment horizontal="center"/>
    </xf>
    <xf numFmtId="164" fontId="10" fillId="24" borderId="6" xfId="1" applyNumberFormat="1" applyFont="1" applyFill="1" applyBorder="1" applyAlignment="1">
      <alignment horizontal="center"/>
    </xf>
    <xf numFmtId="0" fontId="11" fillId="23" borderId="1" xfId="0" applyFont="1" applyFill="1" applyBorder="1" applyAlignment="1">
      <alignment horizontal="center" vertical="center" wrapText="1"/>
    </xf>
    <xf numFmtId="166" fontId="20" fillId="27" borderId="34" xfId="0" applyNumberFormat="1" applyFont="1" applyFill="1" applyBorder="1" applyAlignment="1">
      <alignment horizontal="center" vertical="center"/>
    </xf>
    <xf numFmtId="166" fontId="20" fillId="27" borderId="43" xfId="0" applyNumberFormat="1" applyFont="1" applyFill="1" applyBorder="1" applyAlignment="1">
      <alignment horizontal="center" vertical="center"/>
    </xf>
    <xf numFmtId="0" fontId="40" fillId="3" borderId="0" xfId="0" applyFont="1" applyFill="1" applyAlignment="1">
      <alignment horizontal="center"/>
    </xf>
    <xf numFmtId="0" fontId="40" fillId="32" borderId="0" xfId="0" applyFont="1" applyFill="1" applyAlignment="1">
      <alignment horizontal="center"/>
    </xf>
    <xf numFmtId="0" fontId="40" fillId="33" borderId="0" xfId="0" applyFont="1" applyFill="1" applyAlignment="1">
      <alignment horizontal="center"/>
    </xf>
    <xf numFmtId="0" fontId="40" fillId="3" borderId="10" xfId="0" applyFont="1" applyFill="1" applyBorder="1" applyAlignment="1">
      <alignment horizontal="center"/>
    </xf>
    <xf numFmtId="0" fontId="40" fillId="32" borderId="10" xfId="0" applyFont="1" applyFill="1" applyBorder="1" applyAlignment="1">
      <alignment horizontal="center"/>
    </xf>
    <xf numFmtId="0" fontId="40" fillId="33" borderId="10" xfId="0" applyFont="1" applyFill="1" applyBorder="1" applyAlignment="1">
      <alignment horizontal="center"/>
    </xf>
    <xf numFmtId="0" fontId="11" fillId="21" borderId="27" xfId="0" applyFont="1" applyFill="1" applyBorder="1" applyAlignment="1">
      <alignment horizontal="center" vertical="center" wrapText="1"/>
    </xf>
    <xf numFmtId="0" fontId="11" fillId="21" borderId="45" xfId="0" applyFont="1" applyFill="1" applyBorder="1" applyAlignment="1">
      <alignment horizontal="center" vertical="center" wrapText="1"/>
    </xf>
    <xf numFmtId="49" fontId="20" fillId="27" borderId="27" xfId="0" applyNumberFormat="1" applyFont="1" applyFill="1" applyBorder="1" applyAlignment="1" applyProtection="1">
      <alignment horizontal="center" shrinkToFit="1"/>
      <protection locked="0"/>
    </xf>
    <xf numFmtId="49" fontId="20" fillId="27" borderId="5" xfId="0" applyNumberFormat="1" applyFont="1" applyFill="1" applyBorder="1" applyAlignment="1" applyProtection="1">
      <alignment horizontal="center" shrinkToFit="1"/>
      <protection locked="0"/>
    </xf>
    <xf numFmtId="49" fontId="20" fillId="27" borderId="6" xfId="0" applyNumberFormat="1" applyFont="1" applyFill="1" applyBorder="1" applyAlignment="1" applyProtection="1">
      <alignment horizontal="center" shrinkToFit="1"/>
      <protection locked="0"/>
    </xf>
    <xf numFmtId="167" fontId="10" fillId="27" borderId="4" xfId="0" applyNumberFormat="1" applyFont="1" applyFill="1" applyBorder="1" applyAlignment="1" applyProtection="1">
      <alignment horizontal="center"/>
      <protection locked="0"/>
    </xf>
    <xf numFmtId="167" fontId="10" fillId="27" borderId="6" xfId="0" applyNumberFormat="1" applyFont="1" applyFill="1" applyBorder="1" applyAlignment="1" applyProtection="1">
      <alignment horizontal="center"/>
      <protection locked="0"/>
    </xf>
    <xf numFmtId="166" fontId="20" fillId="25" borderId="34" xfId="0" applyNumberFormat="1" applyFont="1" applyFill="1" applyBorder="1" applyAlignment="1">
      <alignment horizontal="center" vertical="center"/>
    </xf>
    <xf numFmtId="166" fontId="20" fillId="25" borderId="43" xfId="0" applyNumberFormat="1" applyFont="1" applyFill="1" applyBorder="1" applyAlignment="1">
      <alignment horizontal="center" vertical="center"/>
    </xf>
    <xf numFmtId="0" fontId="11" fillId="26" borderId="1" xfId="0" applyFont="1" applyFill="1" applyBorder="1" applyAlignment="1">
      <alignment horizontal="center" vertical="center"/>
    </xf>
    <xf numFmtId="0" fontId="11" fillId="26" borderId="1" xfId="0" applyFont="1" applyFill="1" applyBorder="1" applyAlignment="1">
      <alignment horizontal="center" vertical="center" wrapText="1"/>
    </xf>
    <xf numFmtId="0" fontId="68" fillId="0" borderId="0" xfId="0" applyFont="1" applyAlignment="1">
      <alignment horizontal="center"/>
    </xf>
    <xf numFmtId="0" fontId="19" fillId="0" borderId="0" xfId="0" applyFont="1" applyAlignment="1">
      <alignment horizontal="center"/>
    </xf>
    <xf numFmtId="0" fontId="70" fillId="0" borderId="0" xfId="0" applyFont="1" applyAlignment="1">
      <alignment horizontal="center"/>
    </xf>
    <xf numFmtId="0" fontId="4" fillId="16" borderId="49" xfId="0" applyFont="1" applyFill="1" applyBorder="1" applyAlignment="1">
      <alignment horizontal="center" wrapText="1"/>
    </xf>
    <xf numFmtId="0" fontId="4" fillId="16" borderId="50" xfId="0" applyFont="1" applyFill="1" applyBorder="1" applyAlignment="1">
      <alignment horizontal="center" wrapText="1"/>
    </xf>
    <xf numFmtId="0" fontId="4" fillId="16" borderId="49" xfId="0" applyFont="1" applyFill="1" applyBorder="1" applyAlignment="1">
      <alignment horizontal="center" vertical="center" wrapText="1"/>
    </xf>
    <xf numFmtId="0" fontId="4" fillId="16" borderId="50" xfId="0" applyFont="1" applyFill="1" applyBorder="1" applyAlignment="1">
      <alignment horizontal="center" vertical="center" wrapText="1"/>
    </xf>
    <xf numFmtId="0" fontId="4" fillId="16" borderId="49" xfId="0" applyFont="1" applyFill="1" applyBorder="1" applyAlignment="1">
      <alignment horizontal="center" vertical="center"/>
    </xf>
    <xf numFmtId="0" fontId="4" fillId="16" borderId="50" xfId="0" applyFont="1" applyFill="1" applyBorder="1" applyAlignment="1">
      <alignment horizontal="center" vertical="center"/>
    </xf>
    <xf numFmtId="0" fontId="61" fillId="0" borderId="0" xfId="0" applyFont="1" applyAlignment="1">
      <alignment horizontal="center"/>
    </xf>
    <xf numFmtId="0" fontId="76" fillId="0" borderId="0" xfId="0" applyFont="1" applyAlignment="1">
      <alignment horizontal="center"/>
    </xf>
    <xf numFmtId="0" fontId="4" fillId="16" borderId="51" xfId="0" applyFont="1" applyFill="1" applyBorder="1" applyAlignment="1">
      <alignment horizontal="center" vertical="center" wrapText="1"/>
    </xf>
    <xf numFmtId="0" fontId="4" fillId="16" borderId="52" xfId="0" applyFont="1" applyFill="1" applyBorder="1" applyAlignment="1">
      <alignment horizontal="center" vertical="center" wrapText="1"/>
    </xf>
    <xf numFmtId="0" fontId="6" fillId="16" borderId="53" xfId="0" applyFont="1" applyFill="1" applyBorder="1" applyAlignment="1">
      <alignment horizontal="center" wrapText="1"/>
    </xf>
    <xf numFmtId="0" fontId="6" fillId="16" borderId="54" xfId="0" applyFont="1" applyFill="1" applyBorder="1" applyAlignment="1">
      <alignment horizontal="center" wrapText="1"/>
    </xf>
    <xf numFmtId="0" fontId="6" fillId="16" borderId="51" xfId="0" applyFont="1" applyFill="1" applyBorder="1" applyAlignment="1">
      <alignment horizontal="center" vertical="center" wrapText="1"/>
    </xf>
    <xf numFmtId="0" fontId="6" fillId="16" borderId="52" xfId="0" applyFont="1" applyFill="1" applyBorder="1" applyAlignment="1">
      <alignment horizontal="center" vertical="center" wrapText="1"/>
    </xf>
    <xf numFmtId="0" fontId="6" fillId="16" borderId="51" xfId="0" applyFont="1" applyFill="1" applyBorder="1" applyAlignment="1">
      <alignment horizontal="center" vertical="center"/>
    </xf>
    <xf numFmtId="0" fontId="6" fillId="16" borderId="52" xfId="0" applyFont="1" applyFill="1" applyBorder="1" applyAlignment="1">
      <alignment horizontal="center" vertical="center"/>
    </xf>
    <xf numFmtId="0" fontId="4" fillId="16" borderId="51" xfId="0" applyFont="1" applyFill="1" applyBorder="1" applyAlignment="1">
      <alignment horizontal="center" wrapText="1"/>
    </xf>
    <xf numFmtId="0" fontId="4" fillId="16" borderId="52" xfId="0" applyFont="1" applyFill="1" applyBorder="1" applyAlignment="1">
      <alignment horizontal="center" wrapText="1"/>
    </xf>
    <xf numFmtId="0" fontId="4" fillId="16" borderId="51" xfId="0" applyFont="1" applyFill="1" applyBorder="1" applyAlignment="1">
      <alignment horizontal="center" vertical="center"/>
    </xf>
    <xf numFmtId="0" fontId="4" fillId="16" borderId="52" xfId="0" applyFont="1" applyFill="1" applyBorder="1" applyAlignment="1">
      <alignment horizontal="center" vertical="center"/>
    </xf>
    <xf numFmtId="0" fontId="10" fillId="0" borderId="0" xfId="0" applyFont="1" applyAlignment="1">
      <alignment horizontal="left" vertical="center" wrapText="1"/>
    </xf>
    <xf numFmtId="166" fontId="10" fillId="0" borderId="1" xfId="1" applyNumberFormat="1" applyFont="1" applyFill="1" applyBorder="1" applyAlignment="1" applyProtection="1">
      <alignment horizontal="center"/>
      <protection locked="0"/>
    </xf>
    <xf numFmtId="0" fontId="10" fillId="0" borderId="4" xfId="0" applyFont="1" applyBorder="1" applyAlignment="1" applyProtection="1">
      <alignment horizontal="center" wrapText="1"/>
      <protection locked="0"/>
    </xf>
    <xf numFmtId="0" fontId="10" fillId="0" borderId="5" xfId="0" applyFont="1" applyBorder="1" applyAlignment="1" applyProtection="1">
      <alignment horizontal="center" wrapText="1"/>
      <protection locked="0"/>
    </xf>
    <xf numFmtId="0" fontId="10" fillId="0" borderId="6" xfId="0" applyFont="1" applyBorder="1" applyAlignment="1" applyProtection="1">
      <alignment horizontal="center" wrapText="1"/>
      <protection locked="0"/>
    </xf>
    <xf numFmtId="0" fontId="10" fillId="0" borderId="4" xfId="0" applyFont="1" applyBorder="1" applyAlignment="1" applyProtection="1">
      <alignment horizontal="center"/>
      <protection locked="0"/>
    </xf>
    <xf numFmtId="0" fontId="10" fillId="0" borderId="5" xfId="0" applyFont="1" applyBorder="1" applyAlignment="1" applyProtection="1">
      <alignment horizontal="center"/>
      <protection locked="0"/>
    </xf>
    <xf numFmtId="0" fontId="10" fillId="0" borderId="6" xfId="0" applyFont="1" applyBorder="1" applyAlignment="1" applyProtection="1">
      <alignment horizontal="center"/>
      <protection locked="0"/>
    </xf>
    <xf numFmtId="0" fontId="10" fillId="3" borderId="14"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59" fillId="11" borderId="2" xfId="0" applyFont="1" applyFill="1" applyBorder="1" applyAlignment="1" applyProtection="1">
      <alignment horizontal="center"/>
      <protection locked="0"/>
    </xf>
    <xf numFmtId="0" fontId="59" fillId="11" borderId="0" xfId="0" applyFont="1" applyFill="1" applyAlignment="1" applyProtection="1">
      <alignment horizontal="center"/>
      <protection locked="0"/>
    </xf>
    <xf numFmtId="0" fontId="59" fillId="11" borderId="16" xfId="0" applyFont="1" applyFill="1" applyBorder="1" applyAlignment="1" applyProtection="1">
      <alignment horizontal="center"/>
      <protection locked="0"/>
    </xf>
    <xf numFmtId="0" fontId="20" fillId="2" borderId="4" xfId="0" applyFont="1" applyFill="1" applyBorder="1" applyAlignment="1" applyProtection="1">
      <alignment horizontal="right"/>
      <protection locked="0"/>
    </xf>
    <xf numFmtId="0" fontId="20" fillId="2" borderId="5" xfId="0" applyFont="1" applyFill="1" applyBorder="1" applyAlignment="1" applyProtection="1">
      <alignment horizontal="right"/>
      <protection locked="0"/>
    </xf>
    <xf numFmtId="0" fontId="20" fillId="2" borderId="6" xfId="0" applyFont="1" applyFill="1" applyBorder="1" applyAlignment="1" applyProtection="1">
      <alignment horizontal="right"/>
      <protection locked="0"/>
    </xf>
    <xf numFmtId="0" fontId="10" fillId="0" borderId="1" xfId="0" applyFont="1" applyBorder="1" applyAlignment="1" applyProtection="1">
      <alignment horizontal="left" wrapText="1"/>
      <protection locked="0"/>
    </xf>
    <xf numFmtId="0" fontId="20" fillId="50" borderId="5" xfId="0" applyFont="1" applyFill="1" applyBorder="1" applyAlignment="1" applyProtection="1">
      <alignment horizontal="center" vertical="center"/>
      <protection locked="0"/>
    </xf>
    <xf numFmtId="0" fontId="20" fillId="50" borderId="6"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protection locked="0"/>
    </xf>
    <xf numFmtId="0" fontId="20" fillId="2" borderId="6" xfId="0" applyFont="1" applyFill="1" applyBorder="1" applyAlignment="1" applyProtection="1">
      <alignment horizontal="center"/>
      <protection locked="0"/>
    </xf>
    <xf numFmtId="0" fontId="20" fillId="2" borderId="10" xfId="0" applyFont="1" applyFill="1" applyBorder="1" applyAlignment="1" applyProtection="1">
      <alignment horizontal="right"/>
      <protection locked="0"/>
    </xf>
    <xf numFmtId="0" fontId="20" fillId="0" borderId="4" xfId="0" applyFont="1" applyBorder="1" applyAlignment="1" applyProtection="1">
      <alignment horizontal="center"/>
      <protection locked="0"/>
    </xf>
    <xf numFmtId="0" fontId="20" fillId="0" borderId="5" xfId="0" applyFont="1" applyBorder="1" applyAlignment="1" applyProtection="1">
      <alignment horizontal="center"/>
      <protection locked="0"/>
    </xf>
    <xf numFmtId="0" fontId="20" fillId="0" borderId="6" xfId="0" applyFont="1" applyBorder="1" applyAlignment="1" applyProtection="1">
      <alignment horizontal="center"/>
      <protection locked="0"/>
    </xf>
    <xf numFmtId="0" fontId="59" fillId="0" borderId="4" xfId="0" applyFont="1" applyBorder="1" applyAlignment="1" applyProtection="1">
      <alignment horizontal="center"/>
      <protection locked="0"/>
    </xf>
    <xf numFmtId="0" fontId="59" fillId="0" borderId="5" xfId="0" applyFont="1" applyBorder="1" applyAlignment="1" applyProtection="1">
      <alignment horizontal="center"/>
      <protection locked="0"/>
    </xf>
    <xf numFmtId="0" fontId="59" fillId="0" borderId="6" xfId="0" applyFont="1" applyBorder="1" applyAlignment="1" applyProtection="1">
      <alignment horizontal="center"/>
      <protection locked="0"/>
    </xf>
    <xf numFmtId="0" fontId="10" fillId="0" borderId="14" xfId="0" applyFont="1" applyBorder="1" applyAlignment="1" applyProtection="1">
      <alignment horizontal="left" vertical="center" wrapText="1"/>
      <protection locked="0"/>
    </xf>
    <xf numFmtId="0" fontId="10" fillId="0" borderId="38" xfId="0" applyFont="1" applyBorder="1" applyAlignment="1" applyProtection="1">
      <alignment horizontal="left" vertical="center" wrapText="1"/>
      <protection locked="0"/>
    </xf>
    <xf numFmtId="0" fontId="10" fillId="0" borderId="14" xfId="0" applyFont="1" applyBorder="1" applyAlignment="1" applyProtection="1">
      <alignment vertical="center" wrapText="1"/>
      <protection locked="0"/>
    </xf>
    <xf numFmtId="0" fontId="10" fillId="0" borderId="38" xfId="0" applyFont="1" applyBorder="1" applyAlignment="1" applyProtection="1">
      <alignment vertical="center" wrapText="1"/>
      <protection locked="0"/>
    </xf>
    <xf numFmtId="0" fontId="10" fillId="0" borderId="12" xfId="0" applyFont="1" applyBorder="1" applyAlignment="1" applyProtection="1">
      <alignment vertical="center" wrapText="1"/>
      <protection locked="0"/>
    </xf>
    <xf numFmtId="0" fontId="20" fillId="0" borderId="10" xfId="0" applyFont="1" applyBorder="1" applyAlignment="1" applyProtection="1">
      <alignment horizontal="center"/>
      <protection locked="0"/>
    </xf>
    <xf numFmtId="0" fontId="20" fillId="0" borderId="17" xfId="0" applyFont="1" applyBorder="1" applyAlignment="1" applyProtection="1">
      <alignment horizontal="center"/>
      <protection locked="0"/>
    </xf>
    <xf numFmtId="0" fontId="59" fillId="51" borderId="38" xfId="0" applyFont="1" applyFill="1" applyBorder="1" applyAlignment="1" applyProtection="1">
      <alignment horizontal="center"/>
      <protection locked="0"/>
    </xf>
    <xf numFmtId="0" fontId="59" fillId="51" borderId="10" xfId="0" applyFont="1" applyFill="1" applyBorder="1" applyAlignment="1" applyProtection="1">
      <alignment horizontal="center"/>
      <protection locked="0"/>
    </xf>
    <xf numFmtId="0" fontId="59" fillId="51" borderId="17" xfId="0" applyFont="1" applyFill="1" applyBorder="1" applyAlignment="1" applyProtection="1">
      <alignment horizontal="center"/>
      <protection locked="0"/>
    </xf>
    <xf numFmtId="0" fontId="10" fillId="0" borderId="14"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4" fillId="0" borderId="2" xfId="0" applyFont="1" applyBorder="1" applyAlignment="1" applyProtection="1">
      <alignment horizontal="center"/>
      <protection locked="0"/>
    </xf>
    <xf numFmtId="0" fontId="44" fillId="0" borderId="0" xfId="0" applyFont="1" applyAlignment="1" applyProtection="1">
      <alignment horizontal="center"/>
      <protection locked="0"/>
    </xf>
    <xf numFmtId="170" fontId="10" fillId="0" borderId="2" xfId="2" applyNumberFormat="1" applyFont="1" applyBorder="1" applyAlignment="1" applyProtection="1">
      <alignment horizontal="center"/>
      <protection locked="0"/>
    </xf>
    <xf numFmtId="170" fontId="10" fillId="0" borderId="0" xfId="2" applyNumberFormat="1" applyFont="1" applyBorder="1" applyAlignment="1" applyProtection="1">
      <alignment horizontal="center"/>
      <protection locked="0"/>
    </xf>
    <xf numFmtId="0" fontId="20" fillId="50" borderId="4" xfId="0" applyFont="1" applyFill="1" applyBorder="1" applyAlignment="1" applyProtection="1">
      <alignment horizontal="center" vertical="center"/>
      <protection locked="0"/>
    </xf>
    <xf numFmtId="0" fontId="10" fillId="0" borderId="12" xfId="0" applyFont="1" applyBorder="1" applyAlignment="1" applyProtection="1">
      <alignment horizontal="left" wrapText="1"/>
      <protection locked="0"/>
    </xf>
    <xf numFmtId="0" fontId="20" fillId="0" borderId="1" xfId="0" applyFont="1" applyBorder="1" applyAlignment="1" applyProtection="1">
      <alignment horizontal="left" wrapText="1"/>
      <protection locked="0"/>
    </xf>
    <xf numFmtId="0" fontId="10" fillId="0" borderId="38" xfId="0" applyFont="1" applyBorder="1" applyAlignment="1" applyProtection="1">
      <alignment horizontal="left" wrapText="1"/>
      <protection locked="0"/>
    </xf>
    <xf numFmtId="0" fontId="10" fillId="0" borderId="6" xfId="0" applyFont="1" applyBorder="1" applyAlignment="1" applyProtection="1">
      <alignment horizontal="left" wrapText="1"/>
      <protection locked="0"/>
    </xf>
    <xf numFmtId="166" fontId="20" fillId="50" borderId="4" xfId="1" applyNumberFormat="1" applyFont="1" applyFill="1" applyBorder="1" applyAlignment="1" applyProtection="1">
      <alignment horizontal="center" wrapText="1"/>
      <protection locked="0"/>
    </xf>
    <xf numFmtId="166" fontId="20" fillId="50" borderId="5" xfId="1" applyNumberFormat="1" applyFont="1" applyFill="1" applyBorder="1" applyAlignment="1" applyProtection="1">
      <alignment horizontal="center" wrapText="1"/>
      <protection locked="0"/>
    </xf>
    <xf numFmtId="166" fontId="10" fillId="3" borderId="4" xfId="0" applyNumberFormat="1" applyFont="1" applyFill="1" applyBorder="1" applyAlignment="1">
      <alignment horizontal="center"/>
    </xf>
    <xf numFmtId="166" fontId="10" fillId="3" borderId="5" xfId="0" applyNumberFormat="1" applyFont="1" applyFill="1" applyBorder="1" applyAlignment="1">
      <alignment horizontal="center"/>
    </xf>
    <xf numFmtId="166" fontId="10" fillId="0" borderId="4" xfId="0" applyNumberFormat="1" applyFont="1" applyBorder="1" applyAlignment="1" applyProtection="1">
      <alignment horizontal="center"/>
      <protection locked="0"/>
    </xf>
    <xf numFmtId="166" fontId="10" fillId="0" borderId="5" xfId="0" applyNumberFormat="1" applyFont="1" applyBorder="1" applyAlignment="1" applyProtection="1">
      <alignment horizontal="center"/>
      <protection locked="0"/>
    </xf>
    <xf numFmtId="164" fontId="73" fillId="51" borderId="4" xfId="1" applyNumberFormat="1" applyFont="1" applyFill="1" applyBorder="1" applyAlignment="1" applyProtection="1">
      <alignment horizontal="center"/>
      <protection locked="0"/>
    </xf>
    <xf numFmtId="164" fontId="73" fillId="51" borderId="5" xfId="1" applyNumberFormat="1" applyFont="1" applyFill="1" applyBorder="1" applyAlignment="1" applyProtection="1">
      <alignment horizontal="center"/>
      <protection locked="0"/>
    </xf>
    <xf numFmtId="164" fontId="73" fillId="51" borderId="6" xfId="1" applyNumberFormat="1" applyFont="1" applyFill="1" applyBorder="1" applyAlignment="1" applyProtection="1">
      <alignment horizontal="center"/>
      <protection locked="0"/>
    </xf>
    <xf numFmtId="0" fontId="59" fillId="11" borderId="22" xfId="0" applyFont="1" applyFill="1" applyBorder="1" applyAlignment="1" applyProtection="1">
      <alignment horizontal="center"/>
      <protection locked="0"/>
    </xf>
    <xf numFmtId="0" fontId="59" fillId="11" borderId="23" xfId="0" applyFont="1" applyFill="1" applyBorder="1" applyAlignment="1" applyProtection="1">
      <alignment horizontal="center"/>
      <protection locked="0"/>
    </xf>
    <xf numFmtId="166" fontId="10" fillId="0" borderId="6" xfId="1" applyNumberFormat="1" applyFont="1" applyFill="1" applyBorder="1" applyAlignment="1" applyProtection="1">
      <alignment horizontal="center"/>
      <protection locked="0"/>
    </xf>
    <xf numFmtId="0" fontId="10" fillId="0" borderId="3" xfId="0" applyFont="1" applyBorder="1" applyAlignment="1" applyProtection="1">
      <alignment horizontal="left" vertical="center"/>
      <protection locked="0"/>
    </xf>
    <xf numFmtId="0" fontId="10" fillId="0" borderId="3" xfId="0" applyFont="1" applyBorder="1" applyAlignment="1" applyProtection="1">
      <alignment horizontal="left" wrapText="1"/>
      <protection locked="0"/>
    </xf>
    <xf numFmtId="0" fontId="10" fillId="0" borderId="2" xfId="0" applyFont="1" applyBorder="1" applyAlignment="1" applyProtection="1">
      <alignment horizontal="left" wrapText="1"/>
      <protection locked="0"/>
    </xf>
    <xf numFmtId="0" fontId="59" fillId="11" borderId="38" xfId="0" applyFont="1" applyFill="1" applyBorder="1" applyAlignment="1" applyProtection="1">
      <alignment horizontal="center"/>
      <protection locked="0"/>
    </xf>
    <xf numFmtId="0" fontId="59" fillId="11" borderId="10" xfId="0" applyFont="1" applyFill="1" applyBorder="1" applyAlignment="1" applyProtection="1">
      <alignment horizontal="center"/>
      <protection locked="0"/>
    </xf>
    <xf numFmtId="0" fontId="20" fillId="2" borderId="4" xfId="0" applyFont="1" applyFill="1" applyBorder="1" applyAlignment="1">
      <alignment horizontal="right"/>
    </xf>
    <xf numFmtId="0" fontId="20" fillId="2" borderId="5" xfId="0" applyFont="1" applyFill="1" applyBorder="1" applyAlignment="1">
      <alignment horizontal="right"/>
    </xf>
    <xf numFmtId="0" fontId="0" fillId="0" borderId="2" xfId="0" applyBorder="1" applyAlignment="1">
      <alignment horizontal="center"/>
    </xf>
    <xf numFmtId="0" fontId="0" fillId="0" borderId="0" xfId="0" applyAlignment="1">
      <alignment horizontal="center"/>
    </xf>
    <xf numFmtId="10" fontId="0" fillId="0" borderId="2" xfId="0" applyNumberFormat="1" applyBorder="1" applyAlignment="1">
      <alignment horizontal="center"/>
    </xf>
    <xf numFmtId="0" fontId="44" fillId="0" borderId="4" xfId="0" applyFont="1" applyBorder="1" applyAlignment="1">
      <alignment horizontal="center"/>
    </xf>
    <xf numFmtId="0" fontId="44" fillId="0" borderId="6" xfId="0" applyFont="1" applyBorder="1" applyAlignment="1">
      <alignment horizontal="center"/>
    </xf>
    <xf numFmtId="0" fontId="20" fillId="2" borderId="38" xfId="0" applyFont="1" applyFill="1" applyBorder="1" applyAlignment="1">
      <alignment horizontal="right"/>
    </xf>
    <xf numFmtId="0" fontId="20" fillId="2" borderId="10" xfId="0" applyFont="1" applyFill="1" applyBorder="1" applyAlignment="1">
      <alignment horizontal="right"/>
    </xf>
    <xf numFmtId="0" fontId="0" fillId="0" borderId="2" xfId="0" applyBorder="1" applyAlignment="1">
      <alignment horizontal="left"/>
    </xf>
    <xf numFmtId="0" fontId="0" fillId="0" borderId="0" xfId="0" applyAlignment="1">
      <alignment horizontal="left"/>
    </xf>
    <xf numFmtId="0" fontId="87" fillId="0" borderId="4" xfId="0" applyFont="1" applyBorder="1" applyAlignment="1">
      <alignment horizontal="center"/>
    </xf>
    <xf numFmtId="0" fontId="87" fillId="0" borderId="6" xfId="0" applyFont="1" applyBorder="1" applyAlignment="1">
      <alignment horizontal="center"/>
    </xf>
    <xf numFmtId="166" fontId="10" fillId="0" borderId="6" xfId="0" applyNumberFormat="1" applyFont="1" applyBorder="1" applyAlignment="1" applyProtection="1">
      <alignment horizontal="center"/>
      <protection locked="0"/>
    </xf>
    <xf numFmtId="166" fontId="10" fillId="3" borderId="4" xfId="0" applyNumberFormat="1" applyFont="1" applyFill="1" applyBorder="1" applyAlignment="1" applyProtection="1">
      <alignment horizontal="center"/>
      <protection locked="0"/>
    </xf>
    <xf numFmtId="166" fontId="10" fillId="3" borderId="5" xfId="0" applyNumberFormat="1" applyFont="1" applyFill="1" applyBorder="1" applyAlignment="1" applyProtection="1">
      <alignment horizontal="center"/>
      <protection locked="0"/>
    </xf>
    <xf numFmtId="0" fontId="10" fillId="0" borderId="1" xfId="0" applyFont="1" applyBorder="1" applyAlignment="1" applyProtection="1">
      <alignment horizontal="center" wrapText="1"/>
      <protection locked="0"/>
    </xf>
    <xf numFmtId="0" fontId="10" fillId="0" borderId="12" xfId="0" applyFont="1" applyBorder="1" applyAlignment="1" applyProtection="1">
      <alignment horizontal="center" wrapText="1"/>
      <protection locked="0"/>
    </xf>
    <xf numFmtId="0" fontId="10" fillId="0" borderId="4" xfId="0" applyFont="1" applyBorder="1" applyAlignment="1" applyProtection="1">
      <alignment horizontal="left" wrapText="1"/>
      <protection locked="0"/>
    </xf>
    <xf numFmtId="0" fontId="59" fillId="11" borderId="15" xfId="0" applyFont="1" applyFill="1" applyBorder="1" applyAlignment="1" applyProtection="1">
      <alignment horizontal="center"/>
      <protection locked="0"/>
    </xf>
    <xf numFmtId="0" fontId="20" fillId="28" borderId="4" xfId="0" applyFont="1" applyFill="1" applyBorder="1" applyAlignment="1" applyProtection="1">
      <alignment horizontal="left" vertical="center"/>
      <protection locked="0"/>
    </xf>
    <xf numFmtId="0" fontId="20" fillId="28" borderId="5" xfId="0" applyFont="1" applyFill="1" applyBorder="1" applyAlignment="1" applyProtection="1">
      <alignment horizontal="left" vertical="center"/>
      <protection locked="0"/>
    </xf>
    <xf numFmtId="164" fontId="73" fillId="4" borderId="10" xfId="1" applyNumberFormat="1" applyFont="1" applyFill="1" applyBorder="1" applyAlignment="1" applyProtection="1">
      <alignment horizontal="center"/>
      <protection locked="0"/>
    </xf>
    <xf numFmtId="165" fontId="10" fillId="3" borderId="15" xfId="0" applyNumberFormat="1" applyFont="1" applyFill="1" applyBorder="1" applyAlignment="1" applyProtection="1">
      <alignment wrapText="1"/>
      <protection locked="0"/>
    </xf>
    <xf numFmtId="165" fontId="10" fillId="3" borderId="12" xfId="0" applyNumberFormat="1" applyFont="1" applyFill="1" applyBorder="1" applyAlignment="1" applyProtection="1">
      <alignment wrapText="1"/>
      <protection locked="0"/>
    </xf>
    <xf numFmtId="2" fontId="5" fillId="0" borderId="6" xfId="2" applyNumberFormat="1" applyFont="1" applyBorder="1" applyAlignment="1" applyProtection="1">
      <alignment horizontal="center" wrapText="1"/>
      <protection locked="0"/>
    </xf>
    <xf numFmtId="2" fontId="5" fillId="0" borderId="12" xfId="2" applyNumberFormat="1" applyFont="1" applyBorder="1" applyAlignment="1" applyProtection="1">
      <alignment horizontal="center" wrapText="1"/>
      <protection locked="0"/>
    </xf>
    <xf numFmtId="165" fontId="71" fillId="2" borderId="1" xfId="0" applyNumberFormat="1" applyFont="1" applyFill="1" applyBorder="1" applyAlignment="1" applyProtection="1">
      <alignment horizontal="center"/>
      <protection locked="0"/>
    </xf>
    <xf numFmtId="2" fontId="10" fillId="51" borderId="1" xfId="0" applyNumberFormat="1" applyFont="1" applyFill="1" applyBorder="1" applyProtection="1">
      <protection locked="0"/>
    </xf>
    <xf numFmtId="165" fontId="10" fillId="51" borderId="1" xfId="0" applyNumberFormat="1" applyFont="1" applyFill="1" applyBorder="1" applyProtection="1">
      <protection locked="0"/>
    </xf>
    <xf numFmtId="0" fontId="44" fillId="0" borderId="0" xfId="0" applyFont="1" applyBorder="1" applyAlignment="1" applyProtection="1">
      <alignment horizontal="center"/>
      <protection locked="0"/>
    </xf>
    <xf numFmtId="170" fontId="10" fillId="0" borderId="0" xfId="2" applyNumberFormat="1" applyFont="1" applyBorder="1" applyAlignment="1" applyProtection="1">
      <protection locked="0"/>
    </xf>
    <xf numFmtId="170" fontId="91" fillId="0" borderId="0" xfId="2" applyNumberFormat="1" applyFont="1" applyAlignment="1" applyProtection="1">
      <protection locked="0"/>
    </xf>
    <xf numFmtId="0" fontId="44" fillId="0" borderId="12" xfId="0" applyFont="1" applyBorder="1" applyAlignment="1" applyProtection="1">
      <alignment horizontal="right"/>
      <protection locked="0"/>
    </xf>
  </cellXfs>
  <cellStyles count="5">
    <cellStyle name="Currency" xfId="1" builtinId="4"/>
    <cellStyle name="Normal" xfId="0" builtinId="0"/>
    <cellStyle name="Normal 4" xfId="4" xr:uid="{972CDA5F-C660-4FFE-A831-CF1D7512E8A6}"/>
    <cellStyle name="Normal_person_months_conversion_chart-4" xfId="3" xr:uid="{EE61FCCF-644E-4D1D-9079-F02A243B76C0}"/>
    <cellStyle name="Percent" xfId="2" builtinId="5"/>
  </cellStyles>
  <dxfs count="299">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2E2F2"/>
        </patternFill>
      </fill>
    </dxf>
    <dxf>
      <fill>
        <patternFill>
          <bgColor rgb="FF00B0F0"/>
        </patternFill>
      </fill>
    </dxf>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F2E2F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2E2F2"/>
        </patternFill>
      </fill>
    </dxf>
    <dxf>
      <fill>
        <patternFill>
          <bgColor rgb="FF00B0F0"/>
        </patternFill>
      </fill>
    </dxf>
    <dxf>
      <fill>
        <patternFill>
          <bgColor rgb="FF00B0F0"/>
        </patternFill>
      </fill>
    </dxf>
    <dxf>
      <fill>
        <patternFill>
          <bgColor rgb="FFF2E2F2"/>
        </patternFill>
      </fill>
    </dxf>
    <dxf>
      <fill>
        <patternFill>
          <bgColor rgb="FF00B0F0"/>
        </patternFill>
      </fill>
    </dxf>
    <dxf>
      <fill>
        <patternFill>
          <bgColor rgb="FFF2E2F2"/>
        </patternFill>
      </fill>
    </dxf>
    <dxf>
      <fill>
        <patternFill>
          <bgColor rgb="FFF2E2F2"/>
        </patternFill>
      </fill>
    </dxf>
    <dxf>
      <fill>
        <patternFill>
          <bgColor rgb="FFF2E2F2"/>
        </patternFill>
      </fill>
    </dxf>
  </dxfs>
  <tableStyles count="0" defaultTableStyle="TableStyleMedium2" defaultPivotStyle="PivotStyleLight16"/>
  <colors>
    <mruColors>
      <color rgb="FFF2E2F2"/>
      <color rgb="FFE7FFE7"/>
      <color rgb="FF16CCEA"/>
      <color rgb="FFE4DFEC"/>
      <color rgb="FF0066FF"/>
      <color rgb="FFCCECFF"/>
      <color rgb="FFBDF0F9"/>
      <color rgb="FFFFFF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30480</xdr:colOff>
          <xdr:row>62</xdr:row>
          <xdr:rowOff>7620</xdr:rowOff>
        </xdr:from>
        <xdr:to>
          <xdr:col>25</xdr:col>
          <xdr:colOff>45720</xdr:colOff>
          <xdr:row>64</xdr:row>
          <xdr:rowOff>83820</xdr:rowOff>
        </xdr:to>
        <xdr:sp macro="" textlink="">
          <xdr:nvSpPr>
            <xdr:cNvPr id="5352" name="Check Box 232" hidden="1">
              <a:extLst>
                <a:ext uri="{63B3BB69-23CF-44E3-9099-C40C66FF867C}">
                  <a14:compatExt spid="_x0000_s5352"/>
                </a:ext>
                <a:ext uri="{FF2B5EF4-FFF2-40B4-BE49-F238E27FC236}">
                  <a16:creationId xmlns:a16="http://schemas.microsoft.com/office/drawing/2014/main" id="{00000000-0008-0000-0000-0000E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62</xdr:row>
          <xdr:rowOff>7620</xdr:rowOff>
        </xdr:from>
        <xdr:to>
          <xdr:col>23</xdr:col>
          <xdr:colOff>30480</xdr:colOff>
          <xdr:row>64</xdr:row>
          <xdr:rowOff>45720</xdr:rowOff>
        </xdr:to>
        <xdr:sp macro="" textlink="">
          <xdr:nvSpPr>
            <xdr:cNvPr id="5353" name="Check Box 233" hidden="1">
              <a:extLst>
                <a:ext uri="{63B3BB69-23CF-44E3-9099-C40C66FF867C}">
                  <a14:compatExt spid="_x0000_s5353"/>
                </a:ext>
                <a:ext uri="{FF2B5EF4-FFF2-40B4-BE49-F238E27FC236}">
                  <a16:creationId xmlns:a16="http://schemas.microsoft.com/office/drawing/2014/main" id="{00000000-0008-0000-0000-0000E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109</xdr:row>
          <xdr:rowOff>7620</xdr:rowOff>
        </xdr:from>
        <xdr:to>
          <xdr:col>8</xdr:col>
          <xdr:colOff>45720</xdr:colOff>
          <xdr:row>111</xdr:row>
          <xdr:rowOff>99060</xdr:rowOff>
        </xdr:to>
        <xdr:sp macro="" textlink="">
          <xdr:nvSpPr>
            <xdr:cNvPr id="5362" name="Check Box 242" hidden="1">
              <a:extLst>
                <a:ext uri="{63B3BB69-23CF-44E3-9099-C40C66FF867C}">
                  <a14:compatExt spid="_x0000_s5362"/>
                </a:ext>
                <a:ext uri="{FF2B5EF4-FFF2-40B4-BE49-F238E27FC236}">
                  <a16:creationId xmlns:a16="http://schemas.microsoft.com/office/drawing/2014/main" id="{00000000-0008-0000-0000-0000F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109</xdr:row>
          <xdr:rowOff>7620</xdr:rowOff>
        </xdr:from>
        <xdr:to>
          <xdr:col>6</xdr:col>
          <xdr:colOff>30480</xdr:colOff>
          <xdr:row>111</xdr:row>
          <xdr:rowOff>45720</xdr:rowOff>
        </xdr:to>
        <xdr:sp macro="" textlink="">
          <xdr:nvSpPr>
            <xdr:cNvPr id="5363" name="Check Box 243" hidden="1">
              <a:extLst>
                <a:ext uri="{63B3BB69-23CF-44E3-9099-C40C66FF867C}">
                  <a14:compatExt spid="_x0000_s5363"/>
                </a:ext>
                <a:ext uri="{FF2B5EF4-FFF2-40B4-BE49-F238E27FC236}">
                  <a16:creationId xmlns:a16="http://schemas.microsoft.com/office/drawing/2014/main" id="{00000000-0008-0000-0000-0000F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19</xdr:col>
      <xdr:colOff>104775</xdr:colOff>
      <xdr:row>9</xdr:row>
      <xdr:rowOff>95250</xdr:rowOff>
    </xdr:from>
    <xdr:to>
      <xdr:col>20</xdr:col>
      <xdr:colOff>135467</xdr:colOff>
      <xdr:row>11</xdr:row>
      <xdr:rowOff>40005</xdr:rowOff>
    </xdr:to>
    <xdr:pic>
      <xdr:nvPicPr>
        <xdr:cNvPr id="2" name="Picture 1" descr="BD21298_">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93708" y="2051050"/>
          <a:ext cx="1072092" cy="342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0B31F-C0B0-4A4C-AAB5-8B8CCB7BFF2F}">
  <sheetPr>
    <tabColor rgb="FF7030A0"/>
  </sheetPr>
  <dimension ref="A1:AG155"/>
  <sheetViews>
    <sheetView zoomScale="90" zoomScaleNormal="90" workbookViewId="0">
      <selection activeCell="K19" sqref="K19:L19"/>
    </sheetView>
  </sheetViews>
  <sheetFormatPr defaultRowHeight="13.8" x14ac:dyDescent="0.25"/>
  <cols>
    <col min="1" max="1" width="23.3984375" bestFit="1" customWidth="1"/>
    <col min="2" max="2" width="10.3984375" bestFit="1" customWidth="1"/>
    <col min="3" max="3" width="9.8984375" bestFit="1" customWidth="1"/>
    <col min="4" max="4" width="11.59765625" customWidth="1"/>
    <col min="5" max="5" width="12.8984375" bestFit="1" customWidth="1"/>
    <col min="6" max="6" width="14.09765625" customWidth="1"/>
    <col min="7" max="8" width="10.8984375" customWidth="1"/>
    <col min="9" max="9" width="10.59765625" customWidth="1"/>
    <col min="10" max="10" width="11" customWidth="1"/>
    <col min="11" max="11" width="10.59765625" customWidth="1"/>
    <col min="12" max="12" width="10.3984375" customWidth="1"/>
    <col min="13" max="13" width="9.69921875" customWidth="1"/>
    <col min="14" max="14" width="9.8984375" bestFit="1" customWidth="1"/>
    <col min="15" max="15" width="13.59765625" customWidth="1"/>
    <col min="16" max="16" width="10.8984375" customWidth="1"/>
    <col min="17" max="17" width="6" customWidth="1"/>
    <col min="18" max="18" width="20.5" bestFit="1" customWidth="1"/>
    <col min="19" max="19" width="10.69921875" bestFit="1" customWidth="1"/>
    <col min="20" max="20" width="13.69921875" customWidth="1"/>
    <col min="21" max="21" width="11" customWidth="1"/>
    <col min="22" max="23" width="9.59765625" customWidth="1"/>
    <col min="24" max="24" width="11.59765625" customWidth="1"/>
    <col min="25" max="25" width="12.19921875" customWidth="1"/>
    <col min="27" max="27" width="9.3984375" bestFit="1" customWidth="1"/>
    <col min="28" max="28" width="8.69921875" bestFit="1" customWidth="1"/>
    <col min="32" max="32" width="9.3984375" bestFit="1" customWidth="1"/>
  </cols>
  <sheetData>
    <row r="1" spans="2:28" ht="14.4" thickBot="1" x14ac:dyDescent="0.3">
      <c r="C1" s="2" t="s">
        <v>91</v>
      </c>
      <c r="D1" s="2" t="s">
        <v>92</v>
      </c>
      <c r="E1" s="2" t="s">
        <v>90</v>
      </c>
      <c r="F1" s="2" t="s">
        <v>93</v>
      </c>
      <c r="G1" s="2" t="s">
        <v>94</v>
      </c>
    </row>
    <row r="2" spans="2:28" ht="31.8" thickBot="1" x14ac:dyDescent="0.35">
      <c r="C2" s="18" t="s">
        <v>96</v>
      </c>
      <c r="D2" s="18" t="s">
        <v>95</v>
      </c>
      <c r="E2" s="19" t="s">
        <v>89</v>
      </c>
      <c r="F2" s="20" t="s">
        <v>30</v>
      </c>
      <c r="G2" s="21" t="s">
        <v>31</v>
      </c>
      <c r="K2" s="1"/>
      <c r="L2" s="308" t="s">
        <v>105</v>
      </c>
      <c r="M2" s="308" t="s">
        <v>106</v>
      </c>
      <c r="N2" s="308" t="s">
        <v>107</v>
      </c>
      <c r="O2" s="308" t="s">
        <v>108</v>
      </c>
      <c r="Q2" s="301"/>
    </row>
    <row r="3" spans="2:28" ht="15.6" thickBot="1" x14ac:dyDescent="0.3">
      <c r="B3" s="182" t="s">
        <v>44</v>
      </c>
      <c r="C3" s="185">
        <f>J61</f>
        <v>89300</v>
      </c>
      <c r="D3" s="186">
        <f>M61</f>
        <v>24295</v>
      </c>
      <c r="E3" s="187">
        <f>N61</f>
        <v>113595</v>
      </c>
      <c r="F3" s="188">
        <f>O61</f>
        <v>111095</v>
      </c>
      <c r="G3" s="189">
        <f>P61</f>
        <v>2500</v>
      </c>
      <c r="J3" s="847" t="s">
        <v>109</v>
      </c>
      <c r="K3" s="847"/>
      <c r="L3" s="302">
        <v>12</v>
      </c>
      <c r="M3" s="302">
        <v>52</v>
      </c>
      <c r="N3" s="302">
        <v>260</v>
      </c>
      <c r="O3" s="302">
        <v>2080</v>
      </c>
      <c r="Q3" s="303"/>
      <c r="R3" s="298"/>
      <c r="S3" s="298"/>
      <c r="T3" s="298"/>
      <c r="U3" s="298"/>
      <c r="V3" s="309" t="s">
        <v>114</v>
      </c>
      <c r="W3" s="310"/>
      <c r="X3" s="310"/>
      <c r="Y3" s="298"/>
      <c r="Z3" s="310"/>
      <c r="AA3" s="311"/>
      <c r="AB3" s="312"/>
    </row>
    <row r="4" spans="2:28" ht="15.6" thickBot="1" x14ac:dyDescent="0.3">
      <c r="K4" s="1"/>
      <c r="L4" s="303"/>
      <c r="M4" s="303"/>
      <c r="N4" s="303"/>
      <c r="O4" s="303"/>
      <c r="Q4" s="303"/>
      <c r="R4" s="298"/>
      <c r="S4" s="298"/>
      <c r="T4" s="298"/>
      <c r="U4" s="298"/>
      <c r="V4" s="309" t="s">
        <v>115</v>
      </c>
      <c r="W4" s="310"/>
      <c r="X4" s="310"/>
      <c r="Y4" s="298"/>
      <c r="Z4" s="310"/>
      <c r="AA4" s="311"/>
      <c r="AB4" s="312"/>
    </row>
    <row r="5" spans="2:28" ht="15.6" thickBot="1" x14ac:dyDescent="0.3">
      <c r="B5" s="209" t="s">
        <v>53</v>
      </c>
      <c r="C5" s="212">
        <f>AA61</f>
        <v>1236</v>
      </c>
      <c r="D5" s="213">
        <f>AD61</f>
        <v>106</v>
      </c>
      <c r="E5" s="214">
        <f>AE61</f>
        <v>1342</v>
      </c>
      <c r="F5" s="215">
        <f>AF61</f>
        <v>1342</v>
      </c>
      <c r="G5" s="216">
        <f>AG61</f>
        <v>0</v>
      </c>
      <c r="J5" s="848" t="s">
        <v>110</v>
      </c>
      <c r="K5" s="848"/>
      <c r="L5" s="304">
        <v>9</v>
      </c>
      <c r="M5" s="304">
        <v>40</v>
      </c>
      <c r="N5" s="304">
        <v>273</v>
      </c>
      <c r="O5" s="304">
        <v>1560</v>
      </c>
      <c r="Q5" s="303"/>
      <c r="R5" s="313" t="s">
        <v>116</v>
      </c>
      <c r="S5" s="298"/>
      <c r="T5" s="298"/>
      <c r="U5" s="298"/>
      <c r="V5" s="298"/>
      <c r="W5" s="298"/>
      <c r="X5" s="298"/>
      <c r="Y5" s="298"/>
      <c r="Z5" s="298"/>
      <c r="AA5" s="312"/>
      <c r="AB5" s="312"/>
    </row>
    <row r="6" spans="2:28" ht="15.6" thickBot="1" x14ac:dyDescent="0.3">
      <c r="J6" s="849" t="s">
        <v>111</v>
      </c>
      <c r="K6" s="849"/>
      <c r="L6" s="305">
        <v>4.5</v>
      </c>
      <c r="M6" s="305">
        <v>20</v>
      </c>
      <c r="N6" s="305">
        <v>153</v>
      </c>
      <c r="O6" s="305">
        <v>780</v>
      </c>
      <c r="Q6" s="303"/>
      <c r="R6" s="298"/>
      <c r="S6" s="298" t="s">
        <v>117</v>
      </c>
      <c r="T6" s="314"/>
      <c r="U6" s="314"/>
      <c r="V6" s="314"/>
      <c r="W6" s="314"/>
      <c r="X6" s="314"/>
      <c r="Y6" s="314"/>
      <c r="Z6" s="314"/>
      <c r="AA6" s="315"/>
      <c r="AB6" s="315"/>
    </row>
    <row r="7" spans="2:28" ht="15.6" thickBot="1" x14ac:dyDescent="0.3">
      <c r="B7" s="232" t="s">
        <v>61</v>
      </c>
      <c r="C7" s="235">
        <f>J108</f>
        <v>0</v>
      </c>
      <c r="D7" s="236">
        <f>M108</f>
        <v>0</v>
      </c>
      <c r="E7" s="237">
        <f>N108</f>
        <v>0</v>
      </c>
      <c r="F7" s="238">
        <f>O108</f>
        <v>0</v>
      </c>
      <c r="G7" s="239">
        <f>P108</f>
        <v>0</v>
      </c>
      <c r="J7" s="849" t="s">
        <v>112</v>
      </c>
      <c r="K7" s="849"/>
      <c r="L7" s="305">
        <v>4.5</v>
      </c>
      <c r="M7" s="305">
        <v>20</v>
      </c>
      <c r="N7" s="305">
        <v>119</v>
      </c>
      <c r="O7" s="305">
        <v>780</v>
      </c>
      <c r="Q7" s="303"/>
      <c r="T7" s="316"/>
      <c r="U7" s="978" t="s">
        <v>9</v>
      </c>
      <c r="V7" s="978"/>
      <c r="W7" s="316"/>
      <c r="X7" s="979" t="s">
        <v>10</v>
      </c>
      <c r="Y7" s="979"/>
      <c r="Z7" s="316"/>
      <c r="AA7" s="980" t="s">
        <v>11</v>
      </c>
      <c r="AB7" s="980"/>
    </row>
    <row r="8" spans="2:28" ht="15.6" thickBot="1" x14ac:dyDescent="0.3">
      <c r="T8" s="316"/>
      <c r="U8" s="981" t="s">
        <v>12</v>
      </c>
      <c r="V8" s="981"/>
      <c r="W8" s="316"/>
      <c r="X8" s="982" t="s">
        <v>118</v>
      </c>
      <c r="Y8" s="982"/>
      <c r="Z8" s="316"/>
      <c r="AA8" s="983" t="s">
        <v>13</v>
      </c>
      <c r="AB8" s="983"/>
    </row>
    <row r="9" spans="2:28" ht="15.6" thickBot="1" x14ac:dyDescent="0.3">
      <c r="B9" s="251" t="s">
        <v>66</v>
      </c>
      <c r="C9" s="254">
        <f>AA108</f>
        <v>0</v>
      </c>
      <c r="D9" s="255">
        <f>AD108</f>
        <v>0</v>
      </c>
      <c r="E9" s="256">
        <f>AE108</f>
        <v>0</v>
      </c>
      <c r="F9" s="257">
        <f>AF108</f>
        <v>0</v>
      </c>
      <c r="G9" s="258">
        <f>AG108</f>
        <v>0</v>
      </c>
      <c r="J9" s="850" t="s">
        <v>113</v>
      </c>
      <c r="K9" s="850"/>
      <c r="L9" s="306">
        <v>3</v>
      </c>
      <c r="M9" s="306">
        <v>13</v>
      </c>
      <c r="N9" s="306">
        <v>75</v>
      </c>
      <c r="O9" s="306">
        <v>520</v>
      </c>
      <c r="Q9" s="303"/>
      <c r="T9" s="320"/>
      <c r="U9" s="317" t="s">
        <v>119</v>
      </c>
      <c r="V9" s="317" t="s">
        <v>14</v>
      </c>
      <c r="W9" s="320"/>
      <c r="X9" s="318" t="s">
        <v>120</v>
      </c>
      <c r="Y9" s="318" t="s">
        <v>14</v>
      </c>
      <c r="Z9" s="320"/>
      <c r="AA9" s="319" t="s">
        <v>120</v>
      </c>
      <c r="AB9" s="319" t="s">
        <v>14</v>
      </c>
    </row>
    <row r="10" spans="2:28" ht="15.6" thickBot="1" x14ac:dyDescent="0.3">
      <c r="T10" s="320"/>
      <c r="U10" s="1"/>
      <c r="V10" s="1"/>
      <c r="W10" s="320"/>
      <c r="X10" s="1"/>
      <c r="Y10" s="1"/>
      <c r="Z10" s="320"/>
      <c r="AA10" s="1"/>
      <c r="AB10" s="1"/>
    </row>
    <row r="11" spans="2:28" ht="16.2" thickBot="1" x14ac:dyDescent="0.35">
      <c r="B11" s="284" t="s">
        <v>69</v>
      </c>
      <c r="C11" s="287">
        <f>J155</f>
        <v>0</v>
      </c>
      <c r="D11" s="288">
        <f>M155</f>
        <v>0</v>
      </c>
      <c r="E11" s="289">
        <f>N155</f>
        <v>0</v>
      </c>
      <c r="F11" s="290">
        <f>O155</f>
        <v>0</v>
      </c>
      <c r="G11" s="291">
        <f>P155</f>
        <v>0</v>
      </c>
      <c r="T11" s="321"/>
      <c r="U11" s="322">
        <v>5</v>
      </c>
      <c r="V11" s="323">
        <f>U11*0.03</f>
        <v>0.15</v>
      </c>
      <c r="W11" s="324"/>
      <c r="X11" s="325">
        <f>U11</f>
        <v>5</v>
      </c>
      <c r="Y11" s="326">
        <f>X11*0.09</f>
        <v>0.45</v>
      </c>
      <c r="Z11" s="324"/>
      <c r="AA11" s="327">
        <f>U11</f>
        <v>5</v>
      </c>
      <c r="AB11" s="328">
        <f>AA11*0.12</f>
        <v>0.6</v>
      </c>
    </row>
    <row r="13" spans="2:28" ht="15.6" customHeight="1" x14ac:dyDescent="0.3">
      <c r="C13" s="47">
        <f t="shared" ref="C13:D13" si="0">SUM(C3+C5+C7+C9+C11)</f>
        <v>90536</v>
      </c>
      <c r="D13" s="47">
        <f t="shared" si="0"/>
        <v>24401</v>
      </c>
      <c r="E13" s="47">
        <f>SUM(E3+E5+E7+E9+E11)</f>
        <v>114937</v>
      </c>
      <c r="F13" s="47">
        <f>SUM(F3+F5+F7+F9+F11)</f>
        <v>112437</v>
      </c>
      <c r="G13" s="47">
        <f>SUM(G3+G5+G7+G9+G11)</f>
        <v>2500</v>
      </c>
      <c r="H13" s="307" t="s">
        <v>97</v>
      </c>
      <c r="J13" s="307"/>
      <c r="K13" s="307"/>
    </row>
    <row r="17" spans="1:33" ht="21.6" customHeight="1" thickBot="1" x14ac:dyDescent="0.35">
      <c r="A17" s="88" t="s">
        <v>44</v>
      </c>
      <c r="B17" s="90" t="s">
        <v>54</v>
      </c>
      <c r="C17" s="91"/>
      <c r="D17" s="89" t="s">
        <v>55</v>
      </c>
      <c r="E17" s="856"/>
      <c r="F17" s="857"/>
      <c r="G17" s="858" t="s">
        <v>56</v>
      </c>
      <c r="H17" s="859"/>
      <c r="I17" s="859"/>
      <c r="J17" s="859"/>
      <c r="K17" s="859"/>
      <c r="L17" s="859"/>
      <c r="M17" s="859"/>
      <c r="N17" s="859"/>
      <c r="O17" s="859"/>
      <c r="P17" s="860"/>
      <c r="R17" s="82" t="s">
        <v>53</v>
      </c>
      <c r="S17" s="83" t="s">
        <v>54</v>
      </c>
      <c r="T17" s="84"/>
      <c r="U17" s="85" t="s">
        <v>55</v>
      </c>
      <c r="V17" s="856"/>
      <c r="W17" s="857"/>
      <c r="X17" s="877" t="s">
        <v>56</v>
      </c>
      <c r="Y17" s="878"/>
      <c r="Z17" s="878"/>
      <c r="AA17" s="878"/>
      <c r="AB17" s="878"/>
      <c r="AC17" s="878"/>
      <c r="AD17" s="878"/>
      <c r="AE17" s="878"/>
      <c r="AF17" s="878"/>
      <c r="AG17" s="879"/>
    </row>
    <row r="18" spans="1:33" ht="31.95" customHeight="1" thickBot="1" x14ac:dyDescent="0.3">
      <c r="A18" s="15" t="s">
        <v>58</v>
      </c>
      <c r="B18" s="16" t="s">
        <v>23</v>
      </c>
      <c r="C18" s="17" t="s">
        <v>19</v>
      </c>
      <c r="D18" s="861" t="s">
        <v>24</v>
      </c>
      <c r="E18" s="862"/>
      <c r="F18" s="863"/>
      <c r="G18" s="864" t="s">
        <v>25</v>
      </c>
      <c r="H18" s="865"/>
      <c r="I18" s="866"/>
      <c r="J18" s="18" t="s">
        <v>26</v>
      </c>
      <c r="K18" s="864" t="s">
        <v>27</v>
      </c>
      <c r="L18" s="866"/>
      <c r="M18" s="18" t="s">
        <v>28</v>
      </c>
      <c r="N18" s="19" t="s">
        <v>29</v>
      </c>
      <c r="O18" s="20" t="s">
        <v>30</v>
      </c>
      <c r="P18" s="21" t="s">
        <v>31</v>
      </c>
      <c r="R18" s="60" t="s">
        <v>45</v>
      </c>
      <c r="S18" s="61" t="s">
        <v>23</v>
      </c>
      <c r="T18" s="62" t="s">
        <v>19</v>
      </c>
      <c r="U18" s="880" t="s">
        <v>46</v>
      </c>
      <c r="V18" s="881"/>
      <c r="W18" s="882"/>
      <c r="X18" s="883" t="s">
        <v>25</v>
      </c>
      <c r="Y18" s="884"/>
      <c r="Z18" s="885"/>
      <c r="AA18" s="64" t="s">
        <v>26</v>
      </c>
      <c r="AB18" s="883" t="s">
        <v>47</v>
      </c>
      <c r="AC18" s="885"/>
      <c r="AD18" s="64" t="s">
        <v>28</v>
      </c>
      <c r="AE18" s="65" t="s">
        <v>48</v>
      </c>
      <c r="AF18" s="66" t="s">
        <v>30</v>
      </c>
      <c r="AG18" s="67" t="s">
        <v>31</v>
      </c>
    </row>
    <row r="19" spans="1:33" x14ac:dyDescent="0.25">
      <c r="A19" s="22"/>
      <c r="B19" s="23"/>
      <c r="C19" s="3">
        <v>175000</v>
      </c>
      <c r="D19" s="855">
        <v>0.5</v>
      </c>
      <c r="E19" s="855"/>
      <c r="F19" s="855"/>
      <c r="G19" s="854">
        <f>D19*12</f>
        <v>6</v>
      </c>
      <c r="H19" s="854"/>
      <c r="I19" s="854"/>
      <c r="J19" s="4">
        <f>C19*D19</f>
        <v>87500</v>
      </c>
      <c r="K19" s="855">
        <v>0.2707</v>
      </c>
      <c r="L19" s="855"/>
      <c r="M19" s="5">
        <f>J19*K19</f>
        <v>23686</v>
      </c>
      <c r="N19" s="25">
        <f>J19+M19</f>
        <v>111186</v>
      </c>
      <c r="O19" s="7">
        <f>N19-P19</f>
        <v>108686</v>
      </c>
      <c r="P19" s="26">
        <v>2500</v>
      </c>
      <c r="R19" s="293">
        <f t="shared" ref="R19:R31" si="1">A19</f>
        <v>0</v>
      </c>
      <c r="S19" s="293">
        <f t="shared" ref="S19:S31" si="2">B19</f>
        <v>0</v>
      </c>
      <c r="T19" s="50">
        <f t="shared" ref="T19:T31" si="3">C19*1.03</f>
        <v>180250</v>
      </c>
      <c r="U19" s="855"/>
      <c r="V19" s="855"/>
      <c r="W19" s="855"/>
      <c r="X19" s="875">
        <f t="shared" ref="X19:X31" si="4">U19*12</f>
        <v>0</v>
      </c>
      <c r="Y19" s="875"/>
      <c r="Z19" s="875"/>
      <c r="AA19" s="51">
        <f t="shared" ref="AA19:AA31" si="5">T19*U19</f>
        <v>0</v>
      </c>
      <c r="AB19" s="876">
        <f t="shared" ref="AB19:AB31" si="6">K19</f>
        <v>0.2707</v>
      </c>
      <c r="AC19" s="876"/>
      <c r="AD19" s="5">
        <f t="shared" ref="AD19:AD31" si="7">AA19*AB19</f>
        <v>0</v>
      </c>
      <c r="AE19" s="25">
        <f t="shared" ref="AE19:AE31" si="8">AA19+AD19</f>
        <v>0</v>
      </c>
      <c r="AF19" s="7">
        <f t="shared" ref="AF19:AF31" si="9">AE19-AG19</f>
        <v>0</v>
      </c>
      <c r="AG19" s="26"/>
    </row>
    <row r="20" spans="1:33" x14ac:dyDescent="0.25">
      <c r="A20" s="22"/>
      <c r="B20" s="23"/>
      <c r="C20" s="3"/>
      <c r="D20" s="851"/>
      <c r="E20" s="852"/>
      <c r="F20" s="853"/>
      <c r="G20" s="854">
        <f>D20*12</f>
        <v>0</v>
      </c>
      <c r="H20" s="854"/>
      <c r="I20" s="854"/>
      <c r="J20" s="4">
        <f>C20*D20</f>
        <v>0</v>
      </c>
      <c r="K20" s="855">
        <v>0.40300000000000002</v>
      </c>
      <c r="L20" s="855"/>
      <c r="M20" s="5">
        <f t="shared" ref="M20:M22" si="10">J20*K20</f>
        <v>0</v>
      </c>
      <c r="N20" s="25">
        <f t="shared" ref="N20:N22" si="11">J20+M20</f>
        <v>0</v>
      </c>
      <c r="O20" s="7">
        <f t="shared" ref="O20:O48" si="12">N20-P20</f>
        <v>0</v>
      </c>
      <c r="P20" s="26"/>
      <c r="R20" s="293">
        <f t="shared" si="1"/>
        <v>0</v>
      </c>
      <c r="S20" s="293">
        <f t="shared" si="2"/>
        <v>0</v>
      </c>
      <c r="T20" s="50">
        <f t="shared" si="3"/>
        <v>0</v>
      </c>
      <c r="U20" s="851"/>
      <c r="V20" s="852"/>
      <c r="W20" s="853"/>
      <c r="X20" s="875">
        <f t="shared" si="4"/>
        <v>0</v>
      </c>
      <c r="Y20" s="875"/>
      <c r="Z20" s="875"/>
      <c r="AA20" s="51">
        <f t="shared" si="5"/>
        <v>0</v>
      </c>
      <c r="AB20" s="876">
        <f t="shared" si="6"/>
        <v>0.40300000000000002</v>
      </c>
      <c r="AC20" s="876"/>
      <c r="AD20" s="5">
        <f t="shared" si="7"/>
        <v>0</v>
      </c>
      <c r="AE20" s="25">
        <f t="shared" si="8"/>
        <v>0</v>
      </c>
      <c r="AF20" s="7">
        <f t="shared" si="9"/>
        <v>0</v>
      </c>
      <c r="AG20" s="26"/>
    </row>
    <row r="21" spans="1:33" x14ac:dyDescent="0.25">
      <c r="A21" s="22"/>
      <c r="B21" s="28"/>
      <c r="C21" s="155"/>
      <c r="D21" s="851"/>
      <c r="E21" s="852"/>
      <c r="F21" s="853"/>
      <c r="G21" s="854">
        <f t="shared" ref="G21:G31" si="13">D21*12</f>
        <v>0</v>
      </c>
      <c r="H21" s="854"/>
      <c r="I21" s="854"/>
      <c r="J21" s="4">
        <f t="shared" ref="J21:J31" si="14">C21*D21</f>
        <v>0</v>
      </c>
      <c r="K21" s="855">
        <v>0.39710000000000001</v>
      </c>
      <c r="L21" s="855"/>
      <c r="M21" s="5">
        <f t="shared" si="10"/>
        <v>0</v>
      </c>
      <c r="N21" s="25">
        <f t="shared" si="11"/>
        <v>0</v>
      </c>
      <c r="O21" s="156">
        <f t="shared" si="12"/>
        <v>0</v>
      </c>
      <c r="P21" s="157"/>
      <c r="R21" s="293">
        <f t="shared" si="1"/>
        <v>0</v>
      </c>
      <c r="S21" s="293">
        <f t="shared" si="2"/>
        <v>0</v>
      </c>
      <c r="T21" s="50">
        <f t="shared" si="3"/>
        <v>0</v>
      </c>
      <c r="U21" s="851"/>
      <c r="V21" s="852"/>
      <c r="W21" s="853"/>
      <c r="X21" s="875">
        <f t="shared" si="4"/>
        <v>0</v>
      </c>
      <c r="Y21" s="875"/>
      <c r="Z21" s="875"/>
      <c r="AA21" s="51">
        <f t="shared" si="5"/>
        <v>0</v>
      </c>
      <c r="AB21" s="876">
        <f t="shared" si="6"/>
        <v>0.39710000000000001</v>
      </c>
      <c r="AC21" s="876"/>
      <c r="AD21" s="5">
        <f t="shared" si="7"/>
        <v>0</v>
      </c>
      <c r="AE21" s="25">
        <f t="shared" si="8"/>
        <v>0</v>
      </c>
      <c r="AF21" s="7">
        <f t="shared" si="9"/>
        <v>0</v>
      </c>
      <c r="AG21" s="26"/>
    </row>
    <row r="22" spans="1:33" x14ac:dyDescent="0.25">
      <c r="A22" s="22"/>
      <c r="B22" s="23"/>
      <c r="C22" s="3"/>
      <c r="D22" s="851"/>
      <c r="E22" s="852"/>
      <c r="F22" s="853"/>
      <c r="G22" s="854">
        <f t="shared" si="13"/>
        <v>0</v>
      </c>
      <c r="H22" s="854"/>
      <c r="I22" s="854"/>
      <c r="J22" s="4">
        <f t="shared" si="14"/>
        <v>0</v>
      </c>
      <c r="K22" s="855">
        <v>0.33350000000000002</v>
      </c>
      <c r="L22" s="855"/>
      <c r="M22" s="5">
        <f t="shared" si="10"/>
        <v>0</v>
      </c>
      <c r="N22" s="25">
        <f t="shared" si="11"/>
        <v>0</v>
      </c>
      <c r="O22" s="7">
        <f t="shared" si="12"/>
        <v>0</v>
      </c>
      <c r="P22" s="26"/>
      <c r="R22" s="293">
        <f t="shared" si="1"/>
        <v>0</v>
      </c>
      <c r="S22" s="293">
        <f t="shared" si="2"/>
        <v>0</v>
      </c>
      <c r="T22" s="50">
        <f t="shared" si="3"/>
        <v>0</v>
      </c>
      <c r="U22" s="851"/>
      <c r="V22" s="852"/>
      <c r="W22" s="853"/>
      <c r="X22" s="875">
        <f t="shared" si="4"/>
        <v>0</v>
      </c>
      <c r="Y22" s="875"/>
      <c r="Z22" s="875"/>
      <c r="AA22" s="51">
        <f t="shared" si="5"/>
        <v>0</v>
      </c>
      <c r="AB22" s="876">
        <f t="shared" si="6"/>
        <v>0.33350000000000002</v>
      </c>
      <c r="AC22" s="876"/>
      <c r="AD22" s="5">
        <f t="shared" si="7"/>
        <v>0</v>
      </c>
      <c r="AE22" s="25">
        <f t="shared" si="8"/>
        <v>0</v>
      </c>
      <c r="AF22" s="7">
        <f t="shared" si="9"/>
        <v>0</v>
      </c>
      <c r="AG22" s="26"/>
    </row>
    <row r="23" spans="1:33" x14ac:dyDescent="0.25">
      <c r="A23" s="22"/>
      <c r="B23" s="23"/>
      <c r="C23" s="27"/>
      <c r="D23" s="855"/>
      <c r="E23" s="855"/>
      <c r="F23" s="855"/>
      <c r="G23" s="854">
        <f t="shared" si="13"/>
        <v>0</v>
      </c>
      <c r="H23" s="854"/>
      <c r="I23" s="854"/>
      <c r="J23" s="4">
        <f t="shared" si="14"/>
        <v>0</v>
      </c>
      <c r="K23" s="855">
        <v>8.6099999999999996E-2</v>
      </c>
      <c r="L23" s="855"/>
      <c r="M23" s="5">
        <f>J23*K23</f>
        <v>0</v>
      </c>
      <c r="N23" s="25">
        <f>J23+M23</f>
        <v>0</v>
      </c>
      <c r="O23" s="7">
        <f t="shared" si="12"/>
        <v>0</v>
      </c>
      <c r="P23" s="26"/>
      <c r="R23" s="293">
        <f t="shared" si="1"/>
        <v>0</v>
      </c>
      <c r="S23" s="293">
        <f t="shared" si="2"/>
        <v>0</v>
      </c>
      <c r="T23" s="50">
        <f t="shared" si="3"/>
        <v>0</v>
      </c>
      <c r="U23" s="855"/>
      <c r="V23" s="855"/>
      <c r="W23" s="855"/>
      <c r="X23" s="875">
        <f t="shared" si="4"/>
        <v>0</v>
      </c>
      <c r="Y23" s="875"/>
      <c r="Z23" s="875"/>
      <c r="AA23" s="51">
        <f t="shared" si="5"/>
        <v>0</v>
      </c>
      <c r="AB23" s="876">
        <f t="shared" si="6"/>
        <v>8.6099999999999996E-2</v>
      </c>
      <c r="AC23" s="876"/>
      <c r="AD23" s="5">
        <f t="shared" si="7"/>
        <v>0</v>
      </c>
      <c r="AE23" s="25">
        <f t="shared" si="8"/>
        <v>0</v>
      </c>
      <c r="AF23" s="7">
        <f t="shared" si="9"/>
        <v>0</v>
      </c>
      <c r="AG23" s="26"/>
    </row>
    <row r="24" spans="1:33" x14ac:dyDescent="0.25">
      <c r="A24" s="22"/>
      <c r="B24" s="23"/>
      <c r="C24" s="27"/>
      <c r="D24" s="855"/>
      <c r="E24" s="855"/>
      <c r="F24" s="855"/>
      <c r="G24" s="854">
        <f t="shared" si="13"/>
        <v>0</v>
      </c>
      <c r="H24" s="854"/>
      <c r="I24" s="854"/>
      <c r="J24" s="4">
        <f t="shared" si="14"/>
        <v>0</v>
      </c>
      <c r="K24" s="855"/>
      <c r="L24" s="855"/>
      <c r="M24" s="5">
        <f>J24*K24</f>
        <v>0</v>
      </c>
      <c r="N24" s="25">
        <f>J24+M24</f>
        <v>0</v>
      </c>
      <c r="O24" s="7">
        <f t="shared" si="12"/>
        <v>0</v>
      </c>
      <c r="P24" s="26"/>
      <c r="R24" s="293">
        <f t="shared" si="1"/>
        <v>0</v>
      </c>
      <c r="S24" s="293">
        <f t="shared" si="2"/>
        <v>0</v>
      </c>
      <c r="T24" s="50">
        <f t="shared" si="3"/>
        <v>0</v>
      </c>
      <c r="U24" s="855"/>
      <c r="V24" s="855"/>
      <c r="W24" s="855"/>
      <c r="X24" s="875">
        <f t="shared" si="4"/>
        <v>0</v>
      </c>
      <c r="Y24" s="875"/>
      <c r="Z24" s="875"/>
      <c r="AA24" s="51">
        <f t="shared" si="5"/>
        <v>0</v>
      </c>
      <c r="AB24" s="876">
        <f t="shared" si="6"/>
        <v>0</v>
      </c>
      <c r="AC24" s="876"/>
      <c r="AD24" s="5">
        <f t="shared" si="7"/>
        <v>0</v>
      </c>
      <c r="AE24" s="25">
        <f t="shared" si="8"/>
        <v>0</v>
      </c>
      <c r="AF24" s="7">
        <f t="shared" si="9"/>
        <v>0</v>
      </c>
      <c r="AG24" s="26"/>
    </row>
    <row r="25" spans="1:33" x14ac:dyDescent="0.25">
      <c r="A25" s="22"/>
      <c r="B25" s="23"/>
      <c r="C25" s="27"/>
      <c r="D25" s="855"/>
      <c r="E25" s="855"/>
      <c r="F25" s="855"/>
      <c r="G25" s="854">
        <f t="shared" si="13"/>
        <v>0</v>
      </c>
      <c r="H25" s="854"/>
      <c r="I25" s="854"/>
      <c r="J25" s="4">
        <f t="shared" si="14"/>
        <v>0</v>
      </c>
      <c r="K25" s="855"/>
      <c r="L25" s="855"/>
      <c r="M25" s="5">
        <f>J25*K25</f>
        <v>0</v>
      </c>
      <c r="N25" s="25">
        <f>J25+M25</f>
        <v>0</v>
      </c>
      <c r="O25" s="7">
        <f t="shared" si="12"/>
        <v>0</v>
      </c>
      <c r="P25" s="26"/>
      <c r="R25" s="293">
        <f t="shared" si="1"/>
        <v>0</v>
      </c>
      <c r="S25" s="293">
        <f t="shared" si="2"/>
        <v>0</v>
      </c>
      <c r="T25" s="50">
        <f t="shared" si="3"/>
        <v>0</v>
      </c>
      <c r="U25" s="855"/>
      <c r="V25" s="855"/>
      <c r="W25" s="855"/>
      <c r="X25" s="875">
        <f t="shared" si="4"/>
        <v>0</v>
      </c>
      <c r="Y25" s="875"/>
      <c r="Z25" s="875"/>
      <c r="AA25" s="51">
        <f t="shared" si="5"/>
        <v>0</v>
      </c>
      <c r="AB25" s="876">
        <f t="shared" si="6"/>
        <v>0</v>
      </c>
      <c r="AC25" s="876"/>
      <c r="AD25" s="5">
        <f t="shared" si="7"/>
        <v>0</v>
      </c>
      <c r="AE25" s="25">
        <f t="shared" si="8"/>
        <v>0</v>
      </c>
      <c r="AF25" s="7">
        <f t="shared" si="9"/>
        <v>0</v>
      </c>
      <c r="AG25" s="26"/>
    </row>
    <row r="26" spans="1:33" x14ac:dyDescent="0.25">
      <c r="A26" s="22"/>
      <c r="B26" s="23"/>
      <c r="C26" s="27"/>
      <c r="D26" s="855"/>
      <c r="E26" s="855"/>
      <c r="F26" s="855"/>
      <c r="G26" s="854">
        <f t="shared" si="13"/>
        <v>0</v>
      </c>
      <c r="H26" s="854"/>
      <c r="I26" s="854"/>
      <c r="J26" s="4">
        <f t="shared" si="14"/>
        <v>0</v>
      </c>
      <c r="K26" s="855"/>
      <c r="L26" s="855"/>
      <c r="M26" s="5">
        <f t="shared" ref="M26:M30" si="15">J26*K26</f>
        <v>0</v>
      </c>
      <c r="N26" s="25">
        <f t="shared" ref="N26:N30" si="16">J26+M26</f>
        <v>0</v>
      </c>
      <c r="O26" s="7">
        <f t="shared" si="12"/>
        <v>0</v>
      </c>
      <c r="P26" s="26"/>
      <c r="R26" s="293">
        <f t="shared" si="1"/>
        <v>0</v>
      </c>
      <c r="S26" s="293">
        <f t="shared" si="2"/>
        <v>0</v>
      </c>
      <c r="T26" s="50">
        <f t="shared" si="3"/>
        <v>0</v>
      </c>
      <c r="U26" s="855"/>
      <c r="V26" s="855"/>
      <c r="W26" s="855"/>
      <c r="X26" s="875">
        <f t="shared" si="4"/>
        <v>0</v>
      </c>
      <c r="Y26" s="875"/>
      <c r="Z26" s="875"/>
      <c r="AA26" s="51">
        <f t="shared" si="5"/>
        <v>0</v>
      </c>
      <c r="AB26" s="876">
        <f t="shared" si="6"/>
        <v>0</v>
      </c>
      <c r="AC26" s="876"/>
      <c r="AD26" s="5">
        <f t="shared" si="7"/>
        <v>0</v>
      </c>
      <c r="AE26" s="25">
        <f t="shared" si="8"/>
        <v>0</v>
      </c>
      <c r="AF26" s="7">
        <f t="shared" si="9"/>
        <v>0</v>
      </c>
      <c r="AG26" s="26"/>
    </row>
    <row r="27" spans="1:33" x14ac:dyDescent="0.25">
      <c r="A27" s="22"/>
      <c r="B27" s="28"/>
      <c r="C27" s="29"/>
      <c r="D27" s="855"/>
      <c r="E27" s="855"/>
      <c r="F27" s="855"/>
      <c r="G27" s="854">
        <f t="shared" si="13"/>
        <v>0</v>
      </c>
      <c r="H27" s="854"/>
      <c r="I27" s="854"/>
      <c r="J27" s="4">
        <f t="shared" si="14"/>
        <v>0</v>
      </c>
      <c r="K27" s="855"/>
      <c r="L27" s="855"/>
      <c r="M27" s="5">
        <f t="shared" si="15"/>
        <v>0</v>
      </c>
      <c r="N27" s="25">
        <f t="shared" si="16"/>
        <v>0</v>
      </c>
      <c r="O27" s="7">
        <f t="shared" si="12"/>
        <v>0</v>
      </c>
      <c r="P27" s="26"/>
      <c r="R27" s="293">
        <f t="shared" si="1"/>
        <v>0</v>
      </c>
      <c r="S27" s="293">
        <f t="shared" si="2"/>
        <v>0</v>
      </c>
      <c r="T27" s="50">
        <f t="shared" si="3"/>
        <v>0</v>
      </c>
      <c r="U27" s="855"/>
      <c r="V27" s="855"/>
      <c r="W27" s="855"/>
      <c r="X27" s="875">
        <f t="shared" si="4"/>
        <v>0</v>
      </c>
      <c r="Y27" s="875"/>
      <c r="Z27" s="875"/>
      <c r="AA27" s="51">
        <f t="shared" si="5"/>
        <v>0</v>
      </c>
      <c r="AB27" s="876">
        <f t="shared" si="6"/>
        <v>0</v>
      </c>
      <c r="AC27" s="876"/>
      <c r="AD27" s="5">
        <f t="shared" si="7"/>
        <v>0</v>
      </c>
      <c r="AE27" s="25">
        <f t="shared" si="8"/>
        <v>0</v>
      </c>
      <c r="AF27" s="7">
        <f t="shared" si="9"/>
        <v>0</v>
      </c>
      <c r="AG27" s="26"/>
    </row>
    <row r="28" spans="1:33" x14ac:dyDescent="0.25">
      <c r="A28" s="22"/>
      <c r="B28" s="28"/>
      <c r="C28" s="29"/>
      <c r="D28" s="855"/>
      <c r="E28" s="855"/>
      <c r="F28" s="855"/>
      <c r="G28" s="854">
        <f t="shared" si="13"/>
        <v>0</v>
      </c>
      <c r="H28" s="854"/>
      <c r="I28" s="854"/>
      <c r="J28" s="4">
        <f t="shared" si="14"/>
        <v>0</v>
      </c>
      <c r="K28" s="855"/>
      <c r="L28" s="855"/>
      <c r="M28" s="5">
        <f t="shared" si="15"/>
        <v>0</v>
      </c>
      <c r="N28" s="25">
        <f t="shared" si="16"/>
        <v>0</v>
      </c>
      <c r="O28" s="7">
        <f t="shared" si="12"/>
        <v>0</v>
      </c>
      <c r="P28" s="26"/>
      <c r="R28" s="293">
        <f t="shared" si="1"/>
        <v>0</v>
      </c>
      <c r="S28" s="293">
        <f t="shared" si="2"/>
        <v>0</v>
      </c>
      <c r="T28" s="50">
        <f t="shared" si="3"/>
        <v>0</v>
      </c>
      <c r="U28" s="855"/>
      <c r="V28" s="855"/>
      <c r="W28" s="855"/>
      <c r="X28" s="875">
        <f t="shared" si="4"/>
        <v>0</v>
      </c>
      <c r="Y28" s="875"/>
      <c r="Z28" s="875"/>
      <c r="AA28" s="51">
        <f t="shared" si="5"/>
        <v>0</v>
      </c>
      <c r="AB28" s="876">
        <f t="shared" si="6"/>
        <v>0</v>
      </c>
      <c r="AC28" s="876"/>
      <c r="AD28" s="5">
        <f t="shared" si="7"/>
        <v>0</v>
      </c>
      <c r="AE28" s="25">
        <f t="shared" si="8"/>
        <v>0</v>
      </c>
      <c r="AF28" s="7">
        <f t="shared" si="9"/>
        <v>0</v>
      </c>
      <c r="AG28" s="26"/>
    </row>
    <row r="29" spans="1:33" ht="13.95" customHeight="1" x14ac:dyDescent="0.25">
      <c r="A29" s="22"/>
      <c r="B29" s="28"/>
      <c r="C29" s="29"/>
      <c r="D29" s="855"/>
      <c r="E29" s="855"/>
      <c r="F29" s="855"/>
      <c r="G29" s="854">
        <f t="shared" si="13"/>
        <v>0</v>
      </c>
      <c r="H29" s="854"/>
      <c r="I29" s="854"/>
      <c r="J29" s="4">
        <f t="shared" si="14"/>
        <v>0</v>
      </c>
      <c r="K29" s="855"/>
      <c r="L29" s="855"/>
      <c r="M29" s="5">
        <f t="shared" si="15"/>
        <v>0</v>
      </c>
      <c r="N29" s="25">
        <f t="shared" si="16"/>
        <v>0</v>
      </c>
      <c r="O29" s="7">
        <f t="shared" si="12"/>
        <v>0</v>
      </c>
      <c r="P29" s="26"/>
      <c r="R29" s="293">
        <f t="shared" si="1"/>
        <v>0</v>
      </c>
      <c r="S29" s="293">
        <f t="shared" si="2"/>
        <v>0</v>
      </c>
      <c r="T29" s="50">
        <f t="shared" si="3"/>
        <v>0</v>
      </c>
      <c r="U29" s="855"/>
      <c r="V29" s="855"/>
      <c r="W29" s="855"/>
      <c r="X29" s="875">
        <f t="shared" si="4"/>
        <v>0</v>
      </c>
      <c r="Y29" s="875"/>
      <c r="Z29" s="875"/>
      <c r="AA29" s="51">
        <f t="shared" si="5"/>
        <v>0</v>
      </c>
      <c r="AB29" s="876">
        <f t="shared" si="6"/>
        <v>0</v>
      </c>
      <c r="AC29" s="876"/>
      <c r="AD29" s="5">
        <f t="shared" si="7"/>
        <v>0</v>
      </c>
      <c r="AE29" s="25">
        <f t="shared" si="8"/>
        <v>0</v>
      </c>
      <c r="AF29" s="7">
        <f t="shared" si="9"/>
        <v>0</v>
      </c>
      <c r="AG29" s="26"/>
    </row>
    <row r="30" spans="1:33" x14ac:dyDescent="0.25">
      <c r="A30" s="22"/>
      <c r="B30" s="28"/>
      <c r="C30" s="29"/>
      <c r="D30" s="855"/>
      <c r="E30" s="855"/>
      <c r="F30" s="855"/>
      <c r="G30" s="854">
        <f t="shared" si="13"/>
        <v>0</v>
      </c>
      <c r="H30" s="854"/>
      <c r="I30" s="854"/>
      <c r="J30" s="4">
        <f t="shared" si="14"/>
        <v>0</v>
      </c>
      <c r="K30" s="855"/>
      <c r="L30" s="855"/>
      <c r="M30" s="5">
        <f t="shared" si="15"/>
        <v>0</v>
      </c>
      <c r="N30" s="25">
        <f t="shared" si="16"/>
        <v>0</v>
      </c>
      <c r="O30" s="7">
        <f t="shared" si="12"/>
        <v>0</v>
      </c>
      <c r="P30" s="26"/>
      <c r="R30" s="293">
        <f t="shared" si="1"/>
        <v>0</v>
      </c>
      <c r="S30" s="293">
        <f t="shared" si="2"/>
        <v>0</v>
      </c>
      <c r="T30" s="50">
        <f t="shared" si="3"/>
        <v>0</v>
      </c>
      <c r="U30" s="892"/>
      <c r="V30" s="892"/>
      <c r="W30" s="892"/>
      <c r="X30" s="875">
        <f t="shared" si="4"/>
        <v>0</v>
      </c>
      <c r="Y30" s="875"/>
      <c r="Z30" s="875"/>
      <c r="AA30" s="51">
        <f t="shared" si="5"/>
        <v>0</v>
      </c>
      <c r="AB30" s="876">
        <f t="shared" si="6"/>
        <v>0</v>
      </c>
      <c r="AC30" s="876"/>
      <c r="AD30" s="5">
        <f t="shared" si="7"/>
        <v>0</v>
      </c>
      <c r="AE30" s="25">
        <f t="shared" si="8"/>
        <v>0</v>
      </c>
      <c r="AF30" s="7">
        <f t="shared" si="9"/>
        <v>0</v>
      </c>
      <c r="AG30" s="26"/>
    </row>
    <row r="31" spans="1:33" x14ac:dyDescent="0.25">
      <c r="A31" s="22"/>
      <c r="B31" s="28"/>
      <c r="C31" s="29"/>
      <c r="D31" s="855"/>
      <c r="E31" s="855"/>
      <c r="F31" s="855"/>
      <c r="G31" s="854">
        <f t="shared" si="13"/>
        <v>0</v>
      </c>
      <c r="H31" s="854"/>
      <c r="I31" s="854"/>
      <c r="J31" s="4">
        <f t="shared" si="14"/>
        <v>0</v>
      </c>
      <c r="K31" s="855"/>
      <c r="L31" s="855"/>
      <c r="M31" s="5">
        <f>J31*K31</f>
        <v>0</v>
      </c>
      <c r="N31" s="25">
        <f>J31+M31</f>
        <v>0</v>
      </c>
      <c r="O31" s="7">
        <f t="shared" si="12"/>
        <v>0</v>
      </c>
      <c r="P31" s="26"/>
      <c r="R31" s="293">
        <f t="shared" si="1"/>
        <v>0</v>
      </c>
      <c r="S31" s="293">
        <f t="shared" si="2"/>
        <v>0</v>
      </c>
      <c r="T31" s="50">
        <f t="shared" si="3"/>
        <v>0</v>
      </c>
      <c r="U31" s="892"/>
      <c r="V31" s="892"/>
      <c r="W31" s="892"/>
      <c r="X31" s="875">
        <f t="shared" si="4"/>
        <v>0</v>
      </c>
      <c r="Y31" s="875"/>
      <c r="Z31" s="875"/>
      <c r="AA31" s="51">
        <f t="shared" si="5"/>
        <v>0</v>
      </c>
      <c r="AB31" s="876">
        <f t="shared" si="6"/>
        <v>0</v>
      </c>
      <c r="AC31" s="876"/>
      <c r="AD31" s="5">
        <f t="shared" si="7"/>
        <v>0</v>
      </c>
      <c r="AE31" s="25">
        <f t="shared" si="8"/>
        <v>0</v>
      </c>
      <c r="AF31" s="7">
        <f t="shared" si="9"/>
        <v>0</v>
      </c>
      <c r="AG31" s="26"/>
    </row>
    <row r="32" spans="1:33" ht="14.4" thickBot="1" x14ac:dyDescent="0.3">
      <c r="A32" s="867" t="s">
        <v>22</v>
      </c>
      <c r="B32" s="868"/>
      <c r="C32" s="868"/>
      <c r="D32" s="868"/>
      <c r="E32" s="868"/>
      <c r="F32" s="868"/>
      <c r="G32" s="868"/>
      <c r="H32" s="868"/>
      <c r="I32" s="869"/>
      <c r="J32" s="30">
        <f>SUM(J19:J31)</f>
        <v>87500</v>
      </c>
      <c r="K32" s="870"/>
      <c r="L32" s="871"/>
      <c r="M32" s="31">
        <f>SUM(M19:M31)</f>
        <v>23686</v>
      </c>
      <c r="N32" s="32">
        <f>SUM(N19:N31)</f>
        <v>111186</v>
      </c>
      <c r="O32" s="33">
        <f>SUM(O19:O31)</f>
        <v>108686</v>
      </c>
      <c r="P32" s="34">
        <f>SUM(P19:P31)</f>
        <v>2500</v>
      </c>
      <c r="R32" s="886" t="s">
        <v>22</v>
      </c>
      <c r="S32" s="887"/>
      <c r="T32" s="887"/>
      <c r="U32" s="887"/>
      <c r="V32" s="887"/>
      <c r="W32" s="887"/>
      <c r="X32" s="887"/>
      <c r="Y32" s="887"/>
      <c r="Z32" s="888"/>
      <c r="AA32" s="68">
        <f>SUM(AA19:AA26)</f>
        <v>0</v>
      </c>
      <c r="AB32" s="889"/>
      <c r="AC32" s="890"/>
      <c r="AD32" s="69">
        <f>SUM(AD19:AD26)</f>
        <v>0</v>
      </c>
      <c r="AE32" s="70">
        <f>SUM(AE19:AE26)</f>
        <v>0</v>
      </c>
      <c r="AF32" s="71">
        <f>SUM(AF19:AF26)</f>
        <v>0</v>
      </c>
      <c r="AG32" s="72">
        <f>SUM(AG19:AG26)</f>
        <v>0</v>
      </c>
    </row>
    <row r="33" spans="1:33" ht="63" thickBot="1" x14ac:dyDescent="0.3">
      <c r="A33" s="35" t="s">
        <v>57</v>
      </c>
      <c r="B33" s="36" t="s">
        <v>23</v>
      </c>
      <c r="C33" s="18" t="s">
        <v>19</v>
      </c>
      <c r="D33" s="37" t="s">
        <v>32</v>
      </c>
      <c r="E33" s="18" t="s">
        <v>33</v>
      </c>
      <c r="F33" s="38" t="s">
        <v>34</v>
      </c>
      <c r="G33" s="18" t="s">
        <v>35</v>
      </c>
      <c r="H33" s="38" t="s">
        <v>36</v>
      </c>
      <c r="I33" s="36" t="s">
        <v>37</v>
      </c>
      <c r="J33" s="18" t="s">
        <v>26</v>
      </c>
      <c r="K33" s="18" t="s">
        <v>60</v>
      </c>
      <c r="L33" s="18" t="s">
        <v>59</v>
      </c>
      <c r="M33" s="18" t="s">
        <v>28</v>
      </c>
      <c r="N33" s="19" t="s">
        <v>29</v>
      </c>
      <c r="O33" s="20" t="s">
        <v>30</v>
      </c>
      <c r="P33" s="21" t="s">
        <v>31</v>
      </c>
      <c r="R33" s="292" t="s">
        <v>49</v>
      </c>
      <c r="S33" s="63" t="s">
        <v>23</v>
      </c>
      <c r="T33" s="64" t="s">
        <v>19</v>
      </c>
      <c r="U33" s="74" t="s">
        <v>32</v>
      </c>
      <c r="V33" s="64" t="s">
        <v>50</v>
      </c>
      <c r="W33" s="75" t="s">
        <v>51</v>
      </c>
      <c r="X33" s="64" t="s">
        <v>35</v>
      </c>
      <c r="Y33" s="75" t="s">
        <v>36</v>
      </c>
      <c r="Z33" s="73" t="s">
        <v>37</v>
      </c>
      <c r="AA33" s="64" t="s">
        <v>26</v>
      </c>
      <c r="AB33" s="64" t="s">
        <v>38</v>
      </c>
      <c r="AC33" s="64" t="s">
        <v>39</v>
      </c>
      <c r="AD33" s="64" t="s">
        <v>28</v>
      </c>
      <c r="AE33" s="65" t="s">
        <v>48</v>
      </c>
      <c r="AF33" s="66" t="s">
        <v>30</v>
      </c>
      <c r="AG33" s="67" t="s">
        <v>31</v>
      </c>
    </row>
    <row r="34" spans="1:33" x14ac:dyDescent="0.25">
      <c r="A34" s="22"/>
      <c r="B34" s="23"/>
      <c r="C34" s="27">
        <v>72000</v>
      </c>
      <c r="D34" s="9">
        <f t="shared" ref="D34:D41" si="17">C34/9*3</f>
        <v>24000</v>
      </c>
      <c r="E34" s="24">
        <v>0.05</v>
      </c>
      <c r="F34" s="24"/>
      <c r="G34" s="10">
        <f>(E34*4.5)+(F34*4.5)</f>
        <v>0.22500000000000001</v>
      </c>
      <c r="H34" s="24"/>
      <c r="I34" s="11">
        <f>H34*3</f>
        <v>0</v>
      </c>
      <c r="J34" s="5">
        <f>(C34/2*E34)+(C34/2*F34)+(D34*H34)</f>
        <v>1800</v>
      </c>
      <c r="K34" s="24">
        <v>0.3382</v>
      </c>
      <c r="L34" s="24">
        <v>8.6099999999999996E-2</v>
      </c>
      <c r="M34" s="5">
        <f>(C34/2*E34*K34)+(C34/2*F34*K34)+(D34*H34*L34)</f>
        <v>609</v>
      </c>
      <c r="N34" s="25">
        <f t="shared" ref="N34:N41" si="18">J34+M34</f>
        <v>2409</v>
      </c>
      <c r="O34" s="7">
        <f t="shared" si="12"/>
        <v>2409</v>
      </c>
      <c r="P34" s="26"/>
      <c r="R34" s="293">
        <f t="shared" ref="R34:S41" si="19">A34</f>
        <v>0</v>
      </c>
      <c r="S34" s="293">
        <f t="shared" si="19"/>
        <v>0</v>
      </c>
      <c r="T34" s="50">
        <f t="shared" ref="T34:T41" si="20">C34*1.03</f>
        <v>74160</v>
      </c>
      <c r="U34" s="9">
        <f t="shared" ref="U34:U41" si="21">T34/9*3</f>
        <v>24720</v>
      </c>
      <c r="V34" s="24"/>
      <c r="W34" s="24"/>
      <c r="X34" s="10">
        <f t="shared" ref="X34:X41" si="22">(V34*4.5)+(W34*4.5)</f>
        <v>0</v>
      </c>
      <c r="Y34" s="76">
        <v>0.05</v>
      </c>
      <c r="Z34" s="53">
        <f t="shared" ref="Z34:Z41" si="23">Y34*3</f>
        <v>0.15</v>
      </c>
      <c r="AA34" s="54">
        <f t="shared" ref="AA34:AA41" si="24">(T34/2*V34)+(T34/2*W34)+(U34*Y34)</f>
        <v>1236</v>
      </c>
      <c r="AB34" s="52">
        <f t="shared" ref="AB34:AC41" si="25">K34</f>
        <v>0.3382</v>
      </c>
      <c r="AC34" s="52">
        <f t="shared" si="25"/>
        <v>8.6099999999999996E-2</v>
      </c>
      <c r="AD34" s="5">
        <f t="shared" ref="AD34:AD41" si="26">(T34/2*V34*AB34)+(T34/2*W34*AB34)+(U34*Y34*AC34)</f>
        <v>106</v>
      </c>
      <c r="AE34" s="25">
        <f t="shared" ref="AE34:AE41" si="27">AA34+AD34</f>
        <v>1342</v>
      </c>
      <c r="AF34" s="7">
        <f t="shared" ref="AF34:AF41" si="28">AE34-AG34</f>
        <v>1342</v>
      </c>
      <c r="AG34" s="26"/>
    </row>
    <row r="35" spans="1:33" x14ac:dyDescent="0.25">
      <c r="A35" s="22"/>
      <c r="B35" s="23"/>
      <c r="C35" s="27"/>
      <c r="D35" s="9">
        <f t="shared" si="17"/>
        <v>0</v>
      </c>
      <c r="E35" s="24"/>
      <c r="F35" s="24"/>
      <c r="G35" s="10">
        <f t="shared" ref="G35:G41" si="29">(E35*4.5)+(F35*4.5)</f>
        <v>0</v>
      </c>
      <c r="H35" s="24"/>
      <c r="I35" s="11">
        <f t="shared" ref="I35:I41" si="30">H35*3</f>
        <v>0</v>
      </c>
      <c r="J35" s="5">
        <f t="shared" ref="J35:J41" si="31">(C35/2*E35)+(C35/2*F35)+(D35*H35)</f>
        <v>0</v>
      </c>
      <c r="K35" s="24">
        <v>0.3448</v>
      </c>
      <c r="L35" s="24">
        <v>8.6099999999999996E-2</v>
      </c>
      <c r="M35" s="5">
        <f t="shared" ref="M35:M41" si="32">(C35/2*E35*K35)+(C35/2*F35*K35)+(D35*H35*L35)</f>
        <v>0</v>
      </c>
      <c r="N35" s="25">
        <f t="shared" si="18"/>
        <v>0</v>
      </c>
      <c r="O35" s="7">
        <f t="shared" si="12"/>
        <v>0</v>
      </c>
      <c r="P35" s="26"/>
      <c r="R35" s="293">
        <f t="shared" si="19"/>
        <v>0</v>
      </c>
      <c r="S35" s="293">
        <f t="shared" si="19"/>
        <v>0</v>
      </c>
      <c r="T35" s="50">
        <f t="shared" si="20"/>
        <v>0</v>
      </c>
      <c r="U35" s="9">
        <f t="shared" si="21"/>
        <v>0</v>
      </c>
      <c r="V35" s="24"/>
      <c r="W35" s="24"/>
      <c r="X35" s="10">
        <f t="shared" si="22"/>
        <v>0</v>
      </c>
      <c r="Y35" s="24"/>
      <c r="Z35" s="53">
        <f t="shared" si="23"/>
        <v>0</v>
      </c>
      <c r="AA35" s="54">
        <f t="shared" si="24"/>
        <v>0</v>
      </c>
      <c r="AB35" s="52">
        <f t="shared" si="25"/>
        <v>0.3448</v>
      </c>
      <c r="AC35" s="52">
        <f t="shared" si="25"/>
        <v>8.6099999999999996E-2</v>
      </c>
      <c r="AD35" s="5">
        <f t="shared" si="26"/>
        <v>0</v>
      </c>
      <c r="AE35" s="25">
        <f t="shared" si="27"/>
        <v>0</v>
      </c>
      <c r="AF35" s="7">
        <f t="shared" si="28"/>
        <v>0</v>
      </c>
      <c r="AG35" s="26"/>
    </row>
    <row r="36" spans="1:33" x14ac:dyDescent="0.25">
      <c r="A36" s="22"/>
      <c r="B36" s="23"/>
      <c r="C36" s="27"/>
      <c r="D36" s="9">
        <f t="shared" si="17"/>
        <v>0</v>
      </c>
      <c r="E36" s="24"/>
      <c r="F36" s="24"/>
      <c r="G36" s="10">
        <f t="shared" si="29"/>
        <v>0</v>
      </c>
      <c r="H36" s="24"/>
      <c r="I36" s="11">
        <f t="shared" si="30"/>
        <v>0</v>
      </c>
      <c r="J36" s="5">
        <f t="shared" si="31"/>
        <v>0</v>
      </c>
      <c r="K36" s="24">
        <v>0.3448</v>
      </c>
      <c r="L36" s="24">
        <v>8.6099999999999996E-2</v>
      </c>
      <c r="M36" s="5">
        <f t="shared" si="32"/>
        <v>0</v>
      </c>
      <c r="N36" s="25">
        <f t="shared" si="18"/>
        <v>0</v>
      </c>
      <c r="O36" s="7">
        <f t="shared" si="12"/>
        <v>0</v>
      </c>
      <c r="P36" s="26"/>
      <c r="R36" s="293">
        <f t="shared" si="19"/>
        <v>0</v>
      </c>
      <c r="S36" s="293">
        <f t="shared" si="19"/>
        <v>0</v>
      </c>
      <c r="T36" s="50">
        <f t="shared" si="20"/>
        <v>0</v>
      </c>
      <c r="U36" s="9">
        <f t="shared" si="21"/>
        <v>0</v>
      </c>
      <c r="V36" s="24"/>
      <c r="W36" s="24"/>
      <c r="X36" s="10">
        <f t="shared" si="22"/>
        <v>0</v>
      </c>
      <c r="Y36" s="24"/>
      <c r="Z36" s="53">
        <f t="shared" si="23"/>
        <v>0</v>
      </c>
      <c r="AA36" s="54">
        <f t="shared" si="24"/>
        <v>0</v>
      </c>
      <c r="AB36" s="52">
        <f t="shared" si="25"/>
        <v>0.3448</v>
      </c>
      <c r="AC36" s="52">
        <f t="shared" si="25"/>
        <v>8.6099999999999996E-2</v>
      </c>
      <c r="AD36" s="5">
        <f t="shared" si="26"/>
        <v>0</v>
      </c>
      <c r="AE36" s="25">
        <f t="shared" si="27"/>
        <v>0</v>
      </c>
      <c r="AF36" s="7">
        <f t="shared" si="28"/>
        <v>0</v>
      </c>
      <c r="AG36" s="26"/>
    </row>
    <row r="37" spans="1:33" x14ac:dyDescent="0.25">
      <c r="A37" s="22"/>
      <c r="B37" s="23"/>
      <c r="C37" s="27"/>
      <c r="D37" s="9">
        <f t="shared" si="17"/>
        <v>0</v>
      </c>
      <c r="E37" s="24"/>
      <c r="F37" s="24"/>
      <c r="G37" s="10">
        <f t="shared" si="29"/>
        <v>0</v>
      </c>
      <c r="H37" s="24"/>
      <c r="I37" s="11">
        <f t="shared" si="30"/>
        <v>0</v>
      </c>
      <c r="J37" s="5">
        <f t="shared" si="31"/>
        <v>0</v>
      </c>
      <c r="K37" s="24"/>
      <c r="L37" s="24">
        <v>8.6099999999999996E-2</v>
      </c>
      <c r="M37" s="5">
        <f t="shared" si="32"/>
        <v>0</v>
      </c>
      <c r="N37" s="25">
        <f t="shared" si="18"/>
        <v>0</v>
      </c>
      <c r="O37" s="7">
        <f t="shared" si="12"/>
        <v>0</v>
      </c>
      <c r="P37" s="26"/>
      <c r="R37" s="293">
        <f t="shared" si="19"/>
        <v>0</v>
      </c>
      <c r="S37" s="293">
        <f t="shared" si="19"/>
        <v>0</v>
      </c>
      <c r="T37" s="50">
        <f t="shared" si="20"/>
        <v>0</v>
      </c>
      <c r="U37" s="9">
        <f t="shared" si="21"/>
        <v>0</v>
      </c>
      <c r="V37" s="76"/>
      <c r="W37" s="76"/>
      <c r="X37" s="10">
        <f t="shared" si="22"/>
        <v>0</v>
      </c>
      <c r="Y37" s="24"/>
      <c r="Z37" s="53">
        <f t="shared" si="23"/>
        <v>0</v>
      </c>
      <c r="AA37" s="54">
        <f t="shared" si="24"/>
        <v>0</v>
      </c>
      <c r="AB37" s="52">
        <f t="shared" si="25"/>
        <v>0</v>
      </c>
      <c r="AC37" s="52">
        <f t="shared" si="25"/>
        <v>8.6099999999999996E-2</v>
      </c>
      <c r="AD37" s="5">
        <f t="shared" si="26"/>
        <v>0</v>
      </c>
      <c r="AE37" s="25">
        <f t="shared" si="27"/>
        <v>0</v>
      </c>
      <c r="AF37" s="7">
        <f t="shared" si="28"/>
        <v>0</v>
      </c>
      <c r="AG37" s="26"/>
    </row>
    <row r="38" spans="1:33" x14ac:dyDescent="0.25">
      <c r="A38" s="22"/>
      <c r="B38" s="23"/>
      <c r="C38" s="27"/>
      <c r="D38" s="9">
        <f t="shared" si="17"/>
        <v>0</v>
      </c>
      <c r="E38" s="24"/>
      <c r="F38" s="24"/>
      <c r="G38" s="10">
        <f t="shared" si="29"/>
        <v>0</v>
      </c>
      <c r="H38" s="24"/>
      <c r="I38" s="11">
        <f t="shared" si="30"/>
        <v>0</v>
      </c>
      <c r="J38" s="5">
        <f t="shared" si="31"/>
        <v>0</v>
      </c>
      <c r="K38" s="24"/>
      <c r="L38" s="24">
        <v>8.6099999999999996E-2</v>
      </c>
      <c r="M38" s="5">
        <f t="shared" si="32"/>
        <v>0</v>
      </c>
      <c r="N38" s="25">
        <f t="shared" si="18"/>
        <v>0</v>
      </c>
      <c r="O38" s="7">
        <f t="shared" si="12"/>
        <v>0</v>
      </c>
      <c r="P38" s="26"/>
      <c r="R38" s="293">
        <f t="shared" si="19"/>
        <v>0</v>
      </c>
      <c r="S38" s="293">
        <f t="shared" si="19"/>
        <v>0</v>
      </c>
      <c r="T38" s="50">
        <f t="shared" si="20"/>
        <v>0</v>
      </c>
      <c r="U38" s="9">
        <f t="shared" si="21"/>
        <v>0</v>
      </c>
      <c r="V38" s="76"/>
      <c r="W38" s="76"/>
      <c r="X38" s="10">
        <f t="shared" si="22"/>
        <v>0</v>
      </c>
      <c r="Y38" s="76"/>
      <c r="Z38" s="53">
        <f t="shared" si="23"/>
        <v>0</v>
      </c>
      <c r="AA38" s="54">
        <f t="shared" si="24"/>
        <v>0</v>
      </c>
      <c r="AB38" s="52">
        <f t="shared" si="25"/>
        <v>0</v>
      </c>
      <c r="AC38" s="52">
        <f t="shared" si="25"/>
        <v>8.6099999999999996E-2</v>
      </c>
      <c r="AD38" s="5">
        <f t="shared" si="26"/>
        <v>0</v>
      </c>
      <c r="AE38" s="25">
        <f t="shared" si="27"/>
        <v>0</v>
      </c>
      <c r="AF38" s="7">
        <f t="shared" si="28"/>
        <v>0</v>
      </c>
      <c r="AG38" s="26"/>
    </row>
    <row r="39" spans="1:33" x14ac:dyDescent="0.25">
      <c r="A39" s="22"/>
      <c r="B39" s="23"/>
      <c r="C39" s="27"/>
      <c r="D39" s="9">
        <f t="shared" si="17"/>
        <v>0</v>
      </c>
      <c r="E39" s="24"/>
      <c r="F39" s="24"/>
      <c r="G39" s="10">
        <f t="shared" si="29"/>
        <v>0</v>
      </c>
      <c r="H39" s="24"/>
      <c r="I39" s="11">
        <f t="shared" si="30"/>
        <v>0</v>
      </c>
      <c r="J39" s="5">
        <f t="shared" si="31"/>
        <v>0</v>
      </c>
      <c r="K39" s="24"/>
      <c r="L39" s="24"/>
      <c r="M39" s="5">
        <f t="shared" si="32"/>
        <v>0</v>
      </c>
      <c r="N39" s="25">
        <f t="shared" si="18"/>
        <v>0</v>
      </c>
      <c r="O39" s="7">
        <f t="shared" si="12"/>
        <v>0</v>
      </c>
      <c r="P39" s="26"/>
      <c r="R39" s="293">
        <f t="shared" si="19"/>
        <v>0</v>
      </c>
      <c r="S39" s="293">
        <f t="shared" si="19"/>
        <v>0</v>
      </c>
      <c r="T39" s="50">
        <f t="shared" si="20"/>
        <v>0</v>
      </c>
      <c r="U39" s="9">
        <f t="shared" si="21"/>
        <v>0</v>
      </c>
      <c r="V39" s="76"/>
      <c r="W39" s="76"/>
      <c r="X39" s="10">
        <f t="shared" si="22"/>
        <v>0</v>
      </c>
      <c r="Y39" s="76"/>
      <c r="Z39" s="53">
        <f t="shared" si="23"/>
        <v>0</v>
      </c>
      <c r="AA39" s="54">
        <f t="shared" si="24"/>
        <v>0</v>
      </c>
      <c r="AB39" s="52">
        <f t="shared" si="25"/>
        <v>0</v>
      </c>
      <c r="AC39" s="52">
        <f t="shared" si="25"/>
        <v>0</v>
      </c>
      <c r="AD39" s="5">
        <f t="shared" si="26"/>
        <v>0</v>
      </c>
      <c r="AE39" s="25">
        <f t="shared" si="27"/>
        <v>0</v>
      </c>
      <c r="AF39" s="7">
        <f t="shared" si="28"/>
        <v>0</v>
      </c>
      <c r="AG39" s="26"/>
    </row>
    <row r="40" spans="1:33" x14ac:dyDescent="0.25">
      <c r="A40" s="22"/>
      <c r="B40" s="39"/>
      <c r="C40" s="158"/>
      <c r="D40" s="9">
        <f t="shared" si="17"/>
        <v>0</v>
      </c>
      <c r="E40" s="24"/>
      <c r="F40" s="24"/>
      <c r="G40" s="10">
        <f t="shared" si="29"/>
        <v>0</v>
      </c>
      <c r="H40" s="24"/>
      <c r="I40" s="12">
        <f t="shared" si="30"/>
        <v>0</v>
      </c>
      <c r="J40" s="5">
        <f t="shared" si="31"/>
        <v>0</v>
      </c>
      <c r="K40" s="24"/>
      <c r="L40" s="24"/>
      <c r="M40" s="5">
        <f t="shared" si="32"/>
        <v>0</v>
      </c>
      <c r="N40" s="25">
        <f t="shared" si="18"/>
        <v>0</v>
      </c>
      <c r="O40" s="7">
        <f t="shared" si="12"/>
        <v>0</v>
      </c>
      <c r="P40" s="26"/>
      <c r="R40" s="293">
        <f t="shared" si="19"/>
        <v>0</v>
      </c>
      <c r="S40" s="293">
        <f t="shared" si="19"/>
        <v>0</v>
      </c>
      <c r="T40" s="50">
        <f t="shared" si="20"/>
        <v>0</v>
      </c>
      <c r="U40" s="9">
        <f t="shared" si="21"/>
        <v>0</v>
      </c>
      <c r="V40" s="76"/>
      <c r="W40" s="76"/>
      <c r="X40" s="10">
        <f t="shared" si="22"/>
        <v>0</v>
      </c>
      <c r="Y40" s="76"/>
      <c r="Z40" s="56">
        <f t="shared" si="23"/>
        <v>0</v>
      </c>
      <c r="AA40" s="54">
        <f t="shared" si="24"/>
        <v>0</v>
      </c>
      <c r="AB40" s="52">
        <f t="shared" si="25"/>
        <v>0</v>
      </c>
      <c r="AC40" s="52">
        <f t="shared" si="25"/>
        <v>0</v>
      </c>
      <c r="AD40" s="5">
        <f t="shared" si="26"/>
        <v>0</v>
      </c>
      <c r="AE40" s="25">
        <f t="shared" si="27"/>
        <v>0</v>
      </c>
      <c r="AF40" s="7">
        <f t="shared" si="28"/>
        <v>0</v>
      </c>
      <c r="AG40" s="26"/>
    </row>
    <row r="41" spans="1:33" x14ac:dyDescent="0.25">
      <c r="A41" s="22"/>
      <c r="B41" s="39"/>
      <c r="C41" s="158"/>
      <c r="D41" s="9">
        <f t="shared" si="17"/>
        <v>0</v>
      </c>
      <c r="E41" s="24"/>
      <c r="F41" s="24"/>
      <c r="G41" s="10">
        <f t="shared" si="29"/>
        <v>0</v>
      </c>
      <c r="H41" s="24"/>
      <c r="I41" s="12">
        <f t="shared" si="30"/>
        <v>0</v>
      </c>
      <c r="J41" s="5">
        <f t="shared" si="31"/>
        <v>0</v>
      </c>
      <c r="K41" s="24"/>
      <c r="L41" s="24"/>
      <c r="M41" s="5">
        <f t="shared" si="32"/>
        <v>0</v>
      </c>
      <c r="N41" s="25">
        <f t="shared" si="18"/>
        <v>0</v>
      </c>
      <c r="O41" s="7">
        <f t="shared" si="12"/>
        <v>0</v>
      </c>
      <c r="P41" s="26"/>
      <c r="R41" s="293">
        <f t="shared" si="19"/>
        <v>0</v>
      </c>
      <c r="S41" s="293">
        <f t="shared" si="19"/>
        <v>0</v>
      </c>
      <c r="T41" s="50">
        <f t="shared" si="20"/>
        <v>0</v>
      </c>
      <c r="U41" s="9">
        <f t="shared" si="21"/>
        <v>0</v>
      </c>
      <c r="V41" s="76"/>
      <c r="W41" s="76"/>
      <c r="X41" s="10">
        <f t="shared" si="22"/>
        <v>0</v>
      </c>
      <c r="Y41" s="76"/>
      <c r="Z41" s="56">
        <f t="shared" si="23"/>
        <v>0</v>
      </c>
      <c r="AA41" s="54">
        <f t="shared" si="24"/>
        <v>0</v>
      </c>
      <c r="AB41" s="52">
        <f t="shared" si="25"/>
        <v>0</v>
      </c>
      <c r="AC41" s="52">
        <f t="shared" si="25"/>
        <v>0</v>
      </c>
      <c r="AD41" s="5">
        <f t="shared" si="26"/>
        <v>0</v>
      </c>
      <c r="AE41" s="25">
        <f t="shared" si="27"/>
        <v>0</v>
      </c>
      <c r="AF41" s="7">
        <f t="shared" si="28"/>
        <v>0</v>
      </c>
      <c r="AG41" s="26"/>
    </row>
    <row r="42" spans="1:33" ht="14.4" thickBot="1" x14ac:dyDescent="0.3">
      <c r="A42" s="867" t="s">
        <v>22</v>
      </c>
      <c r="B42" s="868"/>
      <c r="C42" s="868"/>
      <c r="D42" s="868"/>
      <c r="E42" s="868"/>
      <c r="F42" s="868"/>
      <c r="G42" s="868"/>
      <c r="H42" s="868"/>
      <c r="I42" s="869"/>
      <c r="J42" s="40">
        <f>SUM(J34:J41)</f>
        <v>1800</v>
      </c>
      <c r="K42" s="870"/>
      <c r="L42" s="871"/>
      <c r="M42" s="40">
        <f>SUM(M34:M41)</f>
        <v>609</v>
      </c>
      <c r="N42" s="41">
        <f>SUM(N34:N41)</f>
        <v>2409</v>
      </c>
      <c r="O42" s="33">
        <f>SUM(O34:O41)</f>
        <v>2409</v>
      </c>
      <c r="P42" s="34">
        <f>SUM(P34:P41)</f>
        <v>0</v>
      </c>
      <c r="R42" s="886" t="s">
        <v>22</v>
      </c>
      <c r="S42" s="887"/>
      <c r="T42" s="887"/>
      <c r="U42" s="887"/>
      <c r="V42" s="887"/>
      <c r="W42" s="887"/>
      <c r="X42" s="887"/>
      <c r="Y42" s="887"/>
      <c r="Z42" s="888"/>
      <c r="AA42" s="77">
        <f>SUM(AA34:AA41)</f>
        <v>1236</v>
      </c>
      <c r="AB42" s="889"/>
      <c r="AC42" s="890"/>
      <c r="AD42" s="78">
        <f>SUM(AD34:AD41)</f>
        <v>106</v>
      </c>
      <c r="AE42" s="79">
        <f>SUM(AE34:AE41)</f>
        <v>1342</v>
      </c>
      <c r="AF42" s="71">
        <f>SUM(AF34:AF41)</f>
        <v>1342</v>
      </c>
      <c r="AG42" s="72">
        <f>SUM(AG34:AG41)</f>
        <v>0</v>
      </c>
    </row>
    <row r="43" spans="1:33" ht="63" customHeight="1" thickBot="1" x14ac:dyDescent="0.3">
      <c r="A43" s="42" t="s">
        <v>40</v>
      </c>
      <c r="B43" s="872" t="s">
        <v>23</v>
      </c>
      <c r="C43" s="872"/>
      <c r="D43" s="872"/>
      <c r="E43" s="872"/>
      <c r="F43" s="17" t="s">
        <v>41</v>
      </c>
      <c r="G43" s="872" t="s">
        <v>42</v>
      </c>
      <c r="H43" s="872"/>
      <c r="I43" s="872"/>
      <c r="J43" s="17" t="s">
        <v>26</v>
      </c>
      <c r="K43" s="872" t="s">
        <v>43</v>
      </c>
      <c r="L43" s="872"/>
      <c r="M43" s="17" t="s">
        <v>88</v>
      </c>
      <c r="N43" s="17" t="s">
        <v>26</v>
      </c>
      <c r="O43" s="17" t="s">
        <v>26</v>
      </c>
      <c r="P43" s="21" t="s">
        <v>31</v>
      </c>
      <c r="R43" s="80" t="s">
        <v>40</v>
      </c>
      <c r="S43" s="891" t="s">
        <v>23</v>
      </c>
      <c r="T43" s="891"/>
      <c r="U43" s="891"/>
      <c r="V43" s="891"/>
      <c r="W43" s="62" t="s">
        <v>41</v>
      </c>
      <c r="X43" s="891" t="s">
        <v>42</v>
      </c>
      <c r="Y43" s="891"/>
      <c r="Z43" s="891"/>
      <c r="AA43" s="62" t="s">
        <v>26</v>
      </c>
      <c r="AB43" s="891" t="s">
        <v>43</v>
      </c>
      <c r="AC43" s="891"/>
      <c r="AD43" s="62" t="s">
        <v>28</v>
      </c>
      <c r="AE43" s="81" t="s">
        <v>48</v>
      </c>
      <c r="AF43" s="66" t="s">
        <v>30</v>
      </c>
      <c r="AG43" s="67" t="s">
        <v>31</v>
      </c>
    </row>
    <row r="44" spans="1:33" x14ac:dyDescent="0.25">
      <c r="A44" s="43"/>
      <c r="B44" s="873"/>
      <c r="C44" s="873"/>
      <c r="D44" s="873"/>
      <c r="E44" s="873"/>
      <c r="F44" s="44"/>
      <c r="G44" s="874"/>
      <c r="H44" s="874"/>
      <c r="I44" s="874"/>
      <c r="J44" s="13">
        <f>F44*G44</f>
        <v>0</v>
      </c>
      <c r="K44" s="855">
        <v>0.50519999999999998</v>
      </c>
      <c r="L44" s="855"/>
      <c r="M44" s="13">
        <f>J44*K44</f>
        <v>0</v>
      </c>
      <c r="N44" s="45">
        <f>J44+M44</f>
        <v>0</v>
      </c>
      <c r="O44" s="7">
        <f t="shared" si="12"/>
        <v>0</v>
      </c>
      <c r="P44" s="26"/>
      <c r="R44" s="293">
        <f t="shared" ref="R44:S48" si="33">A44</f>
        <v>0</v>
      </c>
      <c r="S44" s="899">
        <f t="shared" si="33"/>
        <v>0</v>
      </c>
      <c r="T44" s="900"/>
      <c r="U44" s="900"/>
      <c r="V44" s="901"/>
      <c r="W44" s="58">
        <f>F44*1.03</f>
        <v>0</v>
      </c>
      <c r="X44" s="874"/>
      <c r="Y44" s="874"/>
      <c r="Z44" s="874"/>
      <c r="AA44" s="59">
        <f>W44*X44</f>
        <v>0</v>
      </c>
      <c r="AB44" s="902">
        <f>K44</f>
        <v>0.50519999999999998</v>
      </c>
      <c r="AC44" s="902"/>
      <c r="AD44" s="13">
        <f>AA44*AB44</f>
        <v>0</v>
      </c>
      <c r="AE44" s="45">
        <f>AA44+AD44</f>
        <v>0</v>
      </c>
      <c r="AF44" s="7">
        <f>AE44-AG44</f>
        <v>0</v>
      </c>
      <c r="AG44" s="26"/>
    </row>
    <row r="45" spans="1:33" x14ac:dyDescent="0.25">
      <c r="A45" s="43"/>
      <c r="B45" s="873"/>
      <c r="C45" s="873"/>
      <c r="D45" s="873"/>
      <c r="E45" s="873"/>
      <c r="F45" s="44"/>
      <c r="G45" s="874"/>
      <c r="H45" s="874"/>
      <c r="I45" s="874"/>
      <c r="J45" s="13">
        <f t="shared" ref="J45:J47" si="34">F45*G45</f>
        <v>0</v>
      </c>
      <c r="K45" s="855">
        <v>8.6099999999999996E-2</v>
      </c>
      <c r="L45" s="855"/>
      <c r="M45" s="13">
        <f t="shared" ref="M45:M47" si="35">J45*K45</f>
        <v>0</v>
      </c>
      <c r="N45" s="45">
        <f t="shared" ref="N45:N47" si="36">J45+M45</f>
        <v>0</v>
      </c>
      <c r="O45" s="7">
        <f t="shared" si="12"/>
        <v>0</v>
      </c>
      <c r="P45" s="26"/>
      <c r="R45" s="293">
        <f t="shared" si="33"/>
        <v>0</v>
      </c>
      <c r="S45" s="899">
        <f t="shared" si="33"/>
        <v>0</v>
      </c>
      <c r="T45" s="900"/>
      <c r="U45" s="900"/>
      <c r="V45" s="901"/>
      <c r="W45" s="58">
        <f>F45*1.03</f>
        <v>0</v>
      </c>
      <c r="X45" s="874"/>
      <c r="Y45" s="874"/>
      <c r="Z45" s="874"/>
      <c r="AA45" s="59">
        <f>W45*X45</f>
        <v>0</v>
      </c>
      <c r="AB45" s="902">
        <f>K45</f>
        <v>8.6099999999999996E-2</v>
      </c>
      <c r="AC45" s="902"/>
      <c r="AD45" s="13">
        <f>AA45*AB45</f>
        <v>0</v>
      </c>
      <c r="AE45" s="45">
        <f>AA45+AD45</f>
        <v>0</v>
      </c>
      <c r="AF45" s="7">
        <f>AE45-AG45</f>
        <v>0</v>
      </c>
      <c r="AG45" s="26"/>
    </row>
    <row r="46" spans="1:33" x14ac:dyDescent="0.25">
      <c r="A46" s="43"/>
      <c r="B46" s="873"/>
      <c r="C46" s="873"/>
      <c r="D46" s="873"/>
      <c r="E46" s="873"/>
      <c r="F46" s="44"/>
      <c r="G46" s="874"/>
      <c r="H46" s="874"/>
      <c r="I46" s="874"/>
      <c r="J46" s="13">
        <f t="shared" si="34"/>
        <v>0</v>
      </c>
      <c r="K46" s="855">
        <v>0.50519999999999998</v>
      </c>
      <c r="L46" s="855"/>
      <c r="M46" s="13">
        <f t="shared" si="35"/>
        <v>0</v>
      </c>
      <c r="N46" s="45">
        <f t="shared" si="36"/>
        <v>0</v>
      </c>
      <c r="O46" s="7">
        <f t="shared" si="12"/>
        <v>0</v>
      </c>
      <c r="P46" s="26"/>
      <c r="R46" s="293">
        <f t="shared" si="33"/>
        <v>0</v>
      </c>
      <c r="S46" s="899">
        <f t="shared" si="33"/>
        <v>0</v>
      </c>
      <c r="T46" s="900"/>
      <c r="U46" s="900"/>
      <c r="V46" s="901"/>
      <c r="W46" s="58">
        <f>F46*1.03</f>
        <v>0</v>
      </c>
      <c r="X46" s="874"/>
      <c r="Y46" s="874"/>
      <c r="Z46" s="874"/>
      <c r="AA46" s="59">
        <f>W46*X46</f>
        <v>0</v>
      </c>
      <c r="AB46" s="902">
        <f>K46</f>
        <v>0.50519999999999998</v>
      </c>
      <c r="AC46" s="902"/>
      <c r="AD46" s="13">
        <f>AA46*AB46</f>
        <v>0</v>
      </c>
      <c r="AE46" s="45">
        <f>AA46+AD46</f>
        <v>0</v>
      </c>
      <c r="AF46" s="7">
        <f>AE46-AG46</f>
        <v>0</v>
      </c>
      <c r="AG46" s="26"/>
    </row>
    <row r="47" spans="1:33" x14ac:dyDescent="0.25">
      <c r="A47" s="43"/>
      <c r="B47" s="873"/>
      <c r="C47" s="873"/>
      <c r="D47" s="873"/>
      <c r="E47" s="873"/>
      <c r="F47" s="44"/>
      <c r="G47" s="874"/>
      <c r="H47" s="874"/>
      <c r="I47" s="874"/>
      <c r="J47" s="13">
        <f t="shared" si="34"/>
        <v>0</v>
      </c>
      <c r="K47" s="855">
        <v>8.6099999999999996E-2</v>
      </c>
      <c r="L47" s="855"/>
      <c r="M47" s="13">
        <f t="shared" si="35"/>
        <v>0</v>
      </c>
      <c r="N47" s="45">
        <f t="shared" si="36"/>
        <v>0</v>
      </c>
      <c r="O47" s="7">
        <f t="shared" si="12"/>
        <v>0</v>
      </c>
      <c r="P47" s="26"/>
      <c r="R47" s="293">
        <f t="shared" si="33"/>
        <v>0</v>
      </c>
      <c r="S47" s="899">
        <f t="shared" si="33"/>
        <v>0</v>
      </c>
      <c r="T47" s="900"/>
      <c r="U47" s="900"/>
      <c r="V47" s="901"/>
      <c r="W47" s="58">
        <f>F47*1.03</f>
        <v>0</v>
      </c>
      <c r="X47" s="874"/>
      <c r="Y47" s="874"/>
      <c r="Z47" s="874"/>
      <c r="AA47" s="59">
        <f>W47*X47</f>
        <v>0</v>
      </c>
      <c r="AB47" s="902">
        <f>K47</f>
        <v>8.6099999999999996E-2</v>
      </c>
      <c r="AC47" s="902"/>
      <c r="AD47" s="13">
        <f>AA47*AB47</f>
        <v>0</v>
      </c>
      <c r="AE47" s="45">
        <f>AA47+AD47</f>
        <v>0</v>
      </c>
      <c r="AF47" s="7">
        <f>AE47-AG47</f>
        <v>0</v>
      </c>
      <c r="AG47" s="26"/>
    </row>
    <row r="48" spans="1:33" x14ac:dyDescent="0.25">
      <c r="A48" s="22"/>
      <c r="B48" s="873"/>
      <c r="C48" s="873"/>
      <c r="D48" s="873"/>
      <c r="E48" s="873"/>
      <c r="F48" s="46"/>
      <c r="G48" s="874"/>
      <c r="H48" s="874"/>
      <c r="I48" s="874"/>
      <c r="J48" s="13">
        <f>F48*G48</f>
        <v>0</v>
      </c>
      <c r="K48" s="855">
        <v>0.50519999999999998</v>
      </c>
      <c r="L48" s="855"/>
      <c r="M48" s="13">
        <f>J48*K48</f>
        <v>0</v>
      </c>
      <c r="N48" s="45">
        <f>J48+M48</f>
        <v>0</v>
      </c>
      <c r="O48" s="7">
        <f t="shared" si="12"/>
        <v>0</v>
      </c>
      <c r="P48" s="26"/>
      <c r="R48" s="293">
        <f t="shared" si="33"/>
        <v>0</v>
      </c>
      <c r="S48" s="899">
        <f t="shared" si="33"/>
        <v>0</v>
      </c>
      <c r="T48" s="900"/>
      <c r="U48" s="900"/>
      <c r="V48" s="901"/>
      <c r="W48" s="58">
        <f>F48*1.03</f>
        <v>0</v>
      </c>
      <c r="X48" s="874"/>
      <c r="Y48" s="874"/>
      <c r="Z48" s="874"/>
      <c r="AA48" s="59">
        <f>W48*X48</f>
        <v>0</v>
      </c>
      <c r="AB48" s="902">
        <f>K48</f>
        <v>0.50519999999999998</v>
      </c>
      <c r="AC48" s="902"/>
      <c r="AD48" s="13">
        <f>AA48*AB48</f>
        <v>0</v>
      </c>
      <c r="AE48" s="45">
        <f>AA48+AD48</f>
        <v>0</v>
      </c>
      <c r="AF48" s="7">
        <f>AE48-AG48</f>
        <v>0</v>
      </c>
      <c r="AG48" s="26"/>
    </row>
    <row r="49" spans="1:33" ht="14.4" thickBot="1" x14ac:dyDescent="0.3">
      <c r="A49" s="867" t="s">
        <v>22</v>
      </c>
      <c r="B49" s="868"/>
      <c r="C49" s="868"/>
      <c r="D49" s="868"/>
      <c r="E49" s="868"/>
      <c r="F49" s="868"/>
      <c r="G49" s="868"/>
      <c r="H49" s="868"/>
      <c r="I49" s="869"/>
      <c r="J49" s="40">
        <f>SUM(J44:J48)</f>
        <v>0</v>
      </c>
      <c r="K49" s="870"/>
      <c r="L49" s="871"/>
      <c r="M49" s="40">
        <f>SUM(M44:M48)</f>
        <v>0</v>
      </c>
      <c r="N49" s="41">
        <f>SUM(N44:N48)</f>
        <v>0</v>
      </c>
      <c r="O49" s="33">
        <f>SUM(O44:O48)</f>
        <v>0</v>
      </c>
      <c r="P49" s="34">
        <f>SUM(P44:P48)</f>
        <v>0</v>
      </c>
      <c r="R49" s="886" t="s">
        <v>22</v>
      </c>
      <c r="S49" s="887"/>
      <c r="T49" s="887"/>
      <c r="U49" s="887"/>
      <c r="V49" s="887"/>
      <c r="W49" s="887"/>
      <c r="X49" s="887"/>
      <c r="Y49" s="887"/>
      <c r="Z49" s="888"/>
      <c r="AA49" s="77">
        <f>SUM(AA44:AA48)</f>
        <v>0</v>
      </c>
      <c r="AB49" s="889"/>
      <c r="AC49" s="890"/>
      <c r="AD49" s="78">
        <f>SUM(AD44:AD48)</f>
        <v>0</v>
      </c>
      <c r="AE49" s="79">
        <f>SUM(AE44:AE48)</f>
        <v>0</v>
      </c>
      <c r="AF49" s="71">
        <f>SUM(AF44:AF48)</f>
        <v>0</v>
      </c>
      <c r="AG49" s="72">
        <f>SUM(AG44:AG48)</f>
        <v>0</v>
      </c>
    </row>
    <row r="50" spans="1:33" ht="31.95" customHeight="1" thickBot="1" x14ac:dyDescent="0.3">
      <c r="A50" s="164" t="s">
        <v>72</v>
      </c>
      <c r="B50" s="915" t="s">
        <v>73</v>
      </c>
      <c r="C50" s="915"/>
      <c r="D50" s="915"/>
      <c r="E50" s="165" t="s">
        <v>74</v>
      </c>
      <c r="F50" s="166" t="s">
        <v>41</v>
      </c>
      <c r="G50" s="167" t="s">
        <v>42</v>
      </c>
      <c r="H50" s="915" t="s">
        <v>75</v>
      </c>
      <c r="I50" s="915"/>
      <c r="J50" s="18" t="s">
        <v>26</v>
      </c>
      <c r="K50" s="872" t="s">
        <v>76</v>
      </c>
      <c r="L50" s="872"/>
      <c r="M50" s="18" t="s">
        <v>28</v>
      </c>
      <c r="N50" s="168" t="s">
        <v>29</v>
      </c>
      <c r="O50" s="20" t="s">
        <v>30</v>
      </c>
      <c r="P50" s="21" t="s">
        <v>31</v>
      </c>
      <c r="R50" s="190" t="s">
        <v>72</v>
      </c>
      <c r="S50" s="909" t="s">
        <v>73</v>
      </c>
      <c r="T50" s="909"/>
      <c r="U50" s="909"/>
      <c r="V50" s="191" t="s">
        <v>74</v>
      </c>
      <c r="W50" s="192" t="s">
        <v>41</v>
      </c>
      <c r="X50" s="193" t="s">
        <v>42</v>
      </c>
      <c r="Y50" s="909" t="s">
        <v>75</v>
      </c>
      <c r="Z50" s="909"/>
      <c r="AA50" s="64" t="s">
        <v>26</v>
      </c>
      <c r="AB50" s="891" t="s">
        <v>76</v>
      </c>
      <c r="AC50" s="891"/>
      <c r="AD50" s="64" t="s">
        <v>28</v>
      </c>
      <c r="AE50" s="194" t="s">
        <v>48</v>
      </c>
      <c r="AF50" s="66" t="s">
        <v>30</v>
      </c>
      <c r="AG50" s="67" t="s">
        <v>31</v>
      </c>
    </row>
    <row r="51" spans="1:33" x14ac:dyDescent="0.25">
      <c r="A51" s="159" t="s">
        <v>77</v>
      </c>
      <c r="B51" s="916" t="s">
        <v>78</v>
      </c>
      <c r="C51" s="916"/>
      <c r="D51" s="916"/>
      <c r="E51" s="160">
        <v>9000</v>
      </c>
      <c r="F51" s="169" t="s">
        <v>79</v>
      </c>
      <c r="G51" s="170" t="s">
        <v>79</v>
      </c>
      <c r="H51" s="906"/>
      <c r="I51" s="906"/>
      <c r="J51" s="13">
        <f>E51*H51</f>
        <v>0</v>
      </c>
      <c r="K51" s="917" t="s">
        <v>80</v>
      </c>
      <c r="L51" s="918"/>
      <c r="M51" s="13">
        <f>J51*L51</f>
        <v>0</v>
      </c>
      <c r="N51" s="25">
        <f>J51+M51</f>
        <v>0</v>
      </c>
      <c r="O51" s="7">
        <f>N51-P51</f>
        <v>0</v>
      </c>
      <c r="P51" s="26"/>
      <c r="R51" s="195" t="s">
        <v>77</v>
      </c>
      <c r="S51" s="905" t="s">
        <v>86</v>
      </c>
      <c r="T51" s="905"/>
      <c r="U51" s="905"/>
      <c r="V51" s="55">
        <v>9000</v>
      </c>
      <c r="W51" s="196" t="s">
        <v>79</v>
      </c>
      <c r="X51" s="197" t="s">
        <v>79</v>
      </c>
      <c r="Y51" s="906"/>
      <c r="Z51" s="906"/>
      <c r="AA51" s="59">
        <f>V51*Y51</f>
        <v>0</v>
      </c>
      <c r="AB51" s="903" t="s">
        <v>79</v>
      </c>
      <c r="AC51" s="904"/>
      <c r="AD51" s="13">
        <f>AA51*AC51</f>
        <v>0</v>
      </c>
      <c r="AE51" s="45">
        <f>AA51+AD51</f>
        <v>0</v>
      </c>
      <c r="AF51" s="7">
        <f>AE51-AG51</f>
        <v>0</v>
      </c>
      <c r="AG51" s="26"/>
    </row>
    <row r="52" spans="1:33" x14ac:dyDescent="0.25">
      <c r="A52" s="161" t="s">
        <v>77</v>
      </c>
      <c r="B52" s="916" t="s">
        <v>81</v>
      </c>
      <c r="C52" s="916"/>
      <c r="D52" s="916"/>
      <c r="E52" s="160">
        <v>4500</v>
      </c>
      <c r="F52" s="169" t="s">
        <v>79</v>
      </c>
      <c r="G52" s="171" t="s">
        <v>79</v>
      </c>
      <c r="H52" s="906"/>
      <c r="I52" s="906"/>
      <c r="J52" s="13">
        <f>E52*H52</f>
        <v>0</v>
      </c>
      <c r="K52" s="917" t="s">
        <v>80</v>
      </c>
      <c r="L52" s="918"/>
      <c r="M52" s="5">
        <f>J52*L52</f>
        <v>0</v>
      </c>
      <c r="N52" s="25">
        <f>J52+M52</f>
        <v>0</v>
      </c>
      <c r="O52" s="7">
        <f>N52-P52</f>
        <v>0</v>
      </c>
      <c r="P52" s="26"/>
      <c r="R52" s="198" t="s">
        <v>77</v>
      </c>
      <c r="S52" s="905" t="s">
        <v>87</v>
      </c>
      <c r="T52" s="905"/>
      <c r="U52" s="905"/>
      <c r="V52" s="55">
        <v>4500</v>
      </c>
      <c r="W52" s="196" t="s">
        <v>79</v>
      </c>
      <c r="X52" s="199" t="s">
        <v>79</v>
      </c>
      <c r="Y52" s="906"/>
      <c r="Z52" s="906"/>
      <c r="AA52" s="59">
        <f>V52*Y52</f>
        <v>0</v>
      </c>
      <c r="AB52" s="903" t="e">
        <v>#VALUE!</v>
      </c>
      <c r="AC52" s="904"/>
      <c r="AD52" s="5">
        <f>AA52*AC52</f>
        <v>0</v>
      </c>
      <c r="AE52" s="25">
        <f>AA52+AD52</f>
        <v>0</v>
      </c>
      <c r="AF52" s="7">
        <f>AE52-AG52</f>
        <v>0</v>
      </c>
      <c r="AG52" s="26"/>
    </row>
    <row r="53" spans="1:33" x14ac:dyDescent="0.25">
      <c r="A53" s="867" t="s">
        <v>22</v>
      </c>
      <c r="B53" s="868"/>
      <c r="C53" s="868"/>
      <c r="D53" s="868"/>
      <c r="E53" s="868"/>
      <c r="F53" s="868"/>
      <c r="G53" s="868"/>
      <c r="H53" s="868"/>
      <c r="I53" s="869"/>
      <c r="J53" s="40">
        <f>SUM(J51:J52)</f>
        <v>0</v>
      </c>
      <c r="K53" s="910"/>
      <c r="L53" s="911"/>
      <c r="M53" s="31">
        <f>SUM(M51:M52)</f>
        <v>0</v>
      </c>
      <c r="N53" s="32">
        <f>SUM(N51:N52)</f>
        <v>0</v>
      </c>
      <c r="O53" s="33">
        <f>SUM(O51:O52)</f>
        <v>0</v>
      </c>
      <c r="P53" s="34">
        <f>SUM(P51:P52)</f>
        <v>0</v>
      </c>
      <c r="R53" s="886" t="s">
        <v>22</v>
      </c>
      <c r="S53" s="887"/>
      <c r="T53" s="887"/>
      <c r="U53" s="887"/>
      <c r="V53" s="887"/>
      <c r="W53" s="887"/>
      <c r="X53" s="887"/>
      <c r="Y53" s="887"/>
      <c r="Z53" s="888"/>
      <c r="AA53" s="77">
        <f>SUM(AA51:AA52)</f>
        <v>0</v>
      </c>
      <c r="AB53" s="954"/>
      <c r="AC53" s="955"/>
      <c r="AD53" s="69">
        <f>SUM(AD51:AD52)</f>
        <v>0</v>
      </c>
      <c r="AE53" s="70">
        <f>SUM(AE51:AE52)</f>
        <v>0</v>
      </c>
      <c r="AF53" s="71">
        <f>SUM(AF51:AF52)</f>
        <v>0</v>
      </c>
      <c r="AG53" s="72">
        <f>SUM(AG51:AG52)</f>
        <v>0</v>
      </c>
    </row>
    <row r="54" spans="1:33" x14ac:dyDescent="0.25">
      <c r="A54" s="161" t="s">
        <v>82</v>
      </c>
      <c r="B54" s="912" t="s">
        <v>83</v>
      </c>
      <c r="C54" s="912"/>
      <c r="D54" s="912"/>
      <c r="E54" s="912"/>
      <c r="F54" s="172"/>
      <c r="G54" s="173"/>
      <c r="H54" s="906"/>
      <c r="I54" s="906"/>
      <c r="J54" s="13">
        <f>F54*G54*H54</f>
        <v>0</v>
      </c>
      <c r="K54" s="913" t="s">
        <v>80</v>
      </c>
      <c r="L54" s="914"/>
      <c r="M54" s="5">
        <f>J54*L54</f>
        <v>0</v>
      </c>
      <c r="N54" s="25">
        <f>J54+M54</f>
        <v>0</v>
      </c>
      <c r="O54" s="7">
        <f t="shared" ref="O54:O59" si="37">N54-P54</f>
        <v>0</v>
      </c>
      <c r="P54" s="26"/>
      <c r="R54" s="198" t="s">
        <v>82</v>
      </c>
      <c r="S54" s="929" t="s">
        <v>83</v>
      </c>
      <c r="T54" s="929"/>
      <c r="U54" s="929"/>
      <c r="V54" s="929"/>
      <c r="W54" s="200">
        <f t="shared" ref="W54:W59" si="38">F54*1.03</f>
        <v>0</v>
      </c>
      <c r="X54" s="173"/>
      <c r="Y54" s="906"/>
      <c r="Z54" s="906"/>
      <c r="AA54" s="59">
        <f t="shared" ref="AA54:AA59" si="39">W54*X54*Y54</f>
        <v>0</v>
      </c>
      <c r="AB54" s="903" t="s">
        <v>79</v>
      </c>
      <c r="AC54" s="904"/>
      <c r="AD54" s="5">
        <f>AA54*AC54</f>
        <v>0</v>
      </c>
      <c r="AE54" s="25">
        <f t="shared" ref="AE54:AE59" si="40">AA54+AD54</f>
        <v>0</v>
      </c>
      <c r="AF54" s="7">
        <f t="shared" ref="AF54:AF59" si="41">AE54-AG54</f>
        <v>0</v>
      </c>
      <c r="AG54" s="26"/>
    </row>
    <row r="55" spans="1:33" x14ac:dyDescent="0.25">
      <c r="A55" s="161" t="s">
        <v>82</v>
      </c>
      <c r="B55" s="912" t="s">
        <v>83</v>
      </c>
      <c r="C55" s="912"/>
      <c r="D55" s="912"/>
      <c r="E55" s="912"/>
      <c r="F55" s="174"/>
      <c r="G55" s="175"/>
      <c r="H55" s="906"/>
      <c r="I55" s="906"/>
      <c r="J55" s="13">
        <f t="shared" ref="J55:J59" si="42">F55*G55*H55</f>
        <v>0</v>
      </c>
      <c r="K55" s="913" t="s">
        <v>80</v>
      </c>
      <c r="L55" s="914"/>
      <c r="M55" s="5">
        <f t="shared" ref="M55:M56" si="43">J55*L55</f>
        <v>0</v>
      </c>
      <c r="N55" s="25">
        <f t="shared" ref="N55:N59" si="44">J55+M55</f>
        <v>0</v>
      </c>
      <c r="O55" s="7">
        <f t="shared" si="37"/>
        <v>0</v>
      </c>
      <c r="P55" s="26"/>
      <c r="R55" s="198" t="s">
        <v>82</v>
      </c>
      <c r="S55" s="929" t="s">
        <v>83</v>
      </c>
      <c r="T55" s="929"/>
      <c r="U55" s="929"/>
      <c r="V55" s="929"/>
      <c r="W55" s="200">
        <f t="shared" si="38"/>
        <v>0</v>
      </c>
      <c r="X55" s="175"/>
      <c r="Y55" s="906"/>
      <c r="Z55" s="906"/>
      <c r="AA55" s="59">
        <f t="shared" si="39"/>
        <v>0</v>
      </c>
      <c r="AB55" s="903" t="s">
        <v>79</v>
      </c>
      <c r="AC55" s="904"/>
      <c r="AD55" s="5">
        <f>AA55*AC55</f>
        <v>0</v>
      </c>
      <c r="AE55" s="25">
        <f t="shared" si="40"/>
        <v>0</v>
      </c>
      <c r="AF55" s="7">
        <f t="shared" si="41"/>
        <v>0</v>
      </c>
      <c r="AG55" s="26"/>
    </row>
    <row r="56" spans="1:33" x14ac:dyDescent="0.25">
      <c r="A56" s="161" t="s">
        <v>82</v>
      </c>
      <c r="B56" s="912" t="s">
        <v>83</v>
      </c>
      <c r="C56" s="912"/>
      <c r="D56" s="912"/>
      <c r="E56" s="912"/>
      <c r="F56" s="174"/>
      <c r="G56" s="175"/>
      <c r="H56" s="906"/>
      <c r="I56" s="906"/>
      <c r="J56" s="13">
        <f t="shared" si="42"/>
        <v>0</v>
      </c>
      <c r="K56" s="913" t="s">
        <v>80</v>
      </c>
      <c r="L56" s="914"/>
      <c r="M56" s="5">
        <f t="shared" si="43"/>
        <v>0</v>
      </c>
      <c r="N56" s="25">
        <f t="shared" si="44"/>
        <v>0</v>
      </c>
      <c r="O56" s="7">
        <f t="shared" si="37"/>
        <v>0</v>
      </c>
      <c r="P56" s="26"/>
      <c r="R56" s="198" t="s">
        <v>82</v>
      </c>
      <c r="S56" s="929" t="s">
        <v>83</v>
      </c>
      <c r="T56" s="929"/>
      <c r="U56" s="929"/>
      <c r="V56" s="929"/>
      <c r="W56" s="200">
        <f t="shared" si="38"/>
        <v>0</v>
      </c>
      <c r="X56" s="175"/>
      <c r="Y56" s="906"/>
      <c r="Z56" s="906"/>
      <c r="AA56" s="59">
        <f t="shared" si="39"/>
        <v>0</v>
      </c>
      <c r="AB56" s="903" t="s">
        <v>79</v>
      </c>
      <c r="AC56" s="904"/>
      <c r="AD56" s="5">
        <f>AA56*AC56</f>
        <v>0</v>
      </c>
      <c r="AE56" s="25">
        <f t="shared" si="40"/>
        <v>0</v>
      </c>
      <c r="AF56" s="7">
        <f t="shared" si="41"/>
        <v>0</v>
      </c>
      <c r="AG56" s="26"/>
    </row>
    <row r="57" spans="1:33" x14ac:dyDescent="0.25">
      <c r="A57" s="163" t="s">
        <v>82</v>
      </c>
      <c r="B57" s="912" t="s">
        <v>84</v>
      </c>
      <c r="C57" s="912"/>
      <c r="D57" s="912"/>
      <c r="E57" s="912"/>
      <c r="F57" s="174"/>
      <c r="G57" s="175"/>
      <c r="H57" s="906"/>
      <c r="I57" s="906"/>
      <c r="J57" s="13">
        <f t="shared" si="42"/>
        <v>0</v>
      </c>
      <c r="K57" s="917">
        <v>7.6499999999999999E-2</v>
      </c>
      <c r="L57" s="918"/>
      <c r="M57" s="5">
        <f>J57*K57</f>
        <v>0</v>
      </c>
      <c r="N57" s="25">
        <f t="shared" si="44"/>
        <v>0</v>
      </c>
      <c r="O57" s="7">
        <f t="shared" si="37"/>
        <v>0</v>
      </c>
      <c r="P57" s="26"/>
      <c r="R57" s="201" t="s">
        <v>82</v>
      </c>
      <c r="S57" s="929" t="s">
        <v>84</v>
      </c>
      <c r="T57" s="929"/>
      <c r="U57" s="929"/>
      <c r="V57" s="929"/>
      <c r="W57" s="200">
        <f t="shared" si="38"/>
        <v>0</v>
      </c>
      <c r="X57" s="175"/>
      <c r="Y57" s="906"/>
      <c r="Z57" s="906"/>
      <c r="AA57" s="59">
        <f t="shared" si="39"/>
        <v>0</v>
      </c>
      <c r="AB57" s="952">
        <v>7.6499999999999999E-2</v>
      </c>
      <c r="AC57" s="953"/>
      <c r="AD57" s="5">
        <f>AA57*AB57</f>
        <v>0</v>
      </c>
      <c r="AE57" s="25">
        <f t="shared" si="40"/>
        <v>0</v>
      </c>
      <c r="AF57" s="7">
        <f t="shared" si="41"/>
        <v>0</v>
      </c>
      <c r="AG57" s="26"/>
    </row>
    <row r="58" spans="1:33" x14ac:dyDescent="0.25">
      <c r="A58" s="163" t="s">
        <v>82</v>
      </c>
      <c r="B58" s="912" t="s">
        <v>84</v>
      </c>
      <c r="C58" s="912"/>
      <c r="D58" s="912"/>
      <c r="E58" s="912"/>
      <c r="F58" s="174"/>
      <c r="G58" s="175"/>
      <c r="H58" s="906"/>
      <c r="I58" s="906"/>
      <c r="J58" s="13">
        <f t="shared" si="42"/>
        <v>0</v>
      </c>
      <c r="K58" s="917">
        <v>7.6499999999999999E-2</v>
      </c>
      <c r="L58" s="918"/>
      <c r="M58" s="5">
        <f t="shared" ref="M58:M59" si="45">J58*K58</f>
        <v>0</v>
      </c>
      <c r="N58" s="25">
        <f t="shared" si="44"/>
        <v>0</v>
      </c>
      <c r="O58" s="7">
        <f t="shared" si="37"/>
        <v>0</v>
      </c>
      <c r="P58" s="26"/>
      <c r="R58" s="201" t="s">
        <v>82</v>
      </c>
      <c r="S58" s="929" t="s">
        <v>84</v>
      </c>
      <c r="T58" s="929"/>
      <c r="U58" s="929"/>
      <c r="V58" s="929"/>
      <c r="W58" s="200">
        <f t="shared" si="38"/>
        <v>0</v>
      </c>
      <c r="X58" s="175"/>
      <c r="Y58" s="906"/>
      <c r="Z58" s="906"/>
      <c r="AA58" s="59">
        <f t="shared" si="39"/>
        <v>0</v>
      </c>
      <c r="AB58" s="952">
        <v>7.6499999999999999E-2</v>
      </c>
      <c r="AC58" s="953"/>
      <c r="AD58" s="5">
        <f>AA58*AB58</f>
        <v>0</v>
      </c>
      <c r="AE58" s="25">
        <f t="shared" si="40"/>
        <v>0</v>
      </c>
      <c r="AF58" s="7">
        <f t="shared" si="41"/>
        <v>0</v>
      </c>
      <c r="AG58" s="26"/>
    </row>
    <row r="59" spans="1:33" x14ac:dyDescent="0.25">
      <c r="A59" s="163" t="s">
        <v>82</v>
      </c>
      <c r="B59" s="912" t="s">
        <v>84</v>
      </c>
      <c r="C59" s="912"/>
      <c r="D59" s="912"/>
      <c r="E59" s="912"/>
      <c r="F59" s="174"/>
      <c r="G59" s="175"/>
      <c r="H59" s="906"/>
      <c r="I59" s="906"/>
      <c r="J59" s="13">
        <f t="shared" si="42"/>
        <v>0</v>
      </c>
      <c r="K59" s="917">
        <v>7.6499999999999999E-2</v>
      </c>
      <c r="L59" s="918"/>
      <c r="M59" s="5">
        <f t="shared" si="45"/>
        <v>0</v>
      </c>
      <c r="N59" s="25">
        <f t="shared" si="44"/>
        <v>0</v>
      </c>
      <c r="O59" s="7">
        <f t="shared" si="37"/>
        <v>0</v>
      </c>
      <c r="P59" s="26"/>
      <c r="R59" s="201" t="s">
        <v>82</v>
      </c>
      <c r="S59" s="929" t="s">
        <v>84</v>
      </c>
      <c r="T59" s="929"/>
      <c r="U59" s="929"/>
      <c r="V59" s="929"/>
      <c r="W59" s="200">
        <f t="shared" si="38"/>
        <v>0</v>
      </c>
      <c r="X59" s="175"/>
      <c r="Y59" s="906"/>
      <c r="Z59" s="906"/>
      <c r="AA59" s="59">
        <f t="shared" si="39"/>
        <v>0</v>
      </c>
      <c r="AB59" s="952">
        <v>7.6499999999999999E-2</v>
      </c>
      <c r="AC59" s="953"/>
      <c r="AD59" s="5">
        <f>AA59*AB59</f>
        <v>0</v>
      </c>
      <c r="AE59" s="25">
        <f t="shared" si="40"/>
        <v>0</v>
      </c>
      <c r="AF59" s="202">
        <f t="shared" si="41"/>
        <v>0</v>
      </c>
      <c r="AG59" s="26"/>
    </row>
    <row r="60" spans="1:33" ht="14.4" thickBot="1" x14ac:dyDescent="0.3">
      <c r="A60" s="867" t="s">
        <v>22</v>
      </c>
      <c r="B60" s="868"/>
      <c r="C60" s="868"/>
      <c r="D60" s="868"/>
      <c r="E60" s="868"/>
      <c r="F60" s="868"/>
      <c r="G60" s="868"/>
      <c r="H60" s="868"/>
      <c r="I60" s="869"/>
      <c r="J60" s="176">
        <f>SUM(J54:J59)</f>
        <v>0</v>
      </c>
      <c r="K60" s="910"/>
      <c r="L60" s="911"/>
      <c r="M60" s="177">
        <f>SUM(M57:M59)</f>
        <v>0</v>
      </c>
      <c r="N60" s="178">
        <f>SUM(N54:N59)</f>
        <v>0</v>
      </c>
      <c r="O60" s="179">
        <f>SUM(O54:O59)</f>
        <v>0</v>
      </c>
      <c r="P60" s="180">
        <f>SUM(P54:P59)</f>
        <v>0</v>
      </c>
      <c r="R60" s="886" t="s">
        <v>22</v>
      </c>
      <c r="S60" s="887"/>
      <c r="T60" s="887"/>
      <c r="U60" s="887"/>
      <c r="V60" s="887"/>
      <c r="W60" s="887"/>
      <c r="X60" s="887"/>
      <c r="Y60" s="887"/>
      <c r="Z60" s="888"/>
      <c r="AA60" s="203">
        <f>SUM(AA54:AA59)</f>
        <v>0</v>
      </c>
      <c r="AB60" s="954"/>
      <c r="AC60" s="955"/>
      <c r="AD60" s="204">
        <f>SUM(AD54:AD59)</f>
        <v>0</v>
      </c>
      <c r="AE60" s="205">
        <f>SUM(AE54:AE59)</f>
        <v>0</v>
      </c>
      <c r="AF60" s="206">
        <f>SUM(AF54:AF59)</f>
        <v>0</v>
      </c>
      <c r="AG60" s="207">
        <f>SUM(AG54:AG59)</f>
        <v>0</v>
      </c>
    </row>
    <row r="61" spans="1:33" ht="14.4" thickBot="1" x14ac:dyDescent="0.3">
      <c r="A61" s="181"/>
      <c r="B61" s="182"/>
      <c r="C61" s="182"/>
      <c r="D61" s="183"/>
      <c r="E61" s="183"/>
      <c r="F61" s="183"/>
      <c r="G61" s="183"/>
      <c r="H61" s="182" t="s">
        <v>85</v>
      </c>
      <c r="I61" s="184"/>
      <c r="J61" s="185">
        <f>SUM(J32+J42+J49+J53+J60)</f>
        <v>89300</v>
      </c>
      <c r="K61" s="959"/>
      <c r="L61" s="960"/>
      <c r="M61" s="186">
        <f>SUM(M32+M42+M49+M53+M60)</f>
        <v>24295</v>
      </c>
      <c r="N61" s="187">
        <f>+N32+N42+N49+N53+N60</f>
        <v>113595</v>
      </c>
      <c r="O61" s="188">
        <f>SUM(O32+O42+O49+O53+O60)</f>
        <v>111095</v>
      </c>
      <c r="P61" s="189">
        <f>SUM(P32+P42+P49+P53+P60)</f>
        <v>2500</v>
      </c>
      <c r="R61" s="208"/>
      <c r="S61" s="209"/>
      <c r="T61" s="209"/>
      <c r="U61" s="210"/>
      <c r="V61" s="210"/>
      <c r="W61" s="210"/>
      <c r="X61" s="210"/>
      <c r="Y61" s="209" t="s">
        <v>85</v>
      </c>
      <c r="Z61" s="211"/>
      <c r="AA61" s="212">
        <f>SUM(AA32+AA42+AA49+AA53+AA60)</f>
        <v>1236</v>
      </c>
      <c r="AB61" s="956"/>
      <c r="AC61" s="957"/>
      <c r="AD61" s="213">
        <f>SUM(AD32+AD42+AD49+AD53+AD60)</f>
        <v>106</v>
      </c>
      <c r="AE61" s="214">
        <f>+AE32+AE42+AE49+AE53+AE60</f>
        <v>1342</v>
      </c>
      <c r="AF61" s="215">
        <f>SUM(AF32+AF42+AF49+AF53+AF60)</f>
        <v>1342</v>
      </c>
      <c r="AG61" s="216">
        <f>SUM(AG32+AG42+AG49+AG53+AG60)</f>
        <v>0</v>
      </c>
    </row>
    <row r="63" spans="1:33" ht="14.4" thickBot="1" x14ac:dyDescent="0.3"/>
    <row r="64" spans="1:33" ht="21.6" thickBot="1" x14ac:dyDescent="0.35">
      <c r="A64" s="92" t="s">
        <v>61</v>
      </c>
      <c r="B64" s="83" t="s">
        <v>54</v>
      </c>
      <c r="C64" s="84"/>
      <c r="D64" s="85" t="s">
        <v>55</v>
      </c>
      <c r="E64" s="856"/>
      <c r="F64" s="857"/>
      <c r="G64" s="877" t="s">
        <v>56</v>
      </c>
      <c r="H64" s="907"/>
      <c r="I64" s="907"/>
      <c r="J64" s="907"/>
      <c r="K64" s="907"/>
      <c r="L64" s="907"/>
      <c r="M64" s="907"/>
      <c r="N64" s="907"/>
      <c r="O64" s="907"/>
      <c r="P64" s="908"/>
      <c r="R64" s="112" t="s">
        <v>66</v>
      </c>
      <c r="S64" s="83" t="s">
        <v>54</v>
      </c>
      <c r="T64" s="84"/>
      <c r="U64" s="85" t="s">
        <v>55</v>
      </c>
      <c r="V64" s="86"/>
      <c r="W64" s="113"/>
      <c r="X64" s="877" t="s">
        <v>56</v>
      </c>
      <c r="Y64" s="907"/>
      <c r="Z64" s="907"/>
      <c r="AA64" s="907"/>
      <c r="AB64" s="907"/>
      <c r="AC64" s="907"/>
      <c r="AD64" s="907"/>
      <c r="AE64" s="907"/>
      <c r="AF64" s="907"/>
      <c r="AG64" s="908"/>
    </row>
    <row r="65" spans="1:33" ht="31.8" thickBot="1" x14ac:dyDescent="0.3">
      <c r="A65" s="294" t="s">
        <v>45</v>
      </c>
      <c r="B65" s="295" t="s">
        <v>23</v>
      </c>
      <c r="C65" s="93" t="s">
        <v>19</v>
      </c>
      <c r="D65" s="920" t="s">
        <v>62</v>
      </c>
      <c r="E65" s="921"/>
      <c r="F65" s="922"/>
      <c r="G65" s="923" t="s">
        <v>25</v>
      </c>
      <c r="H65" s="924"/>
      <c r="I65" s="925"/>
      <c r="J65" s="94" t="s">
        <v>26</v>
      </c>
      <c r="K65" s="923" t="s">
        <v>47</v>
      </c>
      <c r="L65" s="925"/>
      <c r="M65" s="94" t="s">
        <v>28</v>
      </c>
      <c r="N65" s="95" t="s">
        <v>63</v>
      </c>
      <c r="O65" s="96" t="s">
        <v>30</v>
      </c>
      <c r="P65" s="97" t="s">
        <v>31</v>
      </c>
      <c r="R65" s="296" t="s">
        <v>45</v>
      </c>
      <c r="S65" s="297" t="s">
        <v>23</v>
      </c>
      <c r="T65" s="114" t="s">
        <v>19</v>
      </c>
      <c r="U65" s="893" t="s">
        <v>67</v>
      </c>
      <c r="V65" s="894"/>
      <c r="W65" s="895"/>
      <c r="X65" s="896" t="s">
        <v>25</v>
      </c>
      <c r="Y65" s="897"/>
      <c r="Z65" s="898"/>
      <c r="AA65" s="115" t="s">
        <v>26</v>
      </c>
      <c r="AB65" s="896" t="s">
        <v>47</v>
      </c>
      <c r="AC65" s="898"/>
      <c r="AD65" s="115" t="s">
        <v>28</v>
      </c>
      <c r="AE65" s="116" t="s">
        <v>68</v>
      </c>
      <c r="AF65" s="117" t="s">
        <v>30</v>
      </c>
      <c r="AG65" s="118" t="s">
        <v>31</v>
      </c>
    </row>
    <row r="66" spans="1:33" x14ac:dyDescent="0.25">
      <c r="A66" s="293">
        <f>A19</f>
        <v>0</v>
      </c>
      <c r="B66" s="293">
        <f>B19</f>
        <v>0</v>
      </c>
      <c r="C66" s="50">
        <f t="shared" ref="C66:C78" si="46">T19*1.03</f>
        <v>185658</v>
      </c>
      <c r="D66" s="855"/>
      <c r="E66" s="855"/>
      <c r="F66" s="855"/>
      <c r="G66" s="919">
        <f>D66*12</f>
        <v>0</v>
      </c>
      <c r="H66" s="919"/>
      <c r="I66" s="919"/>
      <c r="J66" s="51">
        <f>C66*D66</f>
        <v>0</v>
      </c>
      <c r="K66" s="876">
        <f t="shared" ref="K66:K78" si="47">K19</f>
        <v>0.2707</v>
      </c>
      <c r="L66" s="876"/>
      <c r="M66" s="5">
        <f>J66*K66</f>
        <v>0</v>
      </c>
      <c r="N66" s="25">
        <f>J66+M66</f>
        <v>0</v>
      </c>
      <c r="O66" s="7">
        <f>N66-P66</f>
        <v>0</v>
      </c>
      <c r="P66" s="26"/>
      <c r="R66" s="293">
        <f t="shared" ref="R66:R78" si="48">A19</f>
        <v>0</v>
      </c>
      <c r="S66" s="293">
        <f t="shared" ref="S66:S78" si="49">B19</f>
        <v>0</v>
      </c>
      <c r="T66" s="50">
        <f t="shared" ref="T66:T78" si="50">C66*1.03</f>
        <v>191228</v>
      </c>
      <c r="U66" s="855"/>
      <c r="V66" s="855"/>
      <c r="W66" s="855"/>
      <c r="X66" s="919">
        <f>U66*12</f>
        <v>0</v>
      </c>
      <c r="Y66" s="919"/>
      <c r="Z66" s="919"/>
      <c r="AA66" s="51">
        <f>T66*U66</f>
        <v>0</v>
      </c>
      <c r="AB66" s="876">
        <f t="shared" ref="AB66:AB78" si="51">K19</f>
        <v>0.2707</v>
      </c>
      <c r="AC66" s="876"/>
      <c r="AD66" s="5">
        <f>AA66*AB66</f>
        <v>0</v>
      </c>
      <c r="AE66" s="25">
        <f>AA66+AD66</f>
        <v>0</v>
      </c>
      <c r="AF66" s="7">
        <f>AE66-AG66</f>
        <v>0</v>
      </c>
      <c r="AG66" s="26"/>
    </row>
    <row r="67" spans="1:33" x14ac:dyDescent="0.25">
      <c r="A67" s="293">
        <f t="shared" ref="A67:B67" si="52">A20</f>
        <v>0</v>
      </c>
      <c r="B67" s="293">
        <f t="shared" si="52"/>
        <v>0</v>
      </c>
      <c r="C67" s="50">
        <f t="shared" si="46"/>
        <v>0</v>
      </c>
      <c r="D67" s="851"/>
      <c r="E67" s="852"/>
      <c r="F67" s="853"/>
      <c r="G67" s="919">
        <f t="shared" ref="G67:G78" si="53">D67*12</f>
        <v>0</v>
      </c>
      <c r="H67" s="919"/>
      <c r="I67" s="919"/>
      <c r="J67" s="51">
        <f t="shared" ref="J67:J78" si="54">C67*D67</f>
        <v>0</v>
      </c>
      <c r="K67" s="876">
        <f t="shared" si="47"/>
        <v>0.40300000000000002</v>
      </c>
      <c r="L67" s="876"/>
      <c r="M67" s="5">
        <f t="shared" ref="M67:M71" si="55">J67*K67</f>
        <v>0</v>
      </c>
      <c r="N67" s="25">
        <f t="shared" ref="N67:N70" si="56">J67+M67</f>
        <v>0</v>
      </c>
      <c r="O67" s="7">
        <f t="shared" ref="O67:O95" si="57">N67-P67</f>
        <v>0</v>
      </c>
      <c r="P67" s="26"/>
      <c r="R67" s="293">
        <f t="shared" si="48"/>
        <v>0</v>
      </c>
      <c r="S67" s="293">
        <f t="shared" si="49"/>
        <v>0</v>
      </c>
      <c r="T67" s="50">
        <f t="shared" si="50"/>
        <v>0</v>
      </c>
      <c r="U67" s="851"/>
      <c r="V67" s="852"/>
      <c r="W67" s="853"/>
      <c r="X67" s="919">
        <f t="shared" ref="X67:X78" si="58">U67*12</f>
        <v>0</v>
      </c>
      <c r="Y67" s="919"/>
      <c r="Z67" s="919"/>
      <c r="AA67" s="51">
        <f t="shared" ref="AA67:AA78" si="59">T67*U67</f>
        <v>0</v>
      </c>
      <c r="AB67" s="876">
        <f t="shared" si="51"/>
        <v>0.40300000000000002</v>
      </c>
      <c r="AC67" s="876"/>
      <c r="AD67" s="5">
        <f t="shared" ref="AD67:AD70" si="60">AA67*AB67</f>
        <v>0</v>
      </c>
      <c r="AE67" s="25">
        <f t="shared" ref="AE67:AE71" si="61">AA67+AD67</f>
        <v>0</v>
      </c>
      <c r="AF67" s="7">
        <f t="shared" ref="AF67:AF95" si="62">AE67-AG67</f>
        <v>0</v>
      </c>
      <c r="AG67" s="26"/>
    </row>
    <row r="68" spans="1:33" x14ac:dyDescent="0.25">
      <c r="A68" s="293">
        <f t="shared" ref="A68:B68" si="63">A21</f>
        <v>0</v>
      </c>
      <c r="B68" s="293">
        <f t="shared" si="63"/>
        <v>0</v>
      </c>
      <c r="C68" s="50">
        <f t="shared" si="46"/>
        <v>0</v>
      </c>
      <c r="D68" s="851"/>
      <c r="E68" s="852"/>
      <c r="F68" s="853"/>
      <c r="G68" s="919">
        <f t="shared" si="53"/>
        <v>0</v>
      </c>
      <c r="H68" s="919"/>
      <c r="I68" s="919"/>
      <c r="J68" s="51">
        <f t="shared" si="54"/>
        <v>0</v>
      </c>
      <c r="K68" s="876">
        <f t="shared" si="47"/>
        <v>0.39710000000000001</v>
      </c>
      <c r="L68" s="876"/>
      <c r="M68" s="5">
        <f t="shared" si="55"/>
        <v>0</v>
      </c>
      <c r="N68" s="25">
        <f t="shared" si="56"/>
        <v>0</v>
      </c>
      <c r="O68" s="7">
        <f t="shared" si="57"/>
        <v>0</v>
      </c>
      <c r="P68" s="26"/>
      <c r="R68" s="293">
        <f t="shared" si="48"/>
        <v>0</v>
      </c>
      <c r="S68" s="293">
        <f t="shared" si="49"/>
        <v>0</v>
      </c>
      <c r="T68" s="50">
        <f t="shared" si="50"/>
        <v>0</v>
      </c>
      <c r="U68" s="851"/>
      <c r="V68" s="852"/>
      <c r="W68" s="853"/>
      <c r="X68" s="919">
        <f t="shared" si="58"/>
        <v>0</v>
      </c>
      <c r="Y68" s="919"/>
      <c r="Z68" s="919"/>
      <c r="AA68" s="51">
        <f t="shared" si="59"/>
        <v>0</v>
      </c>
      <c r="AB68" s="876">
        <f t="shared" si="51"/>
        <v>0.39710000000000001</v>
      </c>
      <c r="AC68" s="876"/>
      <c r="AD68" s="5">
        <f t="shared" si="60"/>
        <v>0</v>
      </c>
      <c r="AE68" s="25">
        <f t="shared" si="61"/>
        <v>0</v>
      </c>
      <c r="AF68" s="7">
        <f t="shared" si="62"/>
        <v>0</v>
      </c>
      <c r="AG68" s="26"/>
    </row>
    <row r="69" spans="1:33" x14ac:dyDescent="0.25">
      <c r="A69" s="293">
        <f t="shared" ref="A69:B69" si="64">A22</f>
        <v>0</v>
      </c>
      <c r="B69" s="293">
        <f t="shared" si="64"/>
        <v>0</v>
      </c>
      <c r="C69" s="50">
        <f t="shared" si="46"/>
        <v>0</v>
      </c>
      <c r="D69" s="851"/>
      <c r="E69" s="852"/>
      <c r="F69" s="853"/>
      <c r="G69" s="919">
        <f t="shared" si="53"/>
        <v>0</v>
      </c>
      <c r="H69" s="919"/>
      <c r="I69" s="919"/>
      <c r="J69" s="51">
        <f t="shared" si="54"/>
        <v>0</v>
      </c>
      <c r="K69" s="876">
        <f t="shared" si="47"/>
        <v>0.33350000000000002</v>
      </c>
      <c r="L69" s="876"/>
      <c r="M69" s="5">
        <f t="shared" si="55"/>
        <v>0</v>
      </c>
      <c r="N69" s="25">
        <f t="shared" si="56"/>
        <v>0</v>
      </c>
      <c r="O69" s="7">
        <f t="shared" si="57"/>
        <v>0</v>
      </c>
      <c r="P69" s="26"/>
      <c r="R69" s="293">
        <f t="shared" si="48"/>
        <v>0</v>
      </c>
      <c r="S69" s="293">
        <f t="shared" si="49"/>
        <v>0</v>
      </c>
      <c r="T69" s="50">
        <f t="shared" si="50"/>
        <v>0</v>
      </c>
      <c r="U69" s="851"/>
      <c r="V69" s="852"/>
      <c r="W69" s="853"/>
      <c r="X69" s="919">
        <f t="shared" si="58"/>
        <v>0</v>
      </c>
      <c r="Y69" s="919"/>
      <c r="Z69" s="919"/>
      <c r="AA69" s="51">
        <f t="shared" si="59"/>
        <v>0</v>
      </c>
      <c r="AB69" s="876">
        <f t="shared" si="51"/>
        <v>0.33350000000000002</v>
      </c>
      <c r="AC69" s="876"/>
      <c r="AD69" s="5">
        <f t="shared" si="60"/>
        <v>0</v>
      </c>
      <c r="AE69" s="25">
        <f t="shared" si="61"/>
        <v>0</v>
      </c>
      <c r="AF69" s="7">
        <f t="shared" si="62"/>
        <v>0</v>
      </c>
      <c r="AG69" s="26"/>
    </row>
    <row r="70" spans="1:33" x14ac:dyDescent="0.25">
      <c r="A70" s="293">
        <f t="shared" ref="A70:B70" si="65">A23</f>
        <v>0</v>
      </c>
      <c r="B70" s="293">
        <f t="shared" si="65"/>
        <v>0</v>
      </c>
      <c r="C70" s="50">
        <f t="shared" si="46"/>
        <v>0</v>
      </c>
      <c r="D70" s="855"/>
      <c r="E70" s="855"/>
      <c r="F70" s="855"/>
      <c r="G70" s="919">
        <f t="shared" si="53"/>
        <v>0</v>
      </c>
      <c r="H70" s="919"/>
      <c r="I70" s="919"/>
      <c r="J70" s="51">
        <f t="shared" si="54"/>
        <v>0</v>
      </c>
      <c r="K70" s="876">
        <f t="shared" si="47"/>
        <v>8.6099999999999996E-2</v>
      </c>
      <c r="L70" s="876"/>
      <c r="M70" s="5">
        <f t="shared" si="55"/>
        <v>0</v>
      </c>
      <c r="N70" s="25">
        <f t="shared" si="56"/>
        <v>0</v>
      </c>
      <c r="O70" s="7">
        <f t="shared" si="57"/>
        <v>0</v>
      </c>
      <c r="P70" s="26"/>
      <c r="R70" s="293">
        <f t="shared" si="48"/>
        <v>0</v>
      </c>
      <c r="S70" s="293">
        <f t="shared" si="49"/>
        <v>0</v>
      </c>
      <c r="T70" s="50">
        <f t="shared" si="50"/>
        <v>0</v>
      </c>
      <c r="U70" s="855"/>
      <c r="V70" s="855"/>
      <c r="W70" s="855"/>
      <c r="X70" s="919">
        <f t="shared" si="58"/>
        <v>0</v>
      </c>
      <c r="Y70" s="919"/>
      <c r="Z70" s="919"/>
      <c r="AA70" s="51">
        <f t="shared" si="59"/>
        <v>0</v>
      </c>
      <c r="AB70" s="876">
        <f t="shared" si="51"/>
        <v>8.6099999999999996E-2</v>
      </c>
      <c r="AC70" s="876"/>
      <c r="AD70" s="5">
        <f t="shared" si="60"/>
        <v>0</v>
      </c>
      <c r="AE70" s="25">
        <f t="shared" si="61"/>
        <v>0</v>
      </c>
      <c r="AF70" s="7">
        <f t="shared" si="62"/>
        <v>0</v>
      </c>
      <c r="AG70" s="26"/>
    </row>
    <row r="71" spans="1:33" x14ac:dyDescent="0.25">
      <c r="A71" s="293">
        <f t="shared" ref="A71:B71" si="66">A24</f>
        <v>0</v>
      </c>
      <c r="B71" s="293">
        <f t="shared" si="66"/>
        <v>0</v>
      </c>
      <c r="C71" s="50">
        <f t="shared" si="46"/>
        <v>0</v>
      </c>
      <c r="D71" s="855"/>
      <c r="E71" s="855"/>
      <c r="F71" s="855"/>
      <c r="G71" s="919">
        <f t="shared" si="53"/>
        <v>0</v>
      </c>
      <c r="H71" s="919"/>
      <c r="I71" s="919"/>
      <c r="J71" s="51">
        <f t="shared" si="54"/>
        <v>0</v>
      </c>
      <c r="K71" s="876">
        <f t="shared" si="47"/>
        <v>0</v>
      </c>
      <c r="L71" s="876"/>
      <c r="M71" s="5">
        <f t="shared" si="55"/>
        <v>0</v>
      </c>
      <c r="N71" s="25">
        <f>J71+M71</f>
        <v>0</v>
      </c>
      <c r="O71" s="7">
        <f t="shared" si="57"/>
        <v>0</v>
      </c>
      <c r="P71" s="26"/>
      <c r="R71" s="293">
        <f t="shared" si="48"/>
        <v>0</v>
      </c>
      <c r="S71" s="293">
        <f t="shared" si="49"/>
        <v>0</v>
      </c>
      <c r="T71" s="50">
        <f t="shared" si="50"/>
        <v>0</v>
      </c>
      <c r="U71" s="855"/>
      <c r="V71" s="855"/>
      <c r="W71" s="855"/>
      <c r="X71" s="919">
        <f t="shared" si="58"/>
        <v>0</v>
      </c>
      <c r="Y71" s="919"/>
      <c r="Z71" s="919"/>
      <c r="AA71" s="51">
        <f t="shared" si="59"/>
        <v>0</v>
      </c>
      <c r="AB71" s="876">
        <f t="shared" si="51"/>
        <v>0</v>
      </c>
      <c r="AC71" s="876"/>
      <c r="AD71" s="5">
        <f>AA71*AB71</f>
        <v>0</v>
      </c>
      <c r="AE71" s="25">
        <f t="shared" si="61"/>
        <v>0</v>
      </c>
      <c r="AF71" s="7">
        <f t="shared" si="62"/>
        <v>0</v>
      </c>
      <c r="AG71" s="26"/>
    </row>
    <row r="72" spans="1:33" x14ac:dyDescent="0.25">
      <c r="A72" s="293">
        <f t="shared" ref="A72:B72" si="67">A25</f>
        <v>0</v>
      </c>
      <c r="B72" s="293">
        <f t="shared" si="67"/>
        <v>0</v>
      </c>
      <c r="C72" s="50">
        <f t="shared" si="46"/>
        <v>0</v>
      </c>
      <c r="D72" s="855"/>
      <c r="E72" s="855"/>
      <c r="F72" s="855"/>
      <c r="G72" s="919">
        <f t="shared" si="53"/>
        <v>0</v>
      </c>
      <c r="H72" s="919"/>
      <c r="I72" s="919"/>
      <c r="J72" s="51">
        <f t="shared" si="54"/>
        <v>0</v>
      </c>
      <c r="K72" s="876">
        <f t="shared" si="47"/>
        <v>0</v>
      </c>
      <c r="L72" s="876"/>
      <c r="M72" s="5">
        <f>J72*K72</f>
        <v>0</v>
      </c>
      <c r="N72" s="25">
        <f>J72+M72</f>
        <v>0</v>
      </c>
      <c r="O72" s="7">
        <f t="shared" si="57"/>
        <v>0</v>
      </c>
      <c r="P72" s="26"/>
      <c r="R72" s="293">
        <f t="shared" si="48"/>
        <v>0</v>
      </c>
      <c r="S72" s="293">
        <f t="shared" si="49"/>
        <v>0</v>
      </c>
      <c r="T72" s="50">
        <f t="shared" si="50"/>
        <v>0</v>
      </c>
      <c r="U72" s="855"/>
      <c r="V72" s="855"/>
      <c r="W72" s="855"/>
      <c r="X72" s="919">
        <f t="shared" si="58"/>
        <v>0</v>
      </c>
      <c r="Y72" s="919"/>
      <c r="Z72" s="919"/>
      <c r="AA72" s="51">
        <f t="shared" si="59"/>
        <v>0</v>
      </c>
      <c r="AB72" s="876">
        <f t="shared" si="51"/>
        <v>0</v>
      </c>
      <c r="AC72" s="876"/>
      <c r="AD72" s="5">
        <f>AA72*AB72</f>
        <v>0</v>
      </c>
      <c r="AE72" s="25">
        <f>AA72+AD72</f>
        <v>0</v>
      </c>
      <c r="AF72" s="7">
        <f t="shared" si="62"/>
        <v>0</v>
      </c>
      <c r="AG72" s="26"/>
    </row>
    <row r="73" spans="1:33" x14ac:dyDescent="0.25">
      <c r="A73" s="293">
        <f t="shared" ref="A73:B73" si="68">A26</f>
        <v>0</v>
      </c>
      <c r="B73" s="293">
        <f t="shared" si="68"/>
        <v>0</v>
      </c>
      <c r="C73" s="50">
        <f t="shared" si="46"/>
        <v>0</v>
      </c>
      <c r="D73" s="855"/>
      <c r="E73" s="855"/>
      <c r="F73" s="855"/>
      <c r="G73" s="919">
        <f t="shared" si="53"/>
        <v>0</v>
      </c>
      <c r="H73" s="919"/>
      <c r="I73" s="919"/>
      <c r="J73" s="51">
        <f t="shared" si="54"/>
        <v>0</v>
      </c>
      <c r="K73" s="876">
        <f t="shared" si="47"/>
        <v>0</v>
      </c>
      <c r="L73" s="876"/>
      <c r="M73" s="5">
        <f t="shared" ref="M73:M77" si="69">J73*K73</f>
        <v>0</v>
      </c>
      <c r="N73" s="25">
        <f t="shared" ref="N73:N77" si="70">J73+M73</f>
        <v>0</v>
      </c>
      <c r="O73" s="7">
        <f t="shared" si="57"/>
        <v>0</v>
      </c>
      <c r="P73" s="26"/>
      <c r="R73" s="293">
        <f t="shared" si="48"/>
        <v>0</v>
      </c>
      <c r="S73" s="293">
        <f t="shared" si="49"/>
        <v>0</v>
      </c>
      <c r="T73" s="50">
        <f t="shared" si="50"/>
        <v>0</v>
      </c>
      <c r="U73" s="855"/>
      <c r="V73" s="855"/>
      <c r="W73" s="855"/>
      <c r="X73" s="919">
        <f t="shared" si="58"/>
        <v>0</v>
      </c>
      <c r="Y73" s="919"/>
      <c r="Z73" s="919"/>
      <c r="AA73" s="51">
        <f t="shared" si="59"/>
        <v>0</v>
      </c>
      <c r="AB73" s="876">
        <f t="shared" si="51"/>
        <v>0</v>
      </c>
      <c r="AC73" s="876"/>
      <c r="AD73" s="5">
        <f>AA73*AB73</f>
        <v>0</v>
      </c>
      <c r="AE73" s="25">
        <f>AA73+AD73</f>
        <v>0</v>
      </c>
      <c r="AF73" s="7">
        <f t="shared" si="62"/>
        <v>0</v>
      </c>
      <c r="AG73" s="26"/>
    </row>
    <row r="74" spans="1:33" x14ac:dyDescent="0.25">
      <c r="A74" s="293">
        <f t="shared" ref="A74:B74" si="71">A27</f>
        <v>0</v>
      </c>
      <c r="B74" s="293">
        <f t="shared" si="71"/>
        <v>0</v>
      </c>
      <c r="C74" s="50">
        <f t="shared" si="46"/>
        <v>0</v>
      </c>
      <c r="D74" s="855"/>
      <c r="E74" s="855"/>
      <c r="F74" s="855"/>
      <c r="G74" s="919">
        <f t="shared" si="53"/>
        <v>0</v>
      </c>
      <c r="H74" s="919"/>
      <c r="I74" s="919"/>
      <c r="J74" s="51">
        <f t="shared" si="54"/>
        <v>0</v>
      </c>
      <c r="K74" s="876">
        <f t="shared" si="47"/>
        <v>0</v>
      </c>
      <c r="L74" s="876"/>
      <c r="M74" s="5">
        <f t="shared" si="69"/>
        <v>0</v>
      </c>
      <c r="N74" s="25">
        <f t="shared" si="70"/>
        <v>0</v>
      </c>
      <c r="O74" s="7">
        <f t="shared" si="57"/>
        <v>0</v>
      </c>
      <c r="P74" s="26"/>
      <c r="R74" s="293">
        <f t="shared" si="48"/>
        <v>0</v>
      </c>
      <c r="S74" s="293">
        <f t="shared" si="49"/>
        <v>0</v>
      </c>
      <c r="T74" s="50">
        <f t="shared" si="50"/>
        <v>0</v>
      </c>
      <c r="U74" s="855"/>
      <c r="V74" s="855"/>
      <c r="W74" s="855"/>
      <c r="X74" s="919">
        <f t="shared" si="58"/>
        <v>0</v>
      </c>
      <c r="Y74" s="919"/>
      <c r="Z74" s="919"/>
      <c r="AA74" s="51">
        <f t="shared" si="59"/>
        <v>0</v>
      </c>
      <c r="AB74" s="876">
        <f t="shared" si="51"/>
        <v>0</v>
      </c>
      <c r="AC74" s="876"/>
      <c r="AD74" s="5">
        <f t="shared" ref="AD74:AD78" si="72">AA74*AB74</f>
        <v>0</v>
      </c>
      <c r="AE74" s="25">
        <f t="shared" ref="AE74:AE78" si="73">AA74+AD74</f>
        <v>0</v>
      </c>
      <c r="AF74" s="7">
        <f t="shared" si="62"/>
        <v>0</v>
      </c>
      <c r="AG74" s="26"/>
    </row>
    <row r="75" spans="1:33" x14ac:dyDescent="0.25">
      <c r="A75" s="293">
        <f t="shared" ref="A75:B75" si="74">A28</f>
        <v>0</v>
      </c>
      <c r="B75" s="293">
        <f t="shared" si="74"/>
        <v>0</v>
      </c>
      <c r="C75" s="50">
        <f t="shared" si="46"/>
        <v>0</v>
      </c>
      <c r="D75" s="855"/>
      <c r="E75" s="855"/>
      <c r="F75" s="855"/>
      <c r="G75" s="919">
        <f t="shared" si="53"/>
        <v>0</v>
      </c>
      <c r="H75" s="919"/>
      <c r="I75" s="919"/>
      <c r="J75" s="51">
        <f t="shared" si="54"/>
        <v>0</v>
      </c>
      <c r="K75" s="876">
        <f t="shared" si="47"/>
        <v>0</v>
      </c>
      <c r="L75" s="876"/>
      <c r="M75" s="5">
        <f t="shared" si="69"/>
        <v>0</v>
      </c>
      <c r="N75" s="25">
        <f t="shared" si="70"/>
        <v>0</v>
      </c>
      <c r="O75" s="7">
        <f t="shared" si="57"/>
        <v>0</v>
      </c>
      <c r="P75" s="26"/>
      <c r="R75" s="293">
        <f t="shared" si="48"/>
        <v>0</v>
      </c>
      <c r="S75" s="293">
        <f t="shared" si="49"/>
        <v>0</v>
      </c>
      <c r="T75" s="50">
        <f t="shared" si="50"/>
        <v>0</v>
      </c>
      <c r="U75" s="855"/>
      <c r="V75" s="855"/>
      <c r="W75" s="855"/>
      <c r="X75" s="919">
        <f t="shared" si="58"/>
        <v>0</v>
      </c>
      <c r="Y75" s="919"/>
      <c r="Z75" s="919"/>
      <c r="AA75" s="51">
        <f t="shared" si="59"/>
        <v>0</v>
      </c>
      <c r="AB75" s="876">
        <f t="shared" si="51"/>
        <v>0</v>
      </c>
      <c r="AC75" s="876"/>
      <c r="AD75" s="5">
        <f t="shared" si="72"/>
        <v>0</v>
      </c>
      <c r="AE75" s="25">
        <f t="shared" si="73"/>
        <v>0</v>
      </c>
      <c r="AF75" s="7">
        <f t="shared" si="62"/>
        <v>0</v>
      </c>
      <c r="AG75" s="26"/>
    </row>
    <row r="76" spans="1:33" x14ac:dyDescent="0.25">
      <c r="A76" s="293">
        <f t="shared" ref="A76:B76" si="75">A29</f>
        <v>0</v>
      </c>
      <c r="B76" s="293">
        <f t="shared" si="75"/>
        <v>0</v>
      </c>
      <c r="C76" s="50">
        <f t="shared" si="46"/>
        <v>0</v>
      </c>
      <c r="D76" s="855"/>
      <c r="E76" s="855"/>
      <c r="F76" s="855"/>
      <c r="G76" s="919">
        <f t="shared" si="53"/>
        <v>0</v>
      </c>
      <c r="H76" s="919"/>
      <c r="I76" s="919"/>
      <c r="J76" s="51">
        <f t="shared" si="54"/>
        <v>0</v>
      </c>
      <c r="K76" s="876">
        <f t="shared" si="47"/>
        <v>0</v>
      </c>
      <c r="L76" s="876"/>
      <c r="M76" s="5">
        <f t="shared" si="69"/>
        <v>0</v>
      </c>
      <c r="N76" s="25">
        <f t="shared" si="70"/>
        <v>0</v>
      </c>
      <c r="O76" s="7">
        <f t="shared" si="57"/>
        <v>0</v>
      </c>
      <c r="P76" s="26"/>
      <c r="R76" s="293">
        <f t="shared" si="48"/>
        <v>0</v>
      </c>
      <c r="S76" s="293">
        <f t="shared" si="49"/>
        <v>0</v>
      </c>
      <c r="T76" s="50">
        <f t="shared" si="50"/>
        <v>0</v>
      </c>
      <c r="U76" s="855"/>
      <c r="V76" s="855"/>
      <c r="W76" s="855"/>
      <c r="X76" s="919">
        <f t="shared" si="58"/>
        <v>0</v>
      </c>
      <c r="Y76" s="919"/>
      <c r="Z76" s="919"/>
      <c r="AA76" s="51">
        <f t="shared" si="59"/>
        <v>0</v>
      </c>
      <c r="AB76" s="876">
        <f t="shared" si="51"/>
        <v>0</v>
      </c>
      <c r="AC76" s="876"/>
      <c r="AD76" s="5">
        <f t="shared" si="72"/>
        <v>0</v>
      </c>
      <c r="AE76" s="25">
        <f t="shared" si="73"/>
        <v>0</v>
      </c>
      <c r="AF76" s="7">
        <f t="shared" si="62"/>
        <v>0</v>
      </c>
      <c r="AG76" s="26"/>
    </row>
    <row r="77" spans="1:33" x14ac:dyDescent="0.25">
      <c r="A77" s="293">
        <f t="shared" ref="A77:B77" si="76">A30</f>
        <v>0</v>
      </c>
      <c r="B77" s="293">
        <f t="shared" si="76"/>
        <v>0</v>
      </c>
      <c r="C77" s="50">
        <f t="shared" si="46"/>
        <v>0</v>
      </c>
      <c r="D77" s="927"/>
      <c r="E77" s="927"/>
      <c r="F77" s="927"/>
      <c r="G77" s="919">
        <f t="shared" si="53"/>
        <v>0</v>
      </c>
      <c r="H77" s="919"/>
      <c r="I77" s="919"/>
      <c r="J77" s="51">
        <f t="shared" si="54"/>
        <v>0</v>
      </c>
      <c r="K77" s="876">
        <f t="shared" si="47"/>
        <v>0</v>
      </c>
      <c r="L77" s="876"/>
      <c r="M77" s="5">
        <f t="shared" si="69"/>
        <v>0</v>
      </c>
      <c r="N77" s="25">
        <f t="shared" si="70"/>
        <v>0</v>
      </c>
      <c r="O77" s="7">
        <f t="shared" si="57"/>
        <v>0</v>
      </c>
      <c r="P77" s="26"/>
      <c r="R77" s="293">
        <f t="shared" si="48"/>
        <v>0</v>
      </c>
      <c r="S77" s="293">
        <f t="shared" si="49"/>
        <v>0</v>
      </c>
      <c r="T77" s="50">
        <f t="shared" si="50"/>
        <v>0</v>
      </c>
      <c r="U77" s="927"/>
      <c r="V77" s="927"/>
      <c r="W77" s="927"/>
      <c r="X77" s="919">
        <f t="shared" si="58"/>
        <v>0</v>
      </c>
      <c r="Y77" s="919"/>
      <c r="Z77" s="919"/>
      <c r="AA77" s="51">
        <f t="shared" si="59"/>
        <v>0</v>
      </c>
      <c r="AB77" s="876">
        <f t="shared" si="51"/>
        <v>0</v>
      </c>
      <c r="AC77" s="876"/>
      <c r="AD77" s="5">
        <f t="shared" si="72"/>
        <v>0</v>
      </c>
      <c r="AE77" s="25">
        <f t="shared" si="73"/>
        <v>0</v>
      </c>
      <c r="AF77" s="7">
        <f t="shared" si="62"/>
        <v>0</v>
      </c>
      <c r="AG77" s="26"/>
    </row>
    <row r="78" spans="1:33" x14ac:dyDescent="0.25">
      <c r="A78" s="293">
        <f t="shared" ref="A78:B78" si="77">A31</f>
        <v>0</v>
      </c>
      <c r="B78" s="293">
        <f t="shared" si="77"/>
        <v>0</v>
      </c>
      <c r="C78" s="50">
        <f t="shared" si="46"/>
        <v>0</v>
      </c>
      <c r="D78" s="927"/>
      <c r="E78" s="927"/>
      <c r="F78" s="927"/>
      <c r="G78" s="919">
        <f t="shared" si="53"/>
        <v>0</v>
      </c>
      <c r="H78" s="919"/>
      <c r="I78" s="919"/>
      <c r="J78" s="51">
        <f t="shared" si="54"/>
        <v>0</v>
      </c>
      <c r="K78" s="876">
        <f t="shared" si="47"/>
        <v>0</v>
      </c>
      <c r="L78" s="876"/>
      <c r="M78" s="5">
        <f>J78*K78</f>
        <v>0</v>
      </c>
      <c r="N78" s="25">
        <f>J78+M78</f>
        <v>0</v>
      </c>
      <c r="O78" s="7">
        <f t="shared" si="57"/>
        <v>0</v>
      </c>
      <c r="P78" s="26"/>
      <c r="R78" s="293">
        <f t="shared" si="48"/>
        <v>0</v>
      </c>
      <c r="S78" s="293">
        <f t="shared" si="49"/>
        <v>0</v>
      </c>
      <c r="T78" s="50">
        <f t="shared" si="50"/>
        <v>0</v>
      </c>
      <c r="U78" s="927"/>
      <c r="V78" s="927"/>
      <c r="W78" s="927"/>
      <c r="X78" s="919">
        <f t="shared" si="58"/>
        <v>0</v>
      </c>
      <c r="Y78" s="919"/>
      <c r="Z78" s="919"/>
      <c r="AA78" s="51">
        <f t="shared" si="59"/>
        <v>0</v>
      </c>
      <c r="AB78" s="876">
        <f t="shared" si="51"/>
        <v>0</v>
      </c>
      <c r="AC78" s="876"/>
      <c r="AD78" s="5">
        <f t="shared" si="72"/>
        <v>0</v>
      </c>
      <c r="AE78" s="25">
        <f t="shared" si="73"/>
        <v>0</v>
      </c>
      <c r="AF78" s="7">
        <f t="shared" si="62"/>
        <v>0</v>
      </c>
      <c r="AG78" s="26"/>
    </row>
    <row r="79" spans="1:33" ht="14.4" thickBot="1" x14ac:dyDescent="0.3">
      <c r="A79" s="930" t="s">
        <v>22</v>
      </c>
      <c r="B79" s="931"/>
      <c r="C79" s="931"/>
      <c r="D79" s="931"/>
      <c r="E79" s="931"/>
      <c r="F79" s="931"/>
      <c r="G79" s="931"/>
      <c r="H79" s="931"/>
      <c r="I79" s="932"/>
      <c r="J79" s="98">
        <f>SUM(J66:J78)</f>
        <v>0</v>
      </c>
      <c r="K79" s="933"/>
      <c r="L79" s="934"/>
      <c r="M79" s="99">
        <f>SUM(M66:M78)</f>
        <v>0</v>
      </c>
      <c r="N79" s="100">
        <f>SUM(N66:N78)</f>
        <v>0</v>
      </c>
      <c r="O79" s="101">
        <f>SUM(O66:O78)</f>
        <v>0</v>
      </c>
      <c r="P79" s="102">
        <f>SUM(P66:P78)</f>
        <v>0</v>
      </c>
      <c r="R79" s="935" t="s">
        <v>22</v>
      </c>
      <c r="S79" s="936"/>
      <c r="T79" s="936"/>
      <c r="U79" s="936"/>
      <c r="V79" s="936"/>
      <c r="W79" s="936"/>
      <c r="X79" s="936"/>
      <c r="Y79" s="936"/>
      <c r="Z79" s="937"/>
      <c r="AA79" s="119">
        <f>SUM(AA66:AA73)</f>
        <v>0</v>
      </c>
      <c r="AB79" s="938"/>
      <c r="AC79" s="939"/>
      <c r="AD79" s="120">
        <f>SUM(AD66:AD73)</f>
        <v>0</v>
      </c>
      <c r="AE79" s="121">
        <f>SUM(AE66:AE73)</f>
        <v>0</v>
      </c>
      <c r="AF79" s="122">
        <f>SUM(AF66:AF73)</f>
        <v>0</v>
      </c>
      <c r="AG79" s="123">
        <f>SUM(AG66:AG73)</f>
        <v>0</v>
      </c>
    </row>
    <row r="80" spans="1:33" ht="63" thickBot="1" x14ac:dyDescent="0.3">
      <c r="A80" s="103" t="s">
        <v>49</v>
      </c>
      <c r="B80" s="104" t="s">
        <v>23</v>
      </c>
      <c r="C80" s="94" t="s">
        <v>19</v>
      </c>
      <c r="D80" s="105" t="s">
        <v>32</v>
      </c>
      <c r="E80" s="94" t="s">
        <v>64</v>
      </c>
      <c r="F80" s="106" t="s">
        <v>65</v>
      </c>
      <c r="G80" s="94" t="s">
        <v>35</v>
      </c>
      <c r="H80" s="106" t="s">
        <v>36</v>
      </c>
      <c r="I80" s="104" t="s">
        <v>37</v>
      </c>
      <c r="J80" s="94" t="s">
        <v>26</v>
      </c>
      <c r="K80" s="94" t="s">
        <v>38</v>
      </c>
      <c r="L80" s="94" t="s">
        <v>39</v>
      </c>
      <c r="M80" s="94" t="s">
        <v>28</v>
      </c>
      <c r="N80" s="95" t="s">
        <v>63</v>
      </c>
      <c r="O80" s="96" t="s">
        <v>30</v>
      </c>
      <c r="P80" s="97" t="s">
        <v>31</v>
      </c>
      <c r="R80" s="124" t="s">
        <v>49</v>
      </c>
      <c r="S80" s="125" t="s">
        <v>23</v>
      </c>
      <c r="T80" s="115" t="s">
        <v>19</v>
      </c>
      <c r="U80" s="126" t="s">
        <v>32</v>
      </c>
      <c r="V80" s="115" t="s">
        <v>50</v>
      </c>
      <c r="W80" s="127" t="s">
        <v>65</v>
      </c>
      <c r="X80" s="115" t="s">
        <v>35</v>
      </c>
      <c r="Y80" s="127" t="s">
        <v>36</v>
      </c>
      <c r="Z80" s="125" t="s">
        <v>37</v>
      </c>
      <c r="AA80" s="115" t="s">
        <v>26</v>
      </c>
      <c r="AB80" s="115" t="s">
        <v>38</v>
      </c>
      <c r="AC80" s="115" t="s">
        <v>39</v>
      </c>
      <c r="AD80" s="115" t="s">
        <v>28</v>
      </c>
      <c r="AE80" s="116" t="s">
        <v>68</v>
      </c>
      <c r="AF80" s="117" t="s">
        <v>30</v>
      </c>
      <c r="AG80" s="118" t="s">
        <v>31</v>
      </c>
    </row>
    <row r="81" spans="1:33" x14ac:dyDescent="0.25">
      <c r="A81" s="48">
        <f>A34</f>
        <v>0</v>
      </c>
      <c r="B81" s="49">
        <f>B34</f>
        <v>0</v>
      </c>
      <c r="C81" s="50">
        <f t="shared" ref="C81:C88" si="78">T34*1.03</f>
        <v>76385</v>
      </c>
      <c r="D81" s="9">
        <f>C81/9*3</f>
        <v>25462</v>
      </c>
      <c r="E81" s="24"/>
      <c r="F81" s="24"/>
      <c r="G81" s="10">
        <f>(E81*4.5)+(F81*4.5)</f>
        <v>0</v>
      </c>
      <c r="H81" s="76"/>
      <c r="I81" s="11">
        <f>H81*3</f>
        <v>0</v>
      </c>
      <c r="J81" s="54">
        <f>(C81/2*E81)+(C81/2*F81)+(D81*H81)</f>
        <v>0</v>
      </c>
      <c r="K81" s="52">
        <f>K34</f>
        <v>0.3382</v>
      </c>
      <c r="L81" s="52">
        <f>L34</f>
        <v>8.6099999999999996E-2</v>
      </c>
      <c r="M81" s="5">
        <f>(C81/2*E81*K81)+(C81/2*F81*K81)+(D81*H81*L81)</f>
        <v>0</v>
      </c>
      <c r="N81" s="25">
        <f t="shared" ref="N81:N88" si="79">J81+M81</f>
        <v>0</v>
      </c>
      <c r="O81" s="7">
        <f t="shared" si="57"/>
        <v>0</v>
      </c>
      <c r="P81" s="26"/>
      <c r="R81" s="48">
        <f t="shared" ref="R81:S88" si="80">A34</f>
        <v>0</v>
      </c>
      <c r="S81" s="49">
        <f t="shared" si="80"/>
        <v>0</v>
      </c>
      <c r="T81" s="50">
        <f t="shared" ref="T81:T88" si="81">C81*1.03</f>
        <v>78677</v>
      </c>
      <c r="U81" s="9">
        <f>T81/9*3</f>
        <v>26226</v>
      </c>
      <c r="V81" s="24"/>
      <c r="W81" s="24"/>
      <c r="X81" s="10">
        <f>(V81*4.5)+(W81*4.5)</f>
        <v>0</v>
      </c>
      <c r="Y81" s="76"/>
      <c r="Z81" s="11">
        <f>Y81*3</f>
        <v>0</v>
      </c>
      <c r="AA81" s="54">
        <f>(T81/2*V81)+(T81/2*W81)+(U81*Y81)</f>
        <v>0</v>
      </c>
      <c r="AB81" s="52">
        <f t="shared" ref="AB81:AC88" si="82">K34</f>
        <v>0.3382</v>
      </c>
      <c r="AC81" s="52">
        <f t="shared" si="82"/>
        <v>8.6099999999999996E-2</v>
      </c>
      <c r="AD81" s="5">
        <f>(T81/2*V81*AB81)+(T81/2*W81*AB81)+(U81*Y81*AC81)</f>
        <v>0</v>
      </c>
      <c r="AE81" s="25">
        <f t="shared" ref="AE81:AE88" si="83">AA81+AD81</f>
        <v>0</v>
      </c>
      <c r="AF81" s="7">
        <f t="shared" si="62"/>
        <v>0</v>
      </c>
      <c r="AG81" s="26"/>
    </row>
    <row r="82" spans="1:33" x14ac:dyDescent="0.25">
      <c r="A82" s="48">
        <f t="shared" ref="A82:B82" si="84">A35</f>
        <v>0</v>
      </c>
      <c r="B82" s="49">
        <f t="shared" si="84"/>
        <v>0</v>
      </c>
      <c r="C82" s="50">
        <f t="shared" si="78"/>
        <v>0</v>
      </c>
      <c r="D82" s="9">
        <f t="shared" ref="D82:D88" si="85">C82/9*3</f>
        <v>0</v>
      </c>
      <c r="E82" s="24"/>
      <c r="F82" s="24"/>
      <c r="G82" s="10">
        <f t="shared" ref="G82:G88" si="86">(E82*4.5)+(F82*4.5)</f>
        <v>0</v>
      </c>
      <c r="H82" s="24"/>
      <c r="I82" s="11">
        <f t="shared" ref="I82:I88" si="87">H82*3</f>
        <v>0</v>
      </c>
      <c r="J82" s="54">
        <f t="shared" ref="J82:J88" si="88">(C82/2*E82)+(C82/2*F82)+(D82*H82)</f>
        <v>0</v>
      </c>
      <c r="K82" s="52">
        <f t="shared" ref="K82:K88" si="89">AB35</f>
        <v>0.3448</v>
      </c>
      <c r="L82" s="52">
        <f t="shared" ref="L82:L88" si="90">L35</f>
        <v>8.6099999999999996E-2</v>
      </c>
      <c r="M82" s="5">
        <f t="shared" ref="M82:M88" si="91">(C82/2*E82*K82)+(C82/2*F82*K82)+(D82*H82*L82)</f>
        <v>0</v>
      </c>
      <c r="N82" s="25">
        <f t="shared" si="79"/>
        <v>0</v>
      </c>
      <c r="O82" s="7">
        <f t="shared" si="57"/>
        <v>0</v>
      </c>
      <c r="P82" s="26"/>
      <c r="R82" s="48">
        <f t="shared" si="80"/>
        <v>0</v>
      </c>
      <c r="S82" s="49">
        <f t="shared" si="80"/>
        <v>0</v>
      </c>
      <c r="T82" s="50">
        <f t="shared" si="81"/>
        <v>0</v>
      </c>
      <c r="U82" s="9">
        <f t="shared" ref="U82:U88" si="92">T82/9*3</f>
        <v>0</v>
      </c>
      <c r="V82" s="24"/>
      <c r="W82" s="24"/>
      <c r="X82" s="10">
        <f t="shared" ref="X82:X88" si="93">(V82*4.5)+(W82*4.5)</f>
        <v>0</v>
      </c>
      <c r="Y82" s="24"/>
      <c r="Z82" s="11">
        <f t="shared" ref="Z82:Z88" si="94">Y82*3</f>
        <v>0</v>
      </c>
      <c r="AA82" s="54">
        <f t="shared" ref="AA82:AA88" si="95">(T82/2*V82)+(T82/2*W82)+(U82*Y82)</f>
        <v>0</v>
      </c>
      <c r="AB82" s="52">
        <f t="shared" si="82"/>
        <v>0.3448</v>
      </c>
      <c r="AC82" s="52">
        <f t="shared" si="82"/>
        <v>8.6099999999999996E-2</v>
      </c>
      <c r="AD82" s="5">
        <f t="shared" ref="AD82:AD88" si="96">(T82/2*V82*AB82)+(T82/2*W82*AB82)+(U82*Y82*AC82)</f>
        <v>0</v>
      </c>
      <c r="AE82" s="25">
        <f t="shared" si="83"/>
        <v>0</v>
      </c>
      <c r="AF82" s="7">
        <f t="shared" si="62"/>
        <v>0</v>
      </c>
      <c r="AG82" s="26"/>
    </row>
    <row r="83" spans="1:33" x14ac:dyDescent="0.25">
      <c r="A83" s="48">
        <f t="shared" ref="A83:B83" si="97">A36</f>
        <v>0</v>
      </c>
      <c r="B83" s="49">
        <f t="shared" si="97"/>
        <v>0</v>
      </c>
      <c r="C83" s="50">
        <f t="shared" si="78"/>
        <v>0</v>
      </c>
      <c r="D83" s="9">
        <f t="shared" si="85"/>
        <v>0</v>
      </c>
      <c r="E83" s="24"/>
      <c r="F83" s="24"/>
      <c r="G83" s="10">
        <f t="shared" si="86"/>
        <v>0</v>
      </c>
      <c r="H83" s="24"/>
      <c r="I83" s="11">
        <f t="shared" si="87"/>
        <v>0</v>
      </c>
      <c r="J83" s="54">
        <f t="shared" si="88"/>
        <v>0</v>
      </c>
      <c r="K83" s="52">
        <f t="shared" si="89"/>
        <v>0.3448</v>
      </c>
      <c r="L83" s="52">
        <f t="shared" si="90"/>
        <v>8.6099999999999996E-2</v>
      </c>
      <c r="M83" s="5">
        <f t="shared" si="91"/>
        <v>0</v>
      </c>
      <c r="N83" s="25">
        <f t="shared" si="79"/>
        <v>0</v>
      </c>
      <c r="O83" s="7">
        <f t="shared" si="57"/>
        <v>0</v>
      </c>
      <c r="P83" s="26"/>
      <c r="R83" s="48">
        <f t="shared" si="80"/>
        <v>0</v>
      </c>
      <c r="S83" s="49">
        <f t="shared" si="80"/>
        <v>0</v>
      </c>
      <c r="T83" s="50">
        <f t="shared" si="81"/>
        <v>0</v>
      </c>
      <c r="U83" s="9">
        <f t="shared" si="92"/>
        <v>0</v>
      </c>
      <c r="V83" s="24"/>
      <c r="W83" s="24"/>
      <c r="X83" s="10">
        <f t="shared" si="93"/>
        <v>0</v>
      </c>
      <c r="Y83" s="24"/>
      <c r="Z83" s="11">
        <f t="shared" si="94"/>
        <v>0</v>
      </c>
      <c r="AA83" s="54">
        <f t="shared" si="95"/>
        <v>0</v>
      </c>
      <c r="AB83" s="52">
        <f t="shared" si="82"/>
        <v>0.3448</v>
      </c>
      <c r="AC83" s="52">
        <f t="shared" si="82"/>
        <v>8.6099999999999996E-2</v>
      </c>
      <c r="AD83" s="5">
        <f>(T83/2*V83*AB83)+(T83/2*W83*AB83)+(U83*Y83*AC83)</f>
        <v>0</v>
      </c>
      <c r="AE83" s="25">
        <f t="shared" si="83"/>
        <v>0</v>
      </c>
      <c r="AF83" s="7">
        <f t="shared" si="62"/>
        <v>0</v>
      </c>
      <c r="AG83" s="26"/>
    </row>
    <row r="84" spans="1:33" x14ac:dyDescent="0.25">
      <c r="A84" s="48">
        <f t="shared" ref="A84:B84" si="98">A37</f>
        <v>0</v>
      </c>
      <c r="B84" s="49">
        <f t="shared" si="98"/>
        <v>0</v>
      </c>
      <c r="C84" s="50">
        <f t="shared" si="78"/>
        <v>0</v>
      </c>
      <c r="D84" s="9">
        <f t="shared" si="85"/>
        <v>0</v>
      </c>
      <c r="E84" s="76"/>
      <c r="F84" s="76"/>
      <c r="G84" s="10">
        <f t="shared" si="86"/>
        <v>0</v>
      </c>
      <c r="H84" s="24"/>
      <c r="I84" s="11">
        <f t="shared" si="87"/>
        <v>0</v>
      </c>
      <c r="J84" s="54">
        <f t="shared" si="88"/>
        <v>0</v>
      </c>
      <c r="K84" s="52">
        <f t="shared" si="89"/>
        <v>0</v>
      </c>
      <c r="L84" s="52">
        <f t="shared" si="90"/>
        <v>8.6099999999999996E-2</v>
      </c>
      <c r="M84" s="5">
        <f t="shared" si="91"/>
        <v>0</v>
      </c>
      <c r="N84" s="25">
        <f t="shared" si="79"/>
        <v>0</v>
      </c>
      <c r="O84" s="7">
        <f t="shared" si="57"/>
        <v>0</v>
      </c>
      <c r="P84" s="26"/>
      <c r="R84" s="48">
        <f t="shared" si="80"/>
        <v>0</v>
      </c>
      <c r="S84" s="49">
        <f t="shared" si="80"/>
        <v>0</v>
      </c>
      <c r="T84" s="50">
        <f t="shared" si="81"/>
        <v>0</v>
      </c>
      <c r="U84" s="9">
        <f t="shared" si="92"/>
        <v>0</v>
      </c>
      <c r="V84" s="76"/>
      <c r="W84" s="76"/>
      <c r="X84" s="10">
        <f t="shared" si="93"/>
        <v>0</v>
      </c>
      <c r="Y84" s="24"/>
      <c r="Z84" s="11">
        <f t="shared" si="94"/>
        <v>0</v>
      </c>
      <c r="AA84" s="54">
        <f t="shared" si="95"/>
        <v>0</v>
      </c>
      <c r="AB84" s="52">
        <f t="shared" si="82"/>
        <v>0</v>
      </c>
      <c r="AC84" s="52">
        <f t="shared" si="82"/>
        <v>8.6099999999999996E-2</v>
      </c>
      <c r="AD84" s="5">
        <f t="shared" si="96"/>
        <v>0</v>
      </c>
      <c r="AE84" s="25">
        <f t="shared" si="83"/>
        <v>0</v>
      </c>
      <c r="AF84" s="7">
        <f t="shared" si="62"/>
        <v>0</v>
      </c>
      <c r="AG84" s="26"/>
    </row>
    <row r="85" spans="1:33" x14ac:dyDescent="0.25">
      <c r="A85" s="48">
        <f t="shared" ref="A85:B85" si="99">A38</f>
        <v>0</v>
      </c>
      <c r="B85" s="49">
        <f t="shared" si="99"/>
        <v>0</v>
      </c>
      <c r="C85" s="50">
        <f t="shared" si="78"/>
        <v>0</v>
      </c>
      <c r="D85" s="9">
        <f t="shared" si="85"/>
        <v>0</v>
      </c>
      <c r="E85" s="76"/>
      <c r="F85" s="76"/>
      <c r="G85" s="10">
        <f t="shared" si="86"/>
        <v>0</v>
      </c>
      <c r="H85" s="76"/>
      <c r="I85" s="11">
        <f t="shared" si="87"/>
        <v>0</v>
      </c>
      <c r="J85" s="54">
        <f t="shared" si="88"/>
        <v>0</v>
      </c>
      <c r="K85" s="52">
        <f t="shared" si="89"/>
        <v>0</v>
      </c>
      <c r="L85" s="52">
        <f t="shared" si="90"/>
        <v>8.6099999999999996E-2</v>
      </c>
      <c r="M85" s="5">
        <f t="shared" si="91"/>
        <v>0</v>
      </c>
      <c r="N85" s="25">
        <f t="shared" si="79"/>
        <v>0</v>
      </c>
      <c r="O85" s="7">
        <f t="shared" si="57"/>
        <v>0</v>
      </c>
      <c r="P85" s="26"/>
      <c r="R85" s="48">
        <f t="shared" si="80"/>
        <v>0</v>
      </c>
      <c r="S85" s="49">
        <f t="shared" si="80"/>
        <v>0</v>
      </c>
      <c r="T85" s="50">
        <f t="shared" si="81"/>
        <v>0</v>
      </c>
      <c r="U85" s="9">
        <f t="shared" si="92"/>
        <v>0</v>
      </c>
      <c r="V85" s="76"/>
      <c r="W85" s="76"/>
      <c r="X85" s="10">
        <f t="shared" si="93"/>
        <v>0</v>
      </c>
      <c r="Y85" s="76"/>
      <c r="Z85" s="11">
        <f t="shared" si="94"/>
        <v>0</v>
      </c>
      <c r="AA85" s="54">
        <f t="shared" si="95"/>
        <v>0</v>
      </c>
      <c r="AB85" s="52">
        <f t="shared" si="82"/>
        <v>0</v>
      </c>
      <c r="AC85" s="52">
        <f t="shared" si="82"/>
        <v>8.6099999999999996E-2</v>
      </c>
      <c r="AD85" s="5">
        <f t="shared" si="96"/>
        <v>0</v>
      </c>
      <c r="AE85" s="25">
        <f t="shared" si="83"/>
        <v>0</v>
      </c>
      <c r="AF85" s="7">
        <f t="shared" si="62"/>
        <v>0</v>
      </c>
      <c r="AG85" s="26"/>
    </row>
    <row r="86" spans="1:33" x14ac:dyDescent="0.25">
      <c r="A86" s="48">
        <f t="shared" ref="A86:B86" si="100">A39</f>
        <v>0</v>
      </c>
      <c r="B86" s="49">
        <f t="shared" si="100"/>
        <v>0</v>
      </c>
      <c r="C86" s="50">
        <f t="shared" si="78"/>
        <v>0</v>
      </c>
      <c r="D86" s="9">
        <f t="shared" si="85"/>
        <v>0</v>
      </c>
      <c r="E86" s="76"/>
      <c r="F86" s="76"/>
      <c r="G86" s="10">
        <f t="shared" si="86"/>
        <v>0</v>
      </c>
      <c r="H86" s="76"/>
      <c r="I86" s="11">
        <f t="shared" si="87"/>
        <v>0</v>
      </c>
      <c r="J86" s="54">
        <f t="shared" si="88"/>
        <v>0</v>
      </c>
      <c r="K86" s="52">
        <f t="shared" si="89"/>
        <v>0</v>
      </c>
      <c r="L86" s="52">
        <f t="shared" si="90"/>
        <v>0</v>
      </c>
      <c r="M86" s="5">
        <f t="shared" si="91"/>
        <v>0</v>
      </c>
      <c r="N86" s="25">
        <f t="shared" si="79"/>
        <v>0</v>
      </c>
      <c r="O86" s="7">
        <f t="shared" si="57"/>
        <v>0</v>
      </c>
      <c r="P86" s="26"/>
      <c r="R86" s="48">
        <f t="shared" si="80"/>
        <v>0</v>
      </c>
      <c r="S86" s="49">
        <f t="shared" si="80"/>
        <v>0</v>
      </c>
      <c r="T86" s="50">
        <f t="shared" si="81"/>
        <v>0</v>
      </c>
      <c r="U86" s="9">
        <f t="shared" si="92"/>
        <v>0</v>
      </c>
      <c r="V86" s="76"/>
      <c r="W86" s="76"/>
      <c r="X86" s="10">
        <f t="shared" si="93"/>
        <v>0</v>
      </c>
      <c r="Y86" s="76"/>
      <c r="Z86" s="11">
        <f t="shared" si="94"/>
        <v>0</v>
      </c>
      <c r="AA86" s="54">
        <f t="shared" si="95"/>
        <v>0</v>
      </c>
      <c r="AB86" s="52">
        <f t="shared" si="82"/>
        <v>0</v>
      </c>
      <c r="AC86" s="52">
        <f t="shared" si="82"/>
        <v>0</v>
      </c>
      <c r="AD86" s="5">
        <f t="shared" si="96"/>
        <v>0</v>
      </c>
      <c r="AE86" s="25">
        <f t="shared" si="83"/>
        <v>0</v>
      </c>
      <c r="AF86" s="7">
        <f t="shared" si="62"/>
        <v>0</v>
      </c>
      <c r="AG86" s="26"/>
    </row>
    <row r="87" spans="1:33" x14ac:dyDescent="0.25">
      <c r="A87" s="48">
        <f t="shared" ref="A87:B87" si="101">A40</f>
        <v>0</v>
      </c>
      <c r="B87" s="49">
        <f t="shared" si="101"/>
        <v>0</v>
      </c>
      <c r="C87" s="50">
        <f t="shared" si="78"/>
        <v>0</v>
      </c>
      <c r="D87" s="55">
        <f t="shared" si="85"/>
        <v>0</v>
      </c>
      <c r="E87" s="76"/>
      <c r="F87" s="76"/>
      <c r="G87" s="10">
        <f t="shared" si="86"/>
        <v>0</v>
      </c>
      <c r="H87" s="76"/>
      <c r="I87" s="12">
        <f t="shared" si="87"/>
        <v>0</v>
      </c>
      <c r="J87" s="54">
        <f t="shared" si="88"/>
        <v>0</v>
      </c>
      <c r="K87" s="52">
        <f t="shared" si="89"/>
        <v>0</v>
      </c>
      <c r="L87" s="52">
        <f t="shared" si="90"/>
        <v>0</v>
      </c>
      <c r="M87" s="5">
        <f t="shared" si="91"/>
        <v>0</v>
      </c>
      <c r="N87" s="25">
        <f t="shared" si="79"/>
        <v>0</v>
      </c>
      <c r="O87" s="7">
        <f t="shared" si="57"/>
        <v>0</v>
      </c>
      <c r="P87" s="26"/>
      <c r="R87" s="48">
        <f t="shared" si="80"/>
        <v>0</v>
      </c>
      <c r="S87" s="49">
        <f t="shared" si="80"/>
        <v>0</v>
      </c>
      <c r="T87" s="50">
        <f t="shared" si="81"/>
        <v>0</v>
      </c>
      <c r="U87" s="55">
        <f t="shared" si="92"/>
        <v>0</v>
      </c>
      <c r="V87" s="76"/>
      <c r="W87" s="76"/>
      <c r="X87" s="10">
        <f t="shared" si="93"/>
        <v>0</v>
      </c>
      <c r="Y87" s="76"/>
      <c r="Z87" s="12">
        <f t="shared" si="94"/>
        <v>0</v>
      </c>
      <c r="AA87" s="54">
        <f t="shared" si="95"/>
        <v>0</v>
      </c>
      <c r="AB87" s="52">
        <f t="shared" si="82"/>
        <v>0</v>
      </c>
      <c r="AC87" s="52">
        <f t="shared" si="82"/>
        <v>0</v>
      </c>
      <c r="AD87" s="5">
        <f t="shared" si="96"/>
        <v>0</v>
      </c>
      <c r="AE87" s="25">
        <f t="shared" si="83"/>
        <v>0</v>
      </c>
      <c r="AF87" s="7">
        <f t="shared" si="62"/>
        <v>0</v>
      </c>
      <c r="AG87" s="26"/>
    </row>
    <row r="88" spans="1:33" x14ac:dyDescent="0.25">
      <c r="A88" s="48">
        <f t="shared" ref="A88:B88" si="102">A41</f>
        <v>0</v>
      </c>
      <c r="B88" s="49">
        <f t="shared" si="102"/>
        <v>0</v>
      </c>
      <c r="C88" s="50">
        <f t="shared" si="78"/>
        <v>0</v>
      </c>
      <c r="D88" s="55">
        <f t="shared" si="85"/>
        <v>0</v>
      </c>
      <c r="E88" s="76"/>
      <c r="F88" s="76"/>
      <c r="G88" s="10">
        <f t="shared" si="86"/>
        <v>0</v>
      </c>
      <c r="H88" s="76"/>
      <c r="I88" s="12">
        <f t="shared" si="87"/>
        <v>0</v>
      </c>
      <c r="J88" s="54">
        <f t="shared" si="88"/>
        <v>0</v>
      </c>
      <c r="K88" s="52">
        <f t="shared" si="89"/>
        <v>0</v>
      </c>
      <c r="L88" s="52">
        <f t="shared" si="90"/>
        <v>0</v>
      </c>
      <c r="M88" s="5">
        <f t="shared" si="91"/>
        <v>0</v>
      </c>
      <c r="N88" s="25">
        <f t="shared" si="79"/>
        <v>0</v>
      </c>
      <c r="O88" s="7">
        <f t="shared" si="57"/>
        <v>0</v>
      </c>
      <c r="P88" s="26"/>
      <c r="R88" s="48">
        <f t="shared" si="80"/>
        <v>0</v>
      </c>
      <c r="S88" s="49">
        <f t="shared" si="80"/>
        <v>0</v>
      </c>
      <c r="T88" s="50">
        <f t="shared" si="81"/>
        <v>0</v>
      </c>
      <c r="U88" s="55">
        <f t="shared" si="92"/>
        <v>0</v>
      </c>
      <c r="V88" s="76"/>
      <c r="W88" s="76"/>
      <c r="X88" s="10">
        <f t="shared" si="93"/>
        <v>0</v>
      </c>
      <c r="Y88" s="76"/>
      <c r="Z88" s="12">
        <f t="shared" si="94"/>
        <v>0</v>
      </c>
      <c r="AA88" s="54">
        <f t="shared" si="95"/>
        <v>0</v>
      </c>
      <c r="AB88" s="52">
        <f t="shared" si="82"/>
        <v>0</v>
      </c>
      <c r="AC88" s="52">
        <f t="shared" si="82"/>
        <v>0</v>
      </c>
      <c r="AD88" s="5">
        <f t="shared" si="96"/>
        <v>0</v>
      </c>
      <c r="AE88" s="25">
        <f t="shared" si="83"/>
        <v>0</v>
      </c>
      <c r="AF88" s="7">
        <f t="shared" si="62"/>
        <v>0</v>
      </c>
      <c r="AG88" s="26"/>
    </row>
    <row r="89" spans="1:33" ht="14.4" thickBot="1" x14ac:dyDescent="0.3">
      <c r="A89" s="930" t="s">
        <v>22</v>
      </c>
      <c r="B89" s="931"/>
      <c r="C89" s="931"/>
      <c r="D89" s="931"/>
      <c r="E89" s="931"/>
      <c r="F89" s="931"/>
      <c r="G89" s="931"/>
      <c r="H89" s="931"/>
      <c r="I89" s="932"/>
      <c r="J89" s="107">
        <f>SUM(J81:J88)</f>
        <v>0</v>
      </c>
      <c r="K89" s="933"/>
      <c r="L89" s="934"/>
      <c r="M89" s="108">
        <f>SUM(M81:M88)</f>
        <v>0</v>
      </c>
      <c r="N89" s="109">
        <f>SUM(N81:N88)</f>
        <v>0</v>
      </c>
      <c r="O89" s="101">
        <f>SUM(O81:O88)</f>
        <v>0</v>
      </c>
      <c r="P89" s="102">
        <f>SUM(P81:P88)</f>
        <v>0</v>
      </c>
      <c r="R89" s="935" t="s">
        <v>22</v>
      </c>
      <c r="S89" s="936"/>
      <c r="T89" s="936"/>
      <c r="U89" s="936"/>
      <c r="V89" s="936"/>
      <c r="W89" s="936"/>
      <c r="X89" s="936"/>
      <c r="Y89" s="936"/>
      <c r="Z89" s="937"/>
      <c r="AA89" s="128">
        <f>SUM(AA81:AA88)</f>
        <v>0</v>
      </c>
      <c r="AB89" s="938"/>
      <c r="AC89" s="939"/>
      <c r="AD89" s="129">
        <f>SUM(AD81:AD88)</f>
        <v>0</v>
      </c>
      <c r="AE89" s="130">
        <f>SUM(AE81:AE88)</f>
        <v>0</v>
      </c>
      <c r="AF89" s="122">
        <f>SUM(AF81:AF88)</f>
        <v>0</v>
      </c>
      <c r="AG89" s="123">
        <f>SUM(AG81:AG88)</f>
        <v>0</v>
      </c>
    </row>
    <row r="90" spans="1:33" ht="31.8" thickBot="1" x14ac:dyDescent="0.3">
      <c r="A90" s="110" t="s">
        <v>52</v>
      </c>
      <c r="B90" s="926" t="s">
        <v>23</v>
      </c>
      <c r="C90" s="926"/>
      <c r="D90" s="926"/>
      <c r="E90" s="926"/>
      <c r="F90" s="93" t="s">
        <v>41</v>
      </c>
      <c r="G90" s="926" t="s">
        <v>42</v>
      </c>
      <c r="H90" s="926"/>
      <c r="I90" s="926"/>
      <c r="J90" s="93" t="s">
        <v>26</v>
      </c>
      <c r="K90" s="926" t="s">
        <v>43</v>
      </c>
      <c r="L90" s="926"/>
      <c r="M90" s="93" t="s">
        <v>28</v>
      </c>
      <c r="N90" s="111" t="s">
        <v>63</v>
      </c>
      <c r="O90" s="96" t="s">
        <v>30</v>
      </c>
      <c r="P90" s="97" t="s">
        <v>31</v>
      </c>
      <c r="R90" s="131" t="s">
        <v>52</v>
      </c>
      <c r="S90" s="940" t="s">
        <v>23</v>
      </c>
      <c r="T90" s="940"/>
      <c r="U90" s="940"/>
      <c r="V90" s="940"/>
      <c r="W90" s="114" t="s">
        <v>41</v>
      </c>
      <c r="X90" s="940" t="s">
        <v>42</v>
      </c>
      <c r="Y90" s="940"/>
      <c r="Z90" s="940"/>
      <c r="AA90" s="114" t="s">
        <v>26</v>
      </c>
      <c r="AB90" s="940" t="s">
        <v>43</v>
      </c>
      <c r="AC90" s="940"/>
      <c r="AD90" s="114" t="s">
        <v>28</v>
      </c>
      <c r="AE90" s="132" t="s">
        <v>68</v>
      </c>
      <c r="AF90" s="117" t="s">
        <v>30</v>
      </c>
      <c r="AG90" s="118" t="s">
        <v>31</v>
      </c>
    </row>
    <row r="91" spans="1:33" x14ac:dyDescent="0.25">
      <c r="A91" s="57">
        <f>A44</f>
        <v>0</v>
      </c>
      <c r="B91" s="928">
        <f>B44</f>
        <v>0</v>
      </c>
      <c r="C91" s="929"/>
      <c r="D91" s="929"/>
      <c r="E91" s="929"/>
      <c r="F91" s="58">
        <f>W44*1.03</f>
        <v>0</v>
      </c>
      <c r="G91" s="874"/>
      <c r="H91" s="874"/>
      <c r="I91" s="874"/>
      <c r="J91" s="59">
        <f>F91*G91</f>
        <v>0</v>
      </c>
      <c r="K91" s="902">
        <f>K44</f>
        <v>0.50519999999999998</v>
      </c>
      <c r="L91" s="902"/>
      <c r="M91" s="13">
        <f>J91*K91</f>
        <v>0</v>
      </c>
      <c r="N91" s="45">
        <f>J91+M91</f>
        <v>0</v>
      </c>
      <c r="O91" s="7">
        <f t="shared" si="57"/>
        <v>0</v>
      </c>
      <c r="P91" s="26"/>
      <c r="R91" s="57">
        <f t="shared" ref="R91:S95" si="103">A44</f>
        <v>0</v>
      </c>
      <c r="S91" s="928">
        <f t="shared" si="103"/>
        <v>0</v>
      </c>
      <c r="T91" s="929"/>
      <c r="U91" s="929"/>
      <c r="V91" s="929"/>
      <c r="W91" s="58">
        <f>F91*1.03</f>
        <v>0</v>
      </c>
      <c r="X91" s="874"/>
      <c r="Y91" s="874"/>
      <c r="Z91" s="874"/>
      <c r="AA91" s="59">
        <f>W91*X91</f>
        <v>0</v>
      </c>
      <c r="AB91" s="876">
        <f>K44</f>
        <v>0.50519999999999998</v>
      </c>
      <c r="AC91" s="876"/>
      <c r="AD91" s="13">
        <f>AA91*AB91</f>
        <v>0</v>
      </c>
      <c r="AE91" s="45">
        <f>AA91+AD91</f>
        <v>0</v>
      </c>
      <c r="AF91" s="7">
        <f t="shared" si="62"/>
        <v>0</v>
      </c>
      <c r="AG91" s="26"/>
    </row>
    <row r="92" spans="1:33" x14ac:dyDescent="0.25">
      <c r="A92" s="57">
        <f t="shared" ref="A92:B95" si="104">A45</f>
        <v>0</v>
      </c>
      <c r="B92" s="928">
        <f t="shared" si="104"/>
        <v>0</v>
      </c>
      <c r="C92" s="929"/>
      <c r="D92" s="929"/>
      <c r="E92" s="929"/>
      <c r="F92" s="58">
        <f>W45*1.03</f>
        <v>0</v>
      </c>
      <c r="G92" s="874"/>
      <c r="H92" s="874"/>
      <c r="I92" s="874"/>
      <c r="J92" s="59">
        <f t="shared" ref="J92:J95" si="105">F92*G92</f>
        <v>0</v>
      </c>
      <c r="K92" s="902">
        <f>K45</f>
        <v>8.6099999999999996E-2</v>
      </c>
      <c r="L92" s="902"/>
      <c r="M92" s="13">
        <f t="shared" ref="M92:M94" si="106">J92*K92</f>
        <v>0</v>
      </c>
      <c r="N92" s="45">
        <f t="shared" ref="N92:N94" si="107">J92+M92</f>
        <v>0</v>
      </c>
      <c r="O92" s="7">
        <f t="shared" si="57"/>
        <v>0</v>
      </c>
      <c r="P92" s="26"/>
      <c r="R92" s="57">
        <f t="shared" si="103"/>
        <v>0</v>
      </c>
      <c r="S92" s="928">
        <f t="shared" si="103"/>
        <v>0</v>
      </c>
      <c r="T92" s="929"/>
      <c r="U92" s="929"/>
      <c r="V92" s="929"/>
      <c r="W92" s="58">
        <f>F92*1.03</f>
        <v>0</v>
      </c>
      <c r="X92" s="874"/>
      <c r="Y92" s="874"/>
      <c r="Z92" s="874"/>
      <c r="AA92" s="59">
        <f t="shared" ref="AA92:AA94" si="108">W92*X92</f>
        <v>0</v>
      </c>
      <c r="AB92" s="876">
        <f>K45</f>
        <v>8.6099999999999996E-2</v>
      </c>
      <c r="AC92" s="876"/>
      <c r="AD92" s="13">
        <f t="shared" ref="AD92:AD95" si="109">AA92*AB92</f>
        <v>0</v>
      </c>
      <c r="AE92" s="45">
        <f t="shared" ref="AE92:AE95" si="110">AA92+AD92</f>
        <v>0</v>
      </c>
      <c r="AF92" s="7">
        <f t="shared" si="62"/>
        <v>0</v>
      </c>
      <c r="AG92" s="26"/>
    </row>
    <row r="93" spans="1:33" x14ac:dyDescent="0.25">
      <c r="A93" s="57">
        <f t="shared" si="104"/>
        <v>0</v>
      </c>
      <c r="B93" s="928">
        <f t="shared" si="104"/>
        <v>0</v>
      </c>
      <c r="C93" s="929"/>
      <c r="D93" s="929"/>
      <c r="E93" s="929"/>
      <c r="F93" s="58">
        <f>W46*1.03</f>
        <v>0</v>
      </c>
      <c r="G93" s="874"/>
      <c r="H93" s="874"/>
      <c r="I93" s="874"/>
      <c r="J93" s="59">
        <f t="shared" si="105"/>
        <v>0</v>
      </c>
      <c r="K93" s="902">
        <f>K46</f>
        <v>0.50519999999999998</v>
      </c>
      <c r="L93" s="902"/>
      <c r="M93" s="13">
        <f t="shared" si="106"/>
        <v>0</v>
      </c>
      <c r="N93" s="45">
        <f t="shared" si="107"/>
        <v>0</v>
      </c>
      <c r="O93" s="7">
        <f t="shared" si="57"/>
        <v>0</v>
      </c>
      <c r="P93" s="26"/>
      <c r="R93" s="57">
        <f t="shared" si="103"/>
        <v>0</v>
      </c>
      <c r="S93" s="928">
        <f t="shared" si="103"/>
        <v>0</v>
      </c>
      <c r="T93" s="929"/>
      <c r="U93" s="929"/>
      <c r="V93" s="929"/>
      <c r="W93" s="58">
        <f>F93*1.03</f>
        <v>0</v>
      </c>
      <c r="X93" s="874"/>
      <c r="Y93" s="874"/>
      <c r="Z93" s="874"/>
      <c r="AA93" s="59">
        <f t="shared" si="108"/>
        <v>0</v>
      </c>
      <c r="AB93" s="876">
        <f>K46</f>
        <v>0.50519999999999998</v>
      </c>
      <c r="AC93" s="876"/>
      <c r="AD93" s="13">
        <f t="shared" si="109"/>
        <v>0</v>
      </c>
      <c r="AE93" s="45">
        <f t="shared" si="110"/>
        <v>0</v>
      </c>
      <c r="AF93" s="7">
        <f t="shared" si="62"/>
        <v>0</v>
      </c>
      <c r="AG93" s="26"/>
    </row>
    <row r="94" spans="1:33" x14ac:dyDescent="0.25">
      <c r="A94" s="57">
        <f t="shared" si="104"/>
        <v>0</v>
      </c>
      <c r="B94" s="928">
        <f t="shared" si="104"/>
        <v>0</v>
      </c>
      <c r="C94" s="929"/>
      <c r="D94" s="929"/>
      <c r="E94" s="929"/>
      <c r="F94" s="58">
        <f>W47*1.03</f>
        <v>0</v>
      </c>
      <c r="G94" s="874"/>
      <c r="H94" s="874"/>
      <c r="I94" s="874"/>
      <c r="J94" s="59">
        <f t="shared" si="105"/>
        <v>0</v>
      </c>
      <c r="K94" s="902">
        <f>K47</f>
        <v>8.6099999999999996E-2</v>
      </c>
      <c r="L94" s="902"/>
      <c r="M94" s="13">
        <f t="shared" si="106"/>
        <v>0</v>
      </c>
      <c r="N94" s="45">
        <f t="shared" si="107"/>
        <v>0</v>
      </c>
      <c r="O94" s="7">
        <f t="shared" si="57"/>
        <v>0</v>
      </c>
      <c r="P94" s="26"/>
      <c r="R94" s="57">
        <f t="shared" si="103"/>
        <v>0</v>
      </c>
      <c r="S94" s="928">
        <f t="shared" si="103"/>
        <v>0</v>
      </c>
      <c r="T94" s="929"/>
      <c r="U94" s="929"/>
      <c r="V94" s="929"/>
      <c r="W94" s="58">
        <f>F94*1.03</f>
        <v>0</v>
      </c>
      <c r="X94" s="874"/>
      <c r="Y94" s="874"/>
      <c r="Z94" s="874"/>
      <c r="AA94" s="59">
        <f t="shared" si="108"/>
        <v>0</v>
      </c>
      <c r="AB94" s="876">
        <f>K47</f>
        <v>8.6099999999999996E-2</v>
      </c>
      <c r="AC94" s="876"/>
      <c r="AD94" s="13">
        <f t="shared" si="109"/>
        <v>0</v>
      </c>
      <c r="AE94" s="45">
        <f t="shared" si="110"/>
        <v>0</v>
      </c>
      <c r="AF94" s="7">
        <f t="shared" si="62"/>
        <v>0</v>
      </c>
      <c r="AG94" s="26"/>
    </row>
    <row r="95" spans="1:33" x14ac:dyDescent="0.25">
      <c r="A95" s="57">
        <f t="shared" si="104"/>
        <v>0</v>
      </c>
      <c r="B95" s="928">
        <f t="shared" si="104"/>
        <v>0</v>
      </c>
      <c r="C95" s="929"/>
      <c r="D95" s="929"/>
      <c r="E95" s="929"/>
      <c r="F95" s="58">
        <f>W48*1.03</f>
        <v>0</v>
      </c>
      <c r="G95" s="874"/>
      <c r="H95" s="874"/>
      <c r="I95" s="874"/>
      <c r="J95" s="59">
        <f t="shared" si="105"/>
        <v>0</v>
      </c>
      <c r="K95" s="902">
        <f>K48</f>
        <v>0.50519999999999998</v>
      </c>
      <c r="L95" s="902"/>
      <c r="M95" s="13">
        <f>J95*K95</f>
        <v>0</v>
      </c>
      <c r="N95" s="45">
        <f>J95+M95</f>
        <v>0</v>
      </c>
      <c r="O95" s="7">
        <f t="shared" si="57"/>
        <v>0</v>
      </c>
      <c r="P95" s="26"/>
      <c r="R95" s="57">
        <f t="shared" si="103"/>
        <v>0</v>
      </c>
      <c r="S95" s="928">
        <f t="shared" si="103"/>
        <v>0</v>
      </c>
      <c r="T95" s="929"/>
      <c r="U95" s="929"/>
      <c r="V95" s="929"/>
      <c r="W95" s="58">
        <f>F95*1.03</f>
        <v>0</v>
      </c>
      <c r="X95" s="874"/>
      <c r="Y95" s="874"/>
      <c r="Z95" s="874"/>
      <c r="AA95" s="59">
        <f>W95*X95</f>
        <v>0</v>
      </c>
      <c r="AB95" s="876">
        <f>K48</f>
        <v>0.50519999999999998</v>
      </c>
      <c r="AC95" s="876"/>
      <c r="AD95" s="13">
        <f t="shared" si="109"/>
        <v>0</v>
      </c>
      <c r="AE95" s="45">
        <f t="shared" si="110"/>
        <v>0</v>
      </c>
      <c r="AF95" s="7">
        <f t="shared" si="62"/>
        <v>0</v>
      </c>
      <c r="AG95" s="26"/>
    </row>
    <row r="96" spans="1:33" x14ac:dyDescent="0.25">
      <c r="A96" s="930" t="s">
        <v>22</v>
      </c>
      <c r="B96" s="931"/>
      <c r="C96" s="931"/>
      <c r="D96" s="931"/>
      <c r="E96" s="931"/>
      <c r="F96" s="931"/>
      <c r="G96" s="931"/>
      <c r="H96" s="931"/>
      <c r="I96" s="932"/>
      <c r="J96" s="107">
        <f>SUM(J91:J95)</f>
        <v>0</v>
      </c>
      <c r="K96" s="933"/>
      <c r="L96" s="934"/>
      <c r="M96" s="108">
        <f>SUM(M91:M95)</f>
        <v>0</v>
      </c>
      <c r="N96" s="109">
        <f>SUM(N91:N95)</f>
        <v>0</v>
      </c>
      <c r="O96" s="101">
        <f>SUM(O91:O95)</f>
        <v>0</v>
      </c>
      <c r="P96" s="102">
        <f>SUM(P91:P95)</f>
        <v>0</v>
      </c>
      <c r="R96" s="935" t="s">
        <v>22</v>
      </c>
      <c r="S96" s="936"/>
      <c r="T96" s="936"/>
      <c r="U96" s="936"/>
      <c r="V96" s="936"/>
      <c r="W96" s="936"/>
      <c r="X96" s="936"/>
      <c r="Y96" s="936"/>
      <c r="Z96" s="937"/>
      <c r="AA96" s="128">
        <f>SUM(AA91:AA95)</f>
        <v>0</v>
      </c>
      <c r="AB96" s="938"/>
      <c r="AC96" s="939"/>
      <c r="AD96" s="129">
        <f>SUM(AD91:AD95)</f>
        <v>0</v>
      </c>
      <c r="AE96" s="130">
        <f>SUM(AE91:AE95)</f>
        <v>0</v>
      </c>
      <c r="AF96" s="122">
        <f>SUM(AF91:AF95)</f>
        <v>0</v>
      </c>
      <c r="AG96" s="123">
        <f>SUM(AG91:AG95)</f>
        <v>0</v>
      </c>
    </row>
    <row r="97" spans="1:33" ht="31.2" customHeight="1" x14ac:dyDescent="0.25">
      <c r="A97" s="219" t="s">
        <v>72</v>
      </c>
      <c r="B97" s="958" t="s">
        <v>73</v>
      </c>
      <c r="C97" s="958"/>
      <c r="D97" s="958"/>
      <c r="E97" s="220" t="s">
        <v>74</v>
      </c>
      <c r="F97" s="221" t="s">
        <v>41</v>
      </c>
      <c r="G97" s="222" t="s">
        <v>42</v>
      </c>
      <c r="H97" s="958" t="s">
        <v>75</v>
      </c>
      <c r="I97" s="958"/>
      <c r="J97" s="94" t="s">
        <v>26</v>
      </c>
      <c r="K97" s="926" t="s">
        <v>76</v>
      </c>
      <c r="L97" s="926"/>
      <c r="M97" s="94" t="s">
        <v>28</v>
      </c>
      <c r="N97" s="223" t="s">
        <v>63</v>
      </c>
      <c r="O97" s="224" t="s">
        <v>30</v>
      </c>
      <c r="P97" s="225" t="s">
        <v>31</v>
      </c>
      <c r="R97" s="131" t="s">
        <v>72</v>
      </c>
      <c r="S97" s="131" t="s">
        <v>73</v>
      </c>
      <c r="T97" s="131"/>
      <c r="U97" s="131"/>
      <c r="V97" s="131" t="s">
        <v>74</v>
      </c>
      <c r="W97" s="131" t="s">
        <v>41</v>
      </c>
      <c r="X97" s="131" t="s">
        <v>42</v>
      </c>
      <c r="Y97" s="984" t="s">
        <v>75</v>
      </c>
      <c r="Z97" s="985"/>
      <c r="AA97" s="131" t="s">
        <v>26</v>
      </c>
      <c r="AB97" s="131" t="s">
        <v>76</v>
      </c>
      <c r="AC97" s="131"/>
      <c r="AD97" s="131" t="s">
        <v>28</v>
      </c>
      <c r="AE97" s="131" t="s">
        <v>68</v>
      </c>
      <c r="AF97" s="131" t="s">
        <v>30</v>
      </c>
      <c r="AG97" s="131" t="s">
        <v>31</v>
      </c>
    </row>
    <row r="98" spans="1:33" x14ac:dyDescent="0.25">
      <c r="A98" s="195" t="s">
        <v>77</v>
      </c>
      <c r="B98" s="905" t="s">
        <v>86</v>
      </c>
      <c r="C98" s="905"/>
      <c r="D98" s="905"/>
      <c r="E98" s="55">
        <v>9000</v>
      </c>
      <c r="F98" s="196" t="s">
        <v>79</v>
      </c>
      <c r="G98" s="197" t="s">
        <v>79</v>
      </c>
      <c r="H98" s="906"/>
      <c r="I98" s="906"/>
      <c r="J98" s="59">
        <f>E98*H98</f>
        <v>0</v>
      </c>
      <c r="K98" s="903" t="s">
        <v>79</v>
      </c>
      <c r="L98" s="904"/>
      <c r="M98" s="13">
        <f>J98*L98</f>
        <v>0</v>
      </c>
      <c r="N98" s="45">
        <f>J98+M98</f>
        <v>0</v>
      </c>
      <c r="O98" s="7">
        <f>SUM(N98-P98)</f>
        <v>0</v>
      </c>
      <c r="P98" s="26"/>
      <c r="R98" s="195" t="s">
        <v>77</v>
      </c>
      <c r="S98" s="905" t="s">
        <v>86</v>
      </c>
      <c r="T98" s="905"/>
      <c r="U98" s="905"/>
      <c r="V98" s="55">
        <v>9000</v>
      </c>
      <c r="W98" s="240" t="s">
        <v>79</v>
      </c>
      <c r="X98" s="241" t="s">
        <v>79</v>
      </c>
      <c r="Y98" s="941"/>
      <c r="Z98" s="941"/>
      <c r="AA98" s="59">
        <f>V98*Y98</f>
        <v>0</v>
      </c>
      <c r="AB98" s="903" t="s">
        <v>79</v>
      </c>
      <c r="AC98" s="904"/>
      <c r="AD98" s="13">
        <f>AA98*AC98</f>
        <v>0</v>
      </c>
      <c r="AE98" s="14">
        <f>AA98+AD98</f>
        <v>0</v>
      </c>
      <c r="AF98" s="7">
        <f t="shared" ref="AF98:AF106" si="111">AE98-AG98</f>
        <v>0</v>
      </c>
      <c r="AG98" s="8"/>
    </row>
    <row r="99" spans="1:33" x14ac:dyDescent="0.25">
      <c r="A99" s="198" t="s">
        <v>77</v>
      </c>
      <c r="B99" s="905" t="s">
        <v>87</v>
      </c>
      <c r="C99" s="905"/>
      <c r="D99" s="905"/>
      <c r="E99" s="55">
        <v>4500</v>
      </c>
      <c r="F99" s="196" t="s">
        <v>79</v>
      </c>
      <c r="G99" s="199" t="s">
        <v>79</v>
      </c>
      <c r="H99" s="906"/>
      <c r="I99" s="906"/>
      <c r="J99" s="59">
        <f>E99*H99</f>
        <v>0</v>
      </c>
      <c r="K99" s="903">
        <v>0</v>
      </c>
      <c r="L99" s="904"/>
      <c r="M99" s="5">
        <f>J99*L99</f>
        <v>0</v>
      </c>
      <c r="N99" s="25">
        <f>J99+M99</f>
        <v>0</v>
      </c>
      <c r="O99" s="7">
        <f t="shared" ref="O99:O106" si="112">N99-P99</f>
        <v>0</v>
      </c>
      <c r="P99" s="26"/>
      <c r="R99" s="198" t="s">
        <v>77</v>
      </c>
      <c r="S99" s="905" t="s">
        <v>87</v>
      </c>
      <c r="T99" s="905"/>
      <c r="U99" s="905"/>
      <c r="V99" s="55">
        <v>4500</v>
      </c>
      <c r="W99" s="240" t="s">
        <v>79</v>
      </c>
      <c r="X99" s="242" t="s">
        <v>79</v>
      </c>
      <c r="Y99" s="941"/>
      <c r="Z99" s="941"/>
      <c r="AA99" s="59">
        <f>V99*Y99</f>
        <v>0</v>
      </c>
      <c r="AB99" s="903" t="e">
        <v>#VALUE!</v>
      </c>
      <c r="AC99" s="904"/>
      <c r="AD99" s="5">
        <f>AA99*AC99</f>
        <v>0</v>
      </c>
      <c r="AE99" s="6">
        <f>AA99+AD99</f>
        <v>0</v>
      </c>
      <c r="AF99" s="7">
        <f t="shared" si="111"/>
        <v>0</v>
      </c>
      <c r="AG99" s="8"/>
    </row>
    <row r="100" spans="1:33" x14ac:dyDescent="0.25">
      <c r="A100" s="930" t="s">
        <v>22</v>
      </c>
      <c r="B100" s="931"/>
      <c r="C100" s="931"/>
      <c r="D100" s="931"/>
      <c r="E100" s="931"/>
      <c r="F100" s="931"/>
      <c r="G100" s="931"/>
      <c r="H100" s="931"/>
      <c r="I100" s="932"/>
      <c r="J100" s="107">
        <f>SUM(J98:J99)</f>
        <v>0</v>
      </c>
      <c r="K100" s="950"/>
      <c r="L100" s="951"/>
      <c r="M100" s="99">
        <f>SUM(M98:M99)</f>
        <v>0</v>
      </c>
      <c r="N100" s="100">
        <f>SUM(N98:N99)</f>
        <v>0</v>
      </c>
      <c r="O100" s="101">
        <f>SUM(O98:O99)</f>
        <v>0</v>
      </c>
      <c r="P100" s="102">
        <f>SUM(P98:P99)</f>
        <v>0</v>
      </c>
      <c r="R100" s="963" t="s">
        <v>22</v>
      </c>
      <c r="S100" s="964"/>
      <c r="T100" s="964"/>
      <c r="U100" s="964"/>
      <c r="V100" s="964"/>
      <c r="W100" s="964"/>
      <c r="X100" s="964"/>
      <c r="Y100" s="964"/>
      <c r="Z100" s="965"/>
      <c r="AA100" s="245">
        <f>SUM(AA98:AA99)</f>
        <v>0</v>
      </c>
      <c r="AB100" s="966"/>
      <c r="AC100" s="967"/>
      <c r="AD100" s="246">
        <f>SUM(AD98:AD99)</f>
        <v>0</v>
      </c>
      <c r="AE100" s="247">
        <f>SUM(AE98:AE99)</f>
        <v>0</v>
      </c>
      <c r="AF100" s="248">
        <f>SUM(AF98:AF99)</f>
        <v>0</v>
      </c>
      <c r="AG100" s="249"/>
    </row>
    <row r="101" spans="1:33" x14ac:dyDescent="0.25">
      <c r="A101" s="198" t="s">
        <v>82</v>
      </c>
      <c r="B101" s="929" t="s">
        <v>83</v>
      </c>
      <c r="C101" s="929"/>
      <c r="D101" s="929"/>
      <c r="E101" s="929"/>
      <c r="F101" s="200">
        <f t="shared" ref="F101:F106" si="113">W54*1.03</f>
        <v>0</v>
      </c>
      <c r="G101" s="173"/>
      <c r="H101" s="906"/>
      <c r="I101" s="906"/>
      <c r="J101" s="59">
        <f>F101*G101*H101</f>
        <v>0</v>
      </c>
      <c r="K101" s="903" t="s">
        <v>79</v>
      </c>
      <c r="L101" s="904"/>
      <c r="M101" s="5">
        <f>J101*L101</f>
        <v>0</v>
      </c>
      <c r="N101" s="25">
        <f>J101+M101</f>
        <v>0</v>
      </c>
      <c r="O101" s="7">
        <f t="shared" si="112"/>
        <v>0</v>
      </c>
      <c r="P101" s="26"/>
      <c r="R101" s="198" t="s">
        <v>82</v>
      </c>
      <c r="S101" s="929" t="s">
        <v>83</v>
      </c>
      <c r="T101" s="929"/>
      <c r="U101" s="929"/>
      <c r="V101" s="929"/>
      <c r="W101" s="200">
        <f t="shared" ref="W101:W106" si="114">F101*1.03</f>
        <v>0</v>
      </c>
      <c r="X101" s="162"/>
      <c r="Y101" s="941"/>
      <c r="Z101" s="941"/>
      <c r="AA101" s="59">
        <f>W101*X101*Y101</f>
        <v>0</v>
      </c>
      <c r="AB101" s="903" t="s">
        <v>79</v>
      </c>
      <c r="AC101" s="904"/>
      <c r="AD101" s="5">
        <f>AA101*AC101</f>
        <v>0</v>
      </c>
      <c r="AE101" s="6">
        <f>AA101+AD101</f>
        <v>0</v>
      </c>
      <c r="AF101" s="7">
        <f t="shared" si="111"/>
        <v>0</v>
      </c>
      <c r="AG101" s="8"/>
    </row>
    <row r="102" spans="1:33" x14ac:dyDescent="0.25">
      <c r="A102" s="198" t="s">
        <v>82</v>
      </c>
      <c r="B102" s="929" t="s">
        <v>83</v>
      </c>
      <c r="C102" s="929"/>
      <c r="D102" s="929"/>
      <c r="E102" s="929"/>
      <c r="F102" s="200">
        <f t="shared" si="113"/>
        <v>0</v>
      </c>
      <c r="G102" s="173"/>
      <c r="H102" s="948"/>
      <c r="I102" s="949"/>
      <c r="J102" s="59">
        <f t="shared" ref="J102:J106" si="115">F102*G102*H102</f>
        <v>0</v>
      </c>
      <c r="K102" s="903" t="s">
        <v>79</v>
      </c>
      <c r="L102" s="904"/>
      <c r="M102" s="5">
        <f t="shared" ref="M102:M103" si="116">J102*L102</f>
        <v>0</v>
      </c>
      <c r="N102" s="25">
        <f t="shared" ref="N102:N106" si="117">J102+M102</f>
        <v>0</v>
      </c>
      <c r="O102" s="7">
        <f t="shared" si="112"/>
        <v>0</v>
      </c>
      <c r="P102" s="26"/>
      <c r="R102" s="198" t="s">
        <v>82</v>
      </c>
      <c r="S102" s="929" t="s">
        <v>83</v>
      </c>
      <c r="T102" s="929"/>
      <c r="U102" s="929"/>
      <c r="V102" s="929"/>
      <c r="W102" s="200">
        <f t="shared" si="114"/>
        <v>0</v>
      </c>
      <c r="X102" s="162"/>
      <c r="Y102" s="961"/>
      <c r="Z102" s="962"/>
      <c r="AA102" s="59">
        <f t="shared" ref="AA102:AA106" si="118">W102*X102*Y102</f>
        <v>0</v>
      </c>
      <c r="AB102" s="903" t="s">
        <v>79</v>
      </c>
      <c r="AC102" s="904"/>
      <c r="AD102" s="5">
        <f t="shared" ref="AD102:AD103" si="119">AA102*AC102</f>
        <v>0</v>
      </c>
      <c r="AE102" s="6">
        <f t="shared" ref="AE102:AE106" si="120">AA102+AD102</f>
        <v>0</v>
      </c>
      <c r="AF102" s="7">
        <f t="shared" si="111"/>
        <v>0</v>
      </c>
      <c r="AG102" s="8"/>
    </row>
    <row r="103" spans="1:33" x14ac:dyDescent="0.25">
      <c r="A103" s="198" t="s">
        <v>82</v>
      </c>
      <c r="B103" s="929" t="s">
        <v>83</v>
      </c>
      <c r="C103" s="929"/>
      <c r="D103" s="929"/>
      <c r="E103" s="929"/>
      <c r="F103" s="200">
        <f t="shared" si="113"/>
        <v>0</v>
      </c>
      <c r="G103" s="173"/>
      <c r="H103" s="948"/>
      <c r="I103" s="949"/>
      <c r="J103" s="59">
        <f t="shared" si="115"/>
        <v>0</v>
      </c>
      <c r="K103" s="903" t="s">
        <v>79</v>
      </c>
      <c r="L103" s="904"/>
      <c r="M103" s="5">
        <f t="shared" si="116"/>
        <v>0</v>
      </c>
      <c r="N103" s="25">
        <f t="shared" si="117"/>
        <v>0</v>
      </c>
      <c r="O103" s="7">
        <f t="shared" si="112"/>
        <v>0</v>
      </c>
      <c r="P103" s="26"/>
      <c r="R103" s="198" t="s">
        <v>82</v>
      </c>
      <c r="S103" s="929" t="s">
        <v>83</v>
      </c>
      <c r="T103" s="929"/>
      <c r="U103" s="929"/>
      <c r="V103" s="929"/>
      <c r="W103" s="200">
        <f t="shared" si="114"/>
        <v>0</v>
      </c>
      <c r="X103" s="162"/>
      <c r="Y103" s="961"/>
      <c r="Z103" s="962"/>
      <c r="AA103" s="59">
        <f t="shared" si="118"/>
        <v>0</v>
      </c>
      <c r="AB103" s="903" t="s">
        <v>79</v>
      </c>
      <c r="AC103" s="904"/>
      <c r="AD103" s="5">
        <f t="shared" si="119"/>
        <v>0</v>
      </c>
      <c r="AE103" s="6">
        <f t="shared" si="120"/>
        <v>0</v>
      </c>
      <c r="AF103" s="7">
        <f t="shared" si="111"/>
        <v>0</v>
      </c>
      <c r="AG103" s="8"/>
    </row>
    <row r="104" spans="1:33" x14ac:dyDescent="0.25">
      <c r="A104" s="201" t="s">
        <v>82</v>
      </c>
      <c r="B104" s="929" t="s">
        <v>84</v>
      </c>
      <c r="C104" s="929"/>
      <c r="D104" s="929"/>
      <c r="E104" s="929"/>
      <c r="F104" s="200">
        <f t="shared" si="113"/>
        <v>0</v>
      </c>
      <c r="G104" s="173"/>
      <c r="H104" s="906"/>
      <c r="I104" s="906"/>
      <c r="J104" s="59">
        <f t="shared" si="115"/>
        <v>0</v>
      </c>
      <c r="K104" s="903">
        <v>7.6499999999999999E-2</v>
      </c>
      <c r="L104" s="904"/>
      <c r="M104" s="5">
        <f>J104*K104</f>
        <v>0</v>
      </c>
      <c r="N104" s="25">
        <f t="shared" si="117"/>
        <v>0</v>
      </c>
      <c r="O104" s="7">
        <f t="shared" si="112"/>
        <v>0</v>
      </c>
      <c r="P104" s="26"/>
      <c r="R104" s="198" t="s">
        <v>82</v>
      </c>
      <c r="S104" s="929" t="s">
        <v>84</v>
      </c>
      <c r="T104" s="929"/>
      <c r="U104" s="929"/>
      <c r="V104" s="929"/>
      <c r="W104" s="200">
        <f t="shared" si="114"/>
        <v>0</v>
      </c>
      <c r="X104" s="162"/>
      <c r="Y104" s="941"/>
      <c r="Z104" s="941"/>
      <c r="AA104" s="59">
        <f t="shared" si="118"/>
        <v>0</v>
      </c>
      <c r="AB104" s="903">
        <v>7.6499999999999999E-2</v>
      </c>
      <c r="AC104" s="904"/>
      <c r="AD104" s="5">
        <f>AA104*AB104</f>
        <v>0</v>
      </c>
      <c r="AE104" s="6">
        <f t="shared" si="120"/>
        <v>0</v>
      </c>
      <c r="AF104" s="7">
        <f t="shared" si="111"/>
        <v>0</v>
      </c>
      <c r="AG104" s="8"/>
    </row>
    <row r="105" spans="1:33" x14ac:dyDescent="0.25">
      <c r="A105" s="201" t="s">
        <v>82</v>
      </c>
      <c r="B105" s="929" t="s">
        <v>84</v>
      </c>
      <c r="C105" s="929"/>
      <c r="D105" s="929"/>
      <c r="E105" s="929"/>
      <c r="F105" s="200">
        <f t="shared" si="113"/>
        <v>0</v>
      </c>
      <c r="G105" s="173"/>
      <c r="H105" s="227"/>
      <c r="I105" s="226"/>
      <c r="J105" s="59">
        <f t="shared" si="115"/>
        <v>0</v>
      </c>
      <c r="K105" s="903">
        <v>7.6499999999999999E-2</v>
      </c>
      <c r="L105" s="904"/>
      <c r="M105" s="5">
        <f>J105*K105</f>
        <v>0</v>
      </c>
      <c r="N105" s="25">
        <f t="shared" si="117"/>
        <v>0</v>
      </c>
      <c r="O105" s="7">
        <f t="shared" si="112"/>
        <v>0</v>
      </c>
      <c r="P105" s="26"/>
      <c r="R105" s="198" t="s">
        <v>82</v>
      </c>
      <c r="S105" s="929" t="s">
        <v>84</v>
      </c>
      <c r="T105" s="929"/>
      <c r="U105" s="929"/>
      <c r="V105" s="929"/>
      <c r="W105" s="200">
        <f t="shared" si="114"/>
        <v>0</v>
      </c>
      <c r="X105" s="162"/>
      <c r="Y105" s="244"/>
      <c r="Z105" s="243"/>
      <c r="AA105" s="59">
        <f t="shared" si="118"/>
        <v>0</v>
      </c>
      <c r="AB105" s="903">
        <v>7.6499999999999999E-2</v>
      </c>
      <c r="AC105" s="904"/>
      <c r="AD105" s="5">
        <f>AA105*AB105</f>
        <v>0</v>
      </c>
      <c r="AE105" s="6">
        <f t="shared" si="120"/>
        <v>0</v>
      </c>
      <c r="AF105" s="7">
        <f t="shared" si="111"/>
        <v>0</v>
      </c>
      <c r="AG105" s="8"/>
    </row>
    <row r="106" spans="1:33" x14ac:dyDescent="0.25">
      <c r="A106" s="201" t="s">
        <v>82</v>
      </c>
      <c r="B106" s="929" t="s">
        <v>84</v>
      </c>
      <c r="C106" s="929"/>
      <c r="D106" s="929"/>
      <c r="E106" s="929"/>
      <c r="F106" s="200">
        <f t="shared" si="113"/>
        <v>0</v>
      </c>
      <c r="G106" s="173"/>
      <c r="H106" s="227"/>
      <c r="I106" s="226"/>
      <c r="J106" s="59">
        <f t="shared" si="115"/>
        <v>0</v>
      </c>
      <c r="K106" s="903">
        <v>7.6499999999999999E-2</v>
      </c>
      <c r="L106" s="904"/>
      <c r="M106" s="5">
        <f>J106*K106</f>
        <v>0</v>
      </c>
      <c r="N106" s="25">
        <f t="shared" si="117"/>
        <v>0</v>
      </c>
      <c r="O106" s="7">
        <f t="shared" si="112"/>
        <v>0</v>
      </c>
      <c r="P106" s="26"/>
      <c r="R106" s="198" t="s">
        <v>82</v>
      </c>
      <c r="S106" s="929" t="s">
        <v>84</v>
      </c>
      <c r="T106" s="929"/>
      <c r="U106" s="929"/>
      <c r="V106" s="929"/>
      <c r="W106" s="200">
        <f t="shared" si="114"/>
        <v>0</v>
      </c>
      <c r="X106" s="162"/>
      <c r="Y106" s="244"/>
      <c r="Z106" s="243"/>
      <c r="AA106" s="59">
        <f t="shared" si="118"/>
        <v>0</v>
      </c>
      <c r="AB106" s="903">
        <v>7.6499999999999999E-2</v>
      </c>
      <c r="AC106" s="904"/>
      <c r="AD106" s="5">
        <f>AA106*AB106</f>
        <v>0</v>
      </c>
      <c r="AE106" s="6">
        <f t="shared" si="120"/>
        <v>0</v>
      </c>
      <c r="AF106" s="7">
        <f t="shared" si="111"/>
        <v>0</v>
      </c>
      <c r="AG106" s="8"/>
    </row>
    <row r="107" spans="1:33" ht="14.4" thickBot="1" x14ac:dyDescent="0.3">
      <c r="A107" s="930" t="s">
        <v>22</v>
      </c>
      <c r="B107" s="931"/>
      <c r="C107" s="931"/>
      <c r="D107" s="931"/>
      <c r="E107" s="931"/>
      <c r="F107" s="931"/>
      <c r="G107" s="931"/>
      <c r="H107" s="931"/>
      <c r="I107" s="932"/>
      <c r="J107" s="228">
        <f>SUM(J101:J106)</f>
        <v>0</v>
      </c>
      <c r="K107" s="950"/>
      <c r="L107" s="951"/>
      <c r="M107" s="217">
        <f>SUM(M101:M106)</f>
        <v>0</v>
      </c>
      <c r="N107" s="229">
        <f>SUM(N101:N106)</f>
        <v>0</v>
      </c>
      <c r="O107" s="218">
        <f>SUM(O101:O106)</f>
        <v>0</v>
      </c>
      <c r="P107" s="230">
        <f>SUM(P101:P106)</f>
        <v>0</v>
      </c>
      <c r="R107" s="935" t="s">
        <v>22</v>
      </c>
      <c r="S107" s="936"/>
      <c r="T107" s="936"/>
      <c r="U107" s="936"/>
      <c r="V107" s="936"/>
      <c r="W107" s="936"/>
      <c r="X107" s="936"/>
      <c r="Y107" s="936"/>
      <c r="Z107" s="937"/>
      <c r="AA107" s="259">
        <f>SUM(AA101:AA106)</f>
        <v>0</v>
      </c>
      <c r="AB107" s="966"/>
      <c r="AC107" s="967"/>
      <c r="AD107" s="260">
        <f>SUM(AD101:AD106)</f>
        <v>0</v>
      </c>
      <c r="AE107" s="261">
        <f>SUM(AE101:AE106)</f>
        <v>0</v>
      </c>
      <c r="AF107" s="262">
        <f>SUM(AF101:AF106)</f>
        <v>0</v>
      </c>
      <c r="AG107" s="263">
        <f>SUM(AG101:AG106)</f>
        <v>0</v>
      </c>
    </row>
    <row r="108" spans="1:33" ht="14.4" thickBot="1" x14ac:dyDescent="0.3">
      <c r="A108" s="231"/>
      <c r="B108" s="232"/>
      <c r="C108" s="232"/>
      <c r="D108" s="233"/>
      <c r="E108" s="233"/>
      <c r="F108" s="233"/>
      <c r="G108" s="233"/>
      <c r="H108" s="232" t="s">
        <v>85</v>
      </c>
      <c r="I108" s="234"/>
      <c r="J108" s="235">
        <f>SUM(J79+J89+J96+J100+J107)</f>
        <v>0</v>
      </c>
      <c r="K108" s="968"/>
      <c r="L108" s="969"/>
      <c r="M108" s="236">
        <f>SUM(M79+M89+M96+M100+M107)</f>
        <v>0</v>
      </c>
      <c r="N108" s="237">
        <f>+N79+N89+N96+N100+N107</f>
        <v>0</v>
      </c>
      <c r="O108" s="238">
        <f>SUM(O79+O89+O96+O100+O107)</f>
        <v>0</v>
      </c>
      <c r="P108" s="239">
        <f>SUM(P79+P89+P96+P100+P107)</f>
        <v>0</v>
      </c>
      <c r="R108" s="250"/>
      <c r="S108" s="251"/>
      <c r="T108" s="251"/>
      <c r="U108" s="252"/>
      <c r="V108" s="252"/>
      <c r="W108" s="252"/>
      <c r="X108" s="252"/>
      <c r="Y108" s="251" t="s">
        <v>85</v>
      </c>
      <c r="Z108" s="253"/>
      <c r="AA108" s="254">
        <f>SUM(AA79+AA89+AA96+AA100+AA107)</f>
        <v>0</v>
      </c>
      <c r="AB108" s="991"/>
      <c r="AC108" s="992"/>
      <c r="AD108" s="255">
        <f>SUM(AD79+AD89+AD96+AD100+AD107)</f>
        <v>0</v>
      </c>
      <c r="AE108" s="256">
        <f>+AE79+AE89+AE96+AE100+AE107</f>
        <v>0</v>
      </c>
      <c r="AF108" s="257">
        <f>SUM(AF79+AF89+AF96+AF100+AF107)</f>
        <v>0</v>
      </c>
      <c r="AG108" s="258">
        <f>SUM(AG79+AG89+AG96+AG100+AG107)</f>
        <v>0</v>
      </c>
    </row>
    <row r="110" spans="1:33" ht="14.4" thickBot="1" x14ac:dyDescent="0.3"/>
    <row r="111" spans="1:33" ht="21.6" thickBot="1" x14ac:dyDescent="0.35">
      <c r="A111" s="133" t="s">
        <v>69</v>
      </c>
      <c r="B111" s="83" t="s">
        <v>54</v>
      </c>
      <c r="C111" s="84"/>
      <c r="D111" s="85" t="s">
        <v>55</v>
      </c>
      <c r="E111" s="86"/>
      <c r="F111" s="87"/>
      <c r="G111" s="877" t="s">
        <v>56</v>
      </c>
      <c r="H111" s="907"/>
      <c r="I111" s="907"/>
      <c r="J111" s="907"/>
      <c r="K111" s="907"/>
      <c r="L111" s="907"/>
      <c r="M111" s="907"/>
      <c r="N111" s="907"/>
      <c r="O111" s="907"/>
      <c r="P111" s="908"/>
    </row>
    <row r="112" spans="1:33" ht="31.8" thickBot="1" x14ac:dyDescent="0.3">
      <c r="A112" s="134" t="s">
        <v>45</v>
      </c>
      <c r="B112" s="135" t="s">
        <v>23</v>
      </c>
      <c r="C112" s="136" t="s">
        <v>19</v>
      </c>
      <c r="D112" s="942" t="s">
        <v>70</v>
      </c>
      <c r="E112" s="943"/>
      <c r="F112" s="944"/>
      <c r="G112" s="945" t="s">
        <v>25</v>
      </c>
      <c r="H112" s="946"/>
      <c r="I112" s="947"/>
      <c r="J112" s="137" t="s">
        <v>26</v>
      </c>
      <c r="K112" s="945" t="s">
        <v>47</v>
      </c>
      <c r="L112" s="947"/>
      <c r="M112" s="137" t="s">
        <v>28</v>
      </c>
      <c r="N112" s="138" t="s">
        <v>71</v>
      </c>
      <c r="O112" s="139" t="s">
        <v>30</v>
      </c>
      <c r="P112" s="140" t="s">
        <v>31</v>
      </c>
    </row>
    <row r="113" spans="1:16" x14ac:dyDescent="0.25">
      <c r="A113" s="48">
        <f>A19</f>
        <v>0</v>
      </c>
      <c r="B113" s="49">
        <f>B19</f>
        <v>0</v>
      </c>
      <c r="C113" s="50">
        <f t="shared" ref="C113:C125" si="121">T66*1.03</f>
        <v>196965</v>
      </c>
      <c r="D113" s="855"/>
      <c r="E113" s="855"/>
      <c r="F113" s="855"/>
      <c r="G113" s="919">
        <f>D113*12</f>
        <v>0</v>
      </c>
      <c r="H113" s="919"/>
      <c r="I113" s="919"/>
      <c r="J113" s="51">
        <f>C113*D113</f>
        <v>0</v>
      </c>
      <c r="K113" s="876">
        <f t="shared" ref="K113:K125" si="122">K19</f>
        <v>0.2707</v>
      </c>
      <c r="L113" s="876"/>
      <c r="M113" s="5">
        <f>J113*K113</f>
        <v>0</v>
      </c>
      <c r="N113" s="25">
        <f>J113+M113</f>
        <v>0</v>
      </c>
      <c r="O113" s="7">
        <f>N113-P113</f>
        <v>0</v>
      </c>
      <c r="P113" s="26"/>
    </row>
    <row r="114" spans="1:16" x14ac:dyDescent="0.25">
      <c r="A114" s="48">
        <f t="shared" ref="A114:B114" si="123">A20</f>
        <v>0</v>
      </c>
      <c r="B114" s="49">
        <f t="shared" si="123"/>
        <v>0</v>
      </c>
      <c r="C114" s="50">
        <f t="shared" si="121"/>
        <v>0</v>
      </c>
      <c r="D114" s="851"/>
      <c r="E114" s="852"/>
      <c r="F114" s="853"/>
      <c r="G114" s="919">
        <f t="shared" ref="G114:G125" si="124">D114*12</f>
        <v>0</v>
      </c>
      <c r="H114" s="919"/>
      <c r="I114" s="919"/>
      <c r="J114" s="51">
        <f t="shared" ref="J114:J125" si="125">C114*D114</f>
        <v>0</v>
      </c>
      <c r="K114" s="876">
        <f t="shared" si="122"/>
        <v>0.40300000000000002</v>
      </c>
      <c r="L114" s="876"/>
      <c r="M114" s="5">
        <f t="shared" ref="M114:M116" si="126">J114*K114</f>
        <v>0</v>
      </c>
      <c r="N114" s="25">
        <f t="shared" ref="N114:N116" si="127">J114+M114</f>
        <v>0</v>
      </c>
      <c r="O114" s="7">
        <f t="shared" ref="O114:O142" si="128">N114-P114</f>
        <v>0</v>
      </c>
      <c r="P114" s="26"/>
    </row>
    <row r="115" spans="1:16" x14ac:dyDescent="0.25">
      <c r="A115" s="48">
        <f t="shared" ref="A115:B115" si="129">A21</f>
        <v>0</v>
      </c>
      <c r="B115" s="49">
        <f t="shared" si="129"/>
        <v>0</v>
      </c>
      <c r="C115" s="50">
        <f t="shared" si="121"/>
        <v>0</v>
      </c>
      <c r="D115" s="851"/>
      <c r="E115" s="852"/>
      <c r="F115" s="853"/>
      <c r="G115" s="919">
        <f t="shared" si="124"/>
        <v>0</v>
      </c>
      <c r="H115" s="919"/>
      <c r="I115" s="919"/>
      <c r="J115" s="51">
        <f t="shared" si="125"/>
        <v>0</v>
      </c>
      <c r="K115" s="876">
        <f t="shared" si="122"/>
        <v>0.39710000000000001</v>
      </c>
      <c r="L115" s="876"/>
      <c r="M115" s="5">
        <f t="shared" si="126"/>
        <v>0</v>
      </c>
      <c r="N115" s="25">
        <f t="shared" si="127"/>
        <v>0</v>
      </c>
      <c r="O115" s="7">
        <f t="shared" si="128"/>
        <v>0</v>
      </c>
      <c r="P115" s="26"/>
    </row>
    <row r="116" spans="1:16" x14ac:dyDescent="0.25">
      <c r="A116" s="48">
        <f t="shared" ref="A116:B116" si="130">A22</f>
        <v>0</v>
      </c>
      <c r="B116" s="49">
        <f t="shared" si="130"/>
        <v>0</v>
      </c>
      <c r="C116" s="50">
        <f t="shared" si="121"/>
        <v>0</v>
      </c>
      <c r="D116" s="851"/>
      <c r="E116" s="852"/>
      <c r="F116" s="853"/>
      <c r="G116" s="919">
        <f t="shared" si="124"/>
        <v>0</v>
      </c>
      <c r="H116" s="919"/>
      <c r="I116" s="919"/>
      <c r="J116" s="51">
        <f t="shared" si="125"/>
        <v>0</v>
      </c>
      <c r="K116" s="876">
        <f t="shared" si="122"/>
        <v>0.33350000000000002</v>
      </c>
      <c r="L116" s="876"/>
      <c r="M116" s="5">
        <f t="shared" si="126"/>
        <v>0</v>
      </c>
      <c r="N116" s="25">
        <f t="shared" si="127"/>
        <v>0</v>
      </c>
      <c r="O116" s="7">
        <f t="shared" si="128"/>
        <v>0</v>
      </c>
      <c r="P116" s="26"/>
    </row>
    <row r="117" spans="1:16" x14ac:dyDescent="0.25">
      <c r="A117" s="48">
        <f t="shared" ref="A117:B117" si="131">A23</f>
        <v>0</v>
      </c>
      <c r="B117" s="49">
        <f t="shared" si="131"/>
        <v>0</v>
      </c>
      <c r="C117" s="50">
        <f t="shared" si="121"/>
        <v>0</v>
      </c>
      <c r="D117" s="855"/>
      <c r="E117" s="855"/>
      <c r="F117" s="855"/>
      <c r="G117" s="919">
        <f t="shared" si="124"/>
        <v>0</v>
      </c>
      <c r="H117" s="919"/>
      <c r="I117" s="919"/>
      <c r="J117" s="51">
        <f t="shared" si="125"/>
        <v>0</v>
      </c>
      <c r="K117" s="876">
        <f t="shared" si="122"/>
        <v>8.6099999999999996E-2</v>
      </c>
      <c r="L117" s="876"/>
      <c r="M117" s="5">
        <f>J117*K117</f>
        <v>0</v>
      </c>
      <c r="N117" s="25">
        <f>J117+M117</f>
        <v>0</v>
      </c>
      <c r="O117" s="7">
        <f t="shared" si="128"/>
        <v>0</v>
      </c>
      <c r="P117" s="26"/>
    </row>
    <row r="118" spans="1:16" x14ac:dyDescent="0.25">
      <c r="A118" s="48">
        <f t="shared" ref="A118:B118" si="132">A24</f>
        <v>0</v>
      </c>
      <c r="B118" s="49">
        <f t="shared" si="132"/>
        <v>0</v>
      </c>
      <c r="C118" s="50">
        <f t="shared" si="121"/>
        <v>0</v>
      </c>
      <c r="D118" s="855"/>
      <c r="E118" s="855"/>
      <c r="F118" s="855"/>
      <c r="G118" s="919">
        <f t="shared" si="124"/>
        <v>0</v>
      </c>
      <c r="H118" s="919"/>
      <c r="I118" s="919"/>
      <c r="J118" s="51">
        <f t="shared" si="125"/>
        <v>0</v>
      </c>
      <c r="K118" s="876">
        <f t="shared" si="122"/>
        <v>0</v>
      </c>
      <c r="L118" s="876"/>
      <c r="M118" s="5">
        <f>J118*K118</f>
        <v>0</v>
      </c>
      <c r="N118" s="25">
        <f>J118+M118</f>
        <v>0</v>
      </c>
      <c r="O118" s="7">
        <f t="shared" si="128"/>
        <v>0</v>
      </c>
      <c r="P118" s="26"/>
    </row>
    <row r="119" spans="1:16" x14ac:dyDescent="0.25">
      <c r="A119" s="48">
        <f t="shared" ref="A119:B119" si="133">A25</f>
        <v>0</v>
      </c>
      <c r="B119" s="49">
        <f t="shared" si="133"/>
        <v>0</v>
      </c>
      <c r="C119" s="50">
        <f t="shared" si="121"/>
        <v>0</v>
      </c>
      <c r="D119" s="855"/>
      <c r="E119" s="855"/>
      <c r="F119" s="855"/>
      <c r="G119" s="919">
        <f t="shared" si="124"/>
        <v>0</v>
      </c>
      <c r="H119" s="919"/>
      <c r="I119" s="919"/>
      <c r="J119" s="51">
        <f t="shared" si="125"/>
        <v>0</v>
      </c>
      <c r="K119" s="876">
        <f t="shared" si="122"/>
        <v>0</v>
      </c>
      <c r="L119" s="876"/>
      <c r="M119" s="5">
        <f>J119*K119</f>
        <v>0</v>
      </c>
      <c r="N119" s="25">
        <f>J119+M119</f>
        <v>0</v>
      </c>
      <c r="O119" s="7">
        <f t="shared" si="128"/>
        <v>0</v>
      </c>
      <c r="P119" s="26"/>
    </row>
    <row r="120" spans="1:16" x14ac:dyDescent="0.25">
      <c r="A120" s="48">
        <f t="shared" ref="A120:B120" si="134">A26</f>
        <v>0</v>
      </c>
      <c r="B120" s="49">
        <f t="shared" si="134"/>
        <v>0</v>
      </c>
      <c r="C120" s="50">
        <f t="shared" si="121"/>
        <v>0</v>
      </c>
      <c r="D120" s="855"/>
      <c r="E120" s="855"/>
      <c r="F120" s="855"/>
      <c r="G120" s="919">
        <f t="shared" si="124"/>
        <v>0</v>
      </c>
      <c r="H120" s="919"/>
      <c r="I120" s="919"/>
      <c r="J120" s="51">
        <f t="shared" si="125"/>
        <v>0</v>
      </c>
      <c r="K120" s="876">
        <f t="shared" si="122"/>
        <v>0</v>
      </c>
      <c r="L120" s="876"/>
      <c r="M120" s="5">
        <f t="shared" ref="M120:M125" si="135">J120*K120</f>
        <v>0</v>
      </c>
      <c r="N120" s="25">
        <f t="shared" ref="N120:N125" si="136">J120+M120</f>
        <v>0</v>
      </c>
      <c r="O120" s="7">
        <f t="shared" si="128"/>
        <v>0</v>
      </c>
      <c r="P120" s="26"/>
    </row>
    <row r="121" spans="1:16" x14ac:dyDescent="0.25">
      <c r="A121" s="48">
        <f t="shared" ref="A121:B121" si="137">A27</f>
        <v>0</v>
      </c>
      <c r="B121" s="49">
        <f t="shared" si="137"/>
        <v>0</v>
      </c>
      <c r="C121" s="50">
        <f t="shared" si="121"/>
        <v>0</v>
      </c>
      <c r="D121" s="855"/>
      <c r="E121" s="855"/>
      <c r="F121" s="855"/>
      <c r="G121" s="919">
        <f t="shared" si="124"/>
        <v>0</v>
      </c>
      <c r="H121" s="919"/>
      <c r="I121" s="919"/>
      <c r="J121" s="51">
        <f t="shared" si="125"/>
        <v>0</v>
      </c>
      <c r="K121" s="876">
        <f t="shared" si="122"/>
        <v>0</v>
      </c>
      <c r="L121" s="876"/>
      <c r="M121" s="5">
        <f t="shared" si="135"/>
        <v>0</v>
      </c>
      <c r="N121" s="25">
        <f t="shared" si="136"/>
        <v>0</v>
      </c>
      <c r="O121" s="7">
        <f t="shared" si="128"/>
        <v>0</v>
      </c>
      <c r="P121" s="26"/>
    </row>
    <row r="122" spans="1:16" x14ac:dyDescent="0.25">
      <c r="A122" s="48">
        <f t="shared" ref="A122:B122" si="138">A28</f>
        <v>0</v>
      </c>
      <c r="B122" s="49">
        <f t="shared" si="138"/>
        <v>0</v>
      </c>
      <c r="C122" s="50">
        <f t="shared" si="121"/>
        <v>0</v>
      </c>
      <c r="D122" s="855"/>
      <c r="E122" s="855"/>
      <c r="F122" s="855"/>
      <c r="G122" s="919">
        <f t="shared" si="124"/>
        <v>0</v>
      </c>
      <c r="H122" s="919"/>
      <c r="I122" s="919"/>
      <c r="J122" s="51">
        <f t="shared" si="125"/>
        <v>0</v>
      </c>
      <c r="K122" s="876">
        <f t="shared" si="122"/>
        <v>0</v>
      </c>
      <c r="L122" s="876"/>
      <c r="M122" s="5">
        <f t="shared" si="135"/>
        <v>0</v>
      </c>
      <c r="N122" s="25">
        <f t="shared" si="136"/>
        <v>0</v>
      </c>
      <c r="O122" s="7">
        <f t="shared" si="128"/>
        <v>0</v>
      </c>
      <c r="P122" s="26"/>
    </row>
    <row r="123" spans="1:16" x14ac:dyDescent="0.25">
      <c r="A123" s="48">
        <f t="shared" ref="A123:B123" si="139">A29</f>
        <v>0</v>
      </c>
      <c r="B123" s="49">
        <f t="shared" si="139"/>
        <v>0</v>
      </c>
      <c r="C123" s="50">
        <f t="shared" si="121"/>
        <v>0</v>
      </c>
      <c r="D123" s="855"/>
      <c r="E123" s="855"/>
      <c r="F123" s="855"/>
      <c r="G123" s="919">
        <f t="shared" si="124"/>
        <v>0</v>
      </c>
      <c r="H123" s="919"/>
      <c r="I123" s="919"/>
      <c r="J123" s="51">
        <f t="shared" si="125"/>
        <v>0</v>
      </c>
      <c r="K123" s="876">
        <f t="shared" si="122"/>
        <v>0</v>
      </c>
      <c r="L123" s="876"/>
      <c r="M123" s="5">
        <f t="shared" si="135"/>
        <v>0</v>
      </c>
      <c r="N123" s="25">
        <f t="shared" si="136"/>
        <v>0</v>
      </c>
      <c r="O123" s="7">
        <f t="shared" si="128"/>
        <v>0</v>
      </c>
      <c r="P123" s="26"/>
    </row>
    <row r="124" spans="1:16" x14ac:dyDescent="0.25">
      <c r="A124" s="48">
        <f t="shared" ref="A124:B124" si="140">A30</f>
        <v>0</v>
      </c>
      <c r="B124" s="49">
        <f t="shared" si="140"/>
        <v>0</v>
      </c>
      <c r="C124" s="50">
        <f t="shared" si="121"/>
        <v>0</v>
      </c>
      <c r="D124" s="927"/>
      <c r="E124" s="927"/>
      <c r="F124" s="927"/>
      <c r="G124" s="919">
        <f t="shared" si="124"/>
        <v>0</v>
      </c>
      <c r="H124" s="919"/>
      <c r="I124" s="919"/>
      <c r="J124" s="51">
        <f t="shared" si="125"/>
        <v>0</v>
      </c>
      <c r="K124" s="876">
        <f t="shared" si="122"/>
        <v>0</v>
      </c>
      <c r="L124" s="876"/>
      <c r="M124" s="5">
        <f t="shared" si="135"/>
        <v>0</v>
      </c>
      <c r="N124" s="25">
        <f t="shared" si="136"/>
        <v>0</v>
      </c>
      <c r="O124" s="7">
        <f t="shared" si="128"/>
        <v>0</v>
      </c>
      <c r="P124" s="26"/>
    </row>
    <row r="125" spans="1:16" x14ac:dyDescent="0.25">
      <c r="A125" s="48">
        <f t="shared" ref="A125:B125" si="141">A31</f>
        <v>0</v>
      </c>
      <c r="B125" s="49">
        <f t="shared" si="141"/>
        <v>0</v>
      </c>
      <c r="C125" s="50">
        <f t="shared" si="121"/>
        <v>0</v>
      </c>
      <c r="D125" s="927"/>
      <c r="E125" s="927"/>
      <c r="F125" s="927"/>
      <c r="G125" s="919">
        <f t="shared" si="124"/>
        <v>0</v>
      </c>
      <c r="H125" s="919"/>
      <c r="I125" s="919"/>
      <c r="J125" s="51">
        <f t="shared" si="125"/>
        <v>0</v>
      </c>
      <c r="K125" s="876">
        <f t="shared" si="122"/>
        <v>0</v>
      </c>
      <c r="L125" s="876"/>
      <c r="M125" s="5">
        <f t="shared" si="135"/>
        <v>0</v>
      </c>
      <c r="N125" s="25">
        <f t="shared" si="136"/>
        <v>0</v>
      </c>
      <c r="O125" s="7">
        <f t="shared" si="128"/>
        <v>0</v>
      </c>
      <c r="P125" s="26"/>
    </row>
    <row r="126" spans="1:16" ht="14.4" thickBot="1" x14ac:dyDescent="0.3">
      <c r="A126" s="970" t="s">
        <v>22</v>
      </c>
      <c r="B126" s="971"/>
      <c r="C126" s="971"/>
      <c r="D126" s="971"/>
      <c r="E126" s="971"/>
      <c r="F126" s="971"/>
      <c r="G126" s="971"/>
      <c r="H126" s="971"/>
      <c r="I126" s="972"/>
      <c r="J126" s="141">
        <f>SUM(J113:J120)</f>
        <v>0</v>
      </c>
      <c r="K126" s="973"/>
      <c r="L126" s="974"/>
      <c r="M126" s="142">
        <f>SUM(M113:M120)</f>
        <v>0</v>
      </c>
      <c r="N126" s="143">
        <f>SUM(N113:N120)</f>
        <v>0</v>
      </c>
      <c r="O126" s="144">
        <f>SUM(O113:O120)</f>
        <v>0</v>
      </c>
      <c r="P126" s="145">
        <f>SUM(P113:P120)</f>
        <v>0</v>
      </c>
    </row>
    <row r="127" spans="1:16" ht="58.2" thickBot="1" x14ac:dyDescent="0.3">
      <c r="A127" s="146" t="s">
        <v>49</v>
      </c>
      <c r="B127" s="147" t="s">
        <v>23</v>
      </c>
      <c r="C127" s="137" t="s">
        <v>19</v>
      </c>
      <c r="D127" s="148" t="s">
        <v>32</v>
      </c>
      <c r="E127" s="137" t="s">
        <v>50</v>
      </c>
      <c r="F127" s="149" t="s">
        <v>65</v>
      </c>
      <c r="G127" s="137" t="s">
        <v>35</v>
      </c>
      <c r="H127" s="149" t="s">
        <v>36</v>
      </c>
      <c r="I127" s="147" t="s">
        <v>37</v>
      </c>
      <c r="J127" s="137" t="s">
        <v>26</v>
      </c>
      <c r="K127" s="137" t="s">
        <v>38</v>
      </c>
      <c r="L127" s="137" t="s">
        <v>39</v>
      </c>
      <c r="M127" s="137" t="s">
        <v>28</v>
      </c>
      <c r="N127" s="138" t="s">
        <v>71</v>
      </c>
      <c r="O127" s="139" t="s">
        <v>30</v>
      </c>
      <c r="P127" s="140" t="s">
        <v>31</v>
      </c>
    </row>
    <row r="128" spans="1:16" x14ac:dyDescent="0.25">
      <c r="A128" s="48">
        <f>A34</f>
        <v>0</v>
      </c>
      <c r="B128" s="49">
        <f>B34</f>
        <v>0</v>
      </c>
      <c r="C128" s="50">
        <f t="shared" ref="C128:C135" si="142">T81*1.03</f>
        <v>81037</v>
      </c>
      <c r="D128" s="9">
        <f>C128/9*3</f>
        <v>27012</v>
      </c>
      <c r="E128" s="24"/>
      <c r="F128" s="24"/>
      <c r="G128" s="10">
        <f>(E128*4.5)+(F128*4.5)</f>
        <v>0</v>
      </c>
      <c r="H128" s="76"/>
      <c r="I128" s="11">
        <f>H128*3</f>
        <v>0</v>
      </c>
      <c r="J128" s="54">
        <f>(C128/2*E128)+(C128/2*F128)+(D128*H128)</f>
        <v>0</v>
      </c>
      <c r="K128" s="52">
        <f t="shared" ref="K128:L135" si="143">K34</f>
        <v>0.3382</v>
      </c>
      <c r="L128" s="52">
        <f t="shared" si="143"/>
        <v>8.6099999999999996E-2</v>
      </c>
      <c r="M128" s="5">
        <f>(C128/2*E128*K128)+(C128/2*F128*K128)+(D128*H128*L128)</f>
        <v>0</v>
      </c>
      <c r="N128" s="25">
        <f t="shared" ref="N128:N135" si="144">J128+M128</f>
        <v>0</v>
      </c>
      <c r="O128" s="7">
        <f t="shared" si="128"/>
        <v>0</v>
      </c>
      <c r="P128" s="26"/>
    </row>
    <row r="129" spans="1:16" x14ac:dyDescent="0.25">
      <c r="A129" s="48">
        <f t="shared" ref="A129:B129" si="145">A35</f>
        <v>0</v>
      </c>
      <c r="B129" s="49">
        <f t="shared" si="145"/>
        <v>0</v>
      </c>
      <c r="C129" s="50">
        <f t="shared" si="142"/>
        <v>0</v>
      </c>
      <c r="D129" s="9">
        <f t="shared" ref="D129:D135" si="146">C129/9*3</f>
        <v>0</v>
      </c>
      <c r="E129" s="24"/>
      <c r="F129" s="24"/>
      <c r="G129" s="10">
        <f t="shared" ref="G129:G135" si="147">(E129*4.5)+(F129*4.5)</f>
        <v>0</v>
      </c>
      <c r="H129" s="24"/>
      <c r="I129" s="11">
        <f t="shared" ref="I129:I135" si="148">H129*3</f>
        <v>0</v>
      </c>
      <c r="J129" s="54">
        <f t="shared" ref="J129:J135" si="149">(C129/2*E129)+(C129/2*F129)+(D129*H129)</f>
        <v>0</v>
      </c>
      <c r="K129" s="52">
        <f t="shared" si="143"/>
        <v>0.3448</v>
      </c>
      <c r="L129" s="52">
        <f t="shared" si="143"/>
        <v>8.6099999999999996E-2</v>
      </c>
      <c r="M129" s="5">
        <f t="shared" ref="M129:M135" si="150">(C129/2*E129*K129)+(C129/2*F129*K129)+(D129*H129*L129)</f>
        <v>0</v>
      </c>
      <c r="N129" s="25">
        <f t="shared" si="144"/>
        <v>0</v>
      </c>
      <c r="O129" s="7">
        <f t="shared" si="128"/>
        <v>0</v>
      </c>
      <c r="P129" s="26"/>
    </row>
    <row r="130" spans="1:16" x14ac:dyDescent="0.25">
      <c r="A130" s="48">
        <f t="shared" ref="A130:B130" si="151">A36</f>
        <v>0</v>
      </c>
      <c r="B130" s="49">
        <f t="shared" si="151"/>
        <v>0</v>
      </c>
      <c r="C130" s="50">
        <f t="shared" si="142"/>
        <v>0</v>
      </c>
      <c r="D130" s="9">
        <f t="shared" si="146"/>
        <v>0</v>
      </c>
      <c r="E130" s="24"/>
      <c r="F130" s="24"/>
      <c r="G130" s="10">
        <f t="shared" si="147"/>
        <v>0</v>
      </c>
      <c r="H130" s="24"/>
      <c r="I130" s="11">
        <f t="shared" si="148"/>
        <v>0</v>
      </c>
      <c r="J130" s="54">
        <f t="shared" si="149"/>
        <v>0</v>
      </c>
      <c r="K130" s="52">
        <f t="shared" si="143"/>
        <v>0.3448</v>
      </c>
      <c r="L130" s="52">
        <f t="shared" si="143"/>
        <v>8.6099999999999996E-2</v>
      </c>
      <c r="M130" s="5">
        <f t="shared" si="150"/>
        <v>0</v>
      </c>
      <c r="N130" s="25">
        <f t="shared" si="144"/>
        <v>0</v>
      </c>
      <c r="O130" s="7">
        <f t="shared" si="128"/>
        <v>0</v>
      </c>
      <c r="P130" s="26"/>
    </row>
    <row r="131" spans="1:16" x14ac:dyDescent="0.25">
      <c r="A131" s="48">
        <f t="shared" ref="A131:B131" si="152">A37</f>
        <v>0</v>
      </c>
      <c r="B131" s="49">
        <f t="shared" si="152"/>
        <v>0</v>
      </c>
      <c r="C131" s="50">
        <f t="shared" si="142"/>
        <v>0</v>
      </c>
      <c r="D131" s="9">
        <f t="shared" si="146"/>
        <v>0</v>
      </c>
      <c r="E131" s="76"/>
      <c r="F131" s="76"/>
      <c r="G131" s="10">
        <f t="shared" si="147"/>
        <v>0</v>
      </c>
      <c r="H131" s="24"/>
      <c r="I131" s="11">
        <f t="shared" si="148"/>
        <v>0</v>
      </c>
      <c r="J131" s="54">
        <f t="shared" si="149"/>
        <v>0</v>
      </c>
      <c r="K131" s="52">
        <f t="shared" si="143"/>
        <v>0</v>
      </c>
      <c r="L131" s="52">
        <f t="shared" si="143"/>
        <v>8.6099999999999996E-2</v>
      </c>
      <c r="M131" s="5">
        <f t="shared" si="150"/>
        <v>0</v>
      </c>
      <c r="N131" s="25">
        <f t="shared" si="144"/>
        <v>0</v>
      </c>
      <c r="O131" s="7">
        <f t="shared" si="128"/>
        <v>0</v>
      </c>
      <c r="P131" s="26"/>
    </row>
    <row r="132" spans="1:16" x14ac:dyDescent="0.25">
      <c r="A132" s="48">
        <f t="shared" ref="A132:B132" si="153">A38</f>
        <v>0</v>
      </c>
      <c r="B132" s="49">
        <f t="shared" si="153"/>
        <v>0</v>
      </c>
      <c r="C132" s="50">
        <f t="shared" si="142"/>
        <v>0</v>
      </c>
      <c r="D132" s="9">
        <f t="shared" si="146"/>
        <v>0</v>
      </c>
      <c r="E132" s="76"/>
      <c r="F132" s="76"/>
      <c r="G132" s="10">
        <f t="shared" si="147"/>
        <v>0</v>
      </c>
      <c r="H132" s="76"/>
      <c r="I132" s="11">
        <f t="shared" si="148"/>
        <v>0</v>
      </c>
      <c r="J132" s="54">
        <f t="shared" si="149"/>
        <v>0</v>
      </c>
      <c r="K132" s="52">
        <f t="shared" si="143"/>
        <v>0</v>
      </c>
      <c r="L132" s="52">
        <f t="shared" si="143"/>
        <v>8.6099999999999996E-2</v>
      </c>
      <c r="M132" s="5">
        <f t="shared" si="150"/>
        <v>0</v>
      </c>
      <c r="N132" s="25">
        <f t="shared" si="144"/>
        <v>0</v>
      </c>
      <c r="O132" s="7">
        <f t="shared" si="128"/>
        <v>0</v>
      </c>
      <c r="P132" s="26"/>
    </row>
    <row r="133" spans="1:16" x14ac:dyDescent="0.25">
      <c r="A133" s="48">
        <f t="shared" ref="A133:B133" si="154">A39</f>
        <v>0</v>
      </c>
      <c r="B133" s="49">
        <f t="shared" si="154"/>
        <v>0</v>
      </c>
      <c r="C133" s="50">
        <f t="shared" si="142"/>
        <v>0</v>
      </c>
      <c r="D133" s="9">
        <f t="shared" si="146"/>
        <v>0</v>
      </c>
      <c r="E133" s="76"/>
      <c r="F133" s="76"/>
      <c r="G133" s="10">
        <f t="shared" si="147"/>
        <v>0</v>
      </c>
      <c r="H133" s="76"/>
      <c r="I133" s="11">
        <f t="shared" si="148"/>
        <v>0</v>
      </c>
      <c r="J133" s="54">
        <f t="shared" si="149"/>
        <v>0</v>
      </c>
      <c r="K133" s="52">
        <f t="shared" si="143"/>
        <v>0</v>
      </c>
      <c r="L133" s="52">
        <f t="shared" si="143"/>
        <v>0</v>
      </c>
      <c r="M133" s="5">
        <f t="shared" si="150"/>
        <v>0</v>
      </c>
      <c r="N133" s="25">
        <f t="shared" si="144"/>
        <v>0</v>
      </c>
      <c r="O133" s="7">
        <f t="shared" si="128"/>
        <v>0</v>
      </c>
      <c r="P133" s="26"/>
    </row>
    <row r="134" spans="1:16" x14ac:dyDescent="0.25">
      <c r="A134" s="48">
        <f t="shared" ref="A134:B134" si="155">A40</f>
        <v>0</v>
      </c>
      <c r="B134" s="49">
        <f t="shared" si="155"/>
        <v>0</v>
      </c>
      <c r="C134" s="50">
        <f t="shared" si="142"/>
        <v>0</v>
      </c>
      <c r="D134" s="55">
        <f t="shared" si="146"/>
        <v>0</v>
      </c>
      <c r="E134" s="76"/>
      <c r="F134" s="76"/>
      <c r="G134" s="10">
        <f t="shared" si="147"/>
        <v>0</v>
      </c>
      <c r="H134" s="76"/>
      <c r="I134" s="12">
        <f t="shared" si="148"/>
        <v>0</v>
      </c>
      <c r="J134" s="54">
        <f t="shared" si="149"/>
        <v>0</v>
      </c>
      <c r="K134" s="52">
        <f t="shared" si="143"/>
        <v>0</v>
      </c>
      <c r="L134" s="52">
        <f t="shared" si="143"/>
        <v>0</v>
      </c>
      <c r="M134" s="5">
        <f t="shared" si="150"/>
        <v>0</v>
      </c>
      <c r="N134" s="25">
        <f t="shared" si="144"/>
        <v>0</v>
      </c>
      <c r="O134" s="7">
        <f t="shared" si="128"/>
        <v>0</v>
      </c>
      <c r="P134" s="26"/>
    </row>
    <row r="135" spans="1:16" x14ac:dyDescent="0.25">
      <c r="A135" s="48">
        <f t="shared" ref="A135:B135" si="156">A41</f>
        <v>0</v>
      </c>
      <c r="B135" s="49">
        <f t="shared" si="156"/>
        <v>0</v>
      </c>
      <c r="C135" s="50">
        <f t="shared" si="142"/>
        <v>0</v>
      </c>
      <c r="D135" s="55">
        <f t="shared" si="146"/>
        <v>0</v>
      </c>
      <c r="E135" s="76"/>
      <c r="F135" s="76"/>
      <c r="G135" s="10">
        <f t="shared" si="147"/>
        <v>0</v>
      </c>
      <c r="H135" s="76"/>
      <c r="I135" s="12">
        <f t="shared" si="148"/>
        <v>0</v>
      </c>
      <c r="J135" s="54">
        <f t="shared" si="149"/>
        <v>0</v>
      </c>
      <c r="K135" s="52">
        <f t="shared" si="143"/>
        <v>0</v>
      </c>
      <c r="L135" s="52">
        <f t="shared" si="143"/>
        <v>0</v>
      </c>
      <c r="M135" s="5">
        <f t="shared" si="150"/>
        <v>0</v>
      </c>
      <c r="N135" s="25">
        <f t="shared" si="144"/>
        <v>0</v>
      </c>
      <c r="O135" s="7">
        <f t="shared" si="128"/>
        <v>0</v>
      </c>
      <c r="P135" s="26"/>
    </row>
    <row r="136" spans="1:16" ht="14.4" thickBot="1" x14ac:dyDescent="0.3">
      <c r="A136" s="970" t="s">
        <v>22</v>
      </c>
      <c r="B136" s="971"/>
      <c r="C136" s="971"/>
      <c r="D136" s="971"/>
      <c r="E136" s="971"/>
      <c r="F136" s="971"/>
      <c r="G136" s="971"/>
      <c r="H136" s="971"/>
      <c r="I136" s="972"/>
      <c r="J136" s="150">
        <f>SUM(J128:J135)</f>
        <v>0</v>
      </c>
      <c r="K136" s="973"/>
      <c r="L136" s="974"/>
      <c r="M136" s="151">
        <f>SUM(M128:M135)</f>
        <v>0</v>
      </c>
      <c r="N136" s="152">
        <f>SUM(N128:N135)</f>
        <v>0</v>
      </c>
      <c r="O136" s="144">
        <f>SUM(O128:O135)</f>
        <v>0</v>
      </c>
      <c r="P136" s="145">
        <f>SUM(P128:P135)</f>
        <v>0</v>
      </c>
    </row>
    <row r="137" spans="1:16" ht="31.8" thickBot="1" x14ac:dyDescent="0.3">
      <c r="A137" s="153" t="s">
        <v>52</v>
      </c>
      <c r="B137" s="975" t="s">
        <v>23</v>
      </c>
      <c r="C137" s="975"/>
      <c r="D137" s="975"/>
      <c r="E137" s="975"/>
      <c r="F137" s="136" t="s">
        <v>41</v>
      </c>
      <c r="G137" s="975" t="s">
        <v>42</v>
      </c>
      <c r="H137" s="975"/>
      <c r="I137" s="975"/>
      <c r="J137" s="136" t="s">
        <v>26</v>
      </c>
      <c r="K137" s="975" t="s">
        <v>43</v>
      </c>
      <c r="L137" s="975"/>
      <c r="M137" s="136" t="s">
        <v>28</v>
      </c>
      <c r="N137" s="154" t="s">
        <v>71</v>
      </c>
      <c r="O137" s="139" t="s">
        <v>30</v>
      </c>
      <c r="P137" s="140" t="s">
        <v>31</v>
      </c>
    </row>
    <row r="138" spans="1:16" x14ac:dyDescent="0.25">
      <c r="A138" s="57">
        <f>A44</f>
        <v>0</v>
      </c>
      <c r="B138" s="928">
        <f>B44</f>
        <v>0</v>
      </c>
      <c r="C138" s="929"/>
      <c r="D138" s="929"/>
      <c r="E138" s="929"/>
      <c r="F138" s="58">
        <f>SUM(W91*1.03)</f>
        <v>0</v>
      </c>
      <c r="G138" s="874"/>
      <c r="H138" s="874"/>
      <c r="I138" s="874"/>
      <c r="J138" s="59">
        <f>F138*G138</f>
        <v>0</v>
      </c>
      <c r="K138" s="876">
        <f>K44</f>
        <v>0.50519999999999998</v>
      </c>
      <c r="L138" s="876"/>
      <c r="M138" s="13">
        <f>J138*K138</f>
        <v>0</v>
      </c>
      <c r="N138" s="45">
        <f>J138+M138</f>
        <v>0</v>
      </c>
      <c r="O138" s="7">
        <f t="shared" si="128"/>
        <v>0</v>
      </c>
      <c r="P138" s="26"/>
    </row>
    <row r="139" spans="1:16" x14ac:dyDescent="0.25">
      <c r="A139" s="57">
        <f t="shared" ref="A139:B142" si="157">A45</f>
        <v>0</v>
      </c>
      <c r="B139" s="928">
        <f t="shared" si="157"/>
        <v>0</v>
      </c>
      <c r="C139" s="929"/>
      <c r="D139" s="929"/>
      <c r="E139" s="929"/>
      <c r="F139" s="58">
        <f>SUM(W92*1.03)</f>
        <v>0</v>
      </c>
      <c r="G139" s="874"/>
      <c r="H139" s="874"/>
      <c r="I139" s="874"/>
      <c r="J139" s="59">
        <f t="shared" ref="J139:J141" si="158">F139*G139</f>
        <v>0</v>
      </c>
      <c r="K139" s="876">
        <f>K45</f>
        <v>8.6099999999999996E-2</v>
      </c>
      <c r="L139" s="876"/>
      <c r="M139" s="13">
        <f t="shared" ref="M139:M141" si="159">J139*K139</f>
        <v>0</v>
      </c>
      <c r="N139" s="45">
        <f t="shared" ref="N139:N141" si="160">J139+M139</f>
        <v>0</v>
      </c>
      <c r="O139" s="7">
        <f t="shared" si="128"/>
        <v>0</v>
      </c>
      <c r="P139" s="26"/>
    </row>
    <row r="140" spans="1:16" x14ac:dyDescent="0.25">
      <c r="A140" s="57">
        <f t="shared" si="157"/>
        <v>0</v>
      </c>
      <c r="B140" s="928">
        <f t="shared" si="157"/>
        <v>0</v>
      </c>
      <c r="C140" s="929"/>
      <c r="D140" s="929"/>
      <c r="E140" s="929"/>
      <c r="F140" s="58">
        <f>SUM(W93*1.03)</f>
        <v>0</v>
      </c>
      <c r="G140" s="874"/>
      <c r="H140" s="874"/>
      <c r="I140" s="874"/>
      <c r="J140" s="59">
        <f t="shared" si="158"/>
        <v>0</v>
      </c>
      <c r="K140" s="876">
        <f>K46</f>
        <v>0.50519999999999998</v>
      </c>
      <c r="L140" s="876"/>
      <c r="M140" s="13">
        <f t="shared" si="159"/>
        <v>0</v>
      </c>
      <c r="N140" s="45">
        <f t="shared" si="160"/>
        <v>0</v>
      </c>
      <c r="O140" s="7">
        <f t="shared" si="128"/>
        <v>0</v>
      </c>
      <c r="P140" s="26"/>
    </row>
    <row r="141" spans="1:16" x14ac:dyDescent="0.25">
      <c r="A141" s="57">
        <f t="shared" si="157"/>
        <v>0</v>
      </c>
      <c r="B141" s="928">
        <f t="shared" si="157"/>
        <v>0</v>
      </c>
      <c r="C141" s="929"/>
      <c r="D141" s="929"/>
      <c r="E141" s="929"/>
      <c r="F141" s="58">
        <f>SUM(W94*1.03)</f>
        <v>0</v>
      </c>
      <c r="G141" s="874"/>
      <c r="H141" s="874"/>
      <c r="I141" s="874"/>
      <c r="J141" s="59">
        <f t="shared" si="158"/>
        <v>0</v>
      </c>
      <c r="K141" s="876">
        <f>K47</f>
        <v>8.6099999999999996E-2</v>
      </c>
      <c r="L141" s="876"/>
      <c r="M141" s="13">
        <f t="shared" si="159"/>
        <v>0</v>
      </c>
      <c r="N141" s="45">
        <f t="shared" si="160"/>
        <v>0</v>
      </c>
      <c r="O141" s="7">
        <f t="shared" si="128"/>
        <v>0</v>
      </c>
      <c r="P141" s="26"/>
    </row>
    <row r="142" spans="1:16" x14ac:dyDescent="0.25">
      <c r="A142" s="57">
        <f t="shared" si="157"/>
        <v>0</v>
      </c>
      <c r="B142" s="928">
        <f t="shared" si="157"/>
        <v>0</v>
      </c>
      <c r="C142" s="929"/>
      <c r="D142" s="929"/>
      <c r="E142" s="929"/>
      <c r="F142" s="58">
        <f>SUM(W95*1.03)</f>
        <v>0</v>
      </c>
      <c r="G142" s="874"/>
      <c r="H142" s="874"/>
      <c r="I142" s="874"/>
      <c r="J142" s="59">
        <f>F142*G142</f>
        <v>0</v>
      </c>
      <c r="K142" s="876">
        <f>K48</f>
        <v>0.50519999999999998</v>
      </c>
      <c r="L142" s="876"/>
      <c r="M142" s="13">
        <f>J142*K142</f>
        <v>0</v>
      </c>
      <c r="N142" s="45">
        <f>J142+M142</f>
        <v>0</v>
      </c>
      <c r="O142" s="7">
        <f t="shared" si="128"/>
        <v>0</v>
      </c>
      <c r="P142" s="26"/>
    </row>
    <row r="143" spans="1:16" ht="14.4" thickBot="1" x14ac:dyDescent="0.3">
      <c r="A143" s="970" t="s">
        <v>22</v>
      </c>
      <c r="B143" s="971"/>
      <c r="C143" s="971"/>
      <c r="D143" s="971"/>
      <c r="E143" s="971"/>
      <c r="F143" s="971"/>
      <c r="G143" s="971"/>
      <c r="H143" s="971"/>
      <c r="I143" s="972"/>
      <c r="J143" s="150">
        <f>SUM(J138:J142)</f>
        <v>0</v>
      </c>
      <c r="K143" s="973"/>
      <c r="L143" s="974"/>
      <c r="M143" s="151">
        <f>SUM(M138:M142)</f>
        <v>0</v>
      </c>
      <c r="N143" s="152">
        <f>SUM(N138:N142)</f>
        <v>0</v>
      </c>
      <c r="O143" s="144">
        <f>SUM(O138:O142)</f>
        <v>0</v>
      </c>
      <c r="P143" s="145">
        <f>SUM(P138:P142)</f>
        <v>0</v>
      </c>
    </row>
    <row r="144" spans="1:16" ht="31.8" thickBot="1" x14ac:dyDescent="0.3">
      <c r="A144" s="264" t="s">
        <v>72</v>
      </c>
      <c r="B144" s="993" t="s">
        <v>73</v>
      </c>
      <c r="C144" s="993"/>
      <c r="D144" s="993"/>
      <c r="E144" s="265" t="s">
        <v>74</v>
      </c>
      <c r="F144" s="266" t="s">
        <v>41</v>
      </c>
      <c r="G144" s="267" t="s">
        <v>42</v>
      </c>
      <c r="H144" s="993" t="s">
        <v>75</v>
      </c>
      <c r="I144" s="993"/>
      <c r="J144" s="268" t="s">
        <v>26</v>
      </c>
      <c r="K144" s="994" t="s">
        <v>76</v>
      </c>
      <c r="L144" s="994"/>
      <c r="M144" s="268" t="s">
        <v>28</v>
      </c>
      <c r="N144" s="269" t="s">
        <v>71</v>
      </c>
      <c r="O144" s="270" t="s">
        <v>30</v>
      </c>
      <c r="P144" s="271" t="s">
        <v>31</v>
      </c>
    </row>
    <row r="145" spans="1:16" x14ac:dyDescent="0.25">
      <c r="A145" s="195" t="s">
        <v>77</v>
      </c>
      <c r="B145" s="905" t="s">
        <v>86</v>
      </c>
      <c r="C145" s="905"/>
      <c r="D145" s="905"/>
      <c r="E145" s="55">
        <v>9000</v>
      </c>
      <c r="F145" s="240" t="s">
        <v>79</v>
      </c>
      <c r="G145" s="241" t="s">
        <v>79</v>
      </c>
      <c r="H145" s="941"/>
      <c r="I145" s="941"/>
      <c r="J145" s="59">
        <f>E145*H145</f>
        <v>0</v>
      </c>
      <c r="K145" s="903" t="s">
        <v>79</v>
      </c>
      <c r="L145" s="904"/>
      <c r="M145" s="13">
        <f>J145*L145</f>
        <v>0</v>
      </c>
      <c r="N145" s="14">
        <f>J145+M145</f>
        <v>0</v>
      </c>
      <c r="O145" s="7">
        <f t="shared" ref="O145:O153" si="161">N145-P145</f>
        <v>0</v>
      </c>
      <c r="P145" s="8"/>
    </row>
    <row r="146" spans="1:16" x14ac:dyDescent="0.25">
      <c r="A146" s="198" t="s">
        <v>77</v>
      </c>
      <c r="B146" s="905" t="s">
        <v>87</v>
      </c>
      <c r="C146" s="905"/>
      <c r="D146" s="905"/>
      <c r="E146" s="55">
        <v>4500</v>
      </c>
      <c r="F146" s="240" t="s">
        <v>79</v>
      </c>
      <c r="G146" s="242" t="s">
        <v>79</v>
      </c>
      <c r="H146" s="941"/>
      <c r="I146" s="941"/>
      <c r="J146" s="59">
        <f>E146*H146</f>
        <v>0</v>
      </c>
      <c r="K146" s="903">
        <v>0</v>
      </c>
      <c r="L146" s="904"/>
      <c r="M146" s="5">
        <f>J146*L146</f>
        <v>0</v>
      </c>
      <c r="N146" s="6">
        <f>J146+M146</f>
        <v>0</v>
      </c>
      <c r="O146" s="7">
        <f t="shared" si="161"/>
        <v>0</v>
      </c>
      <c r="P146" s="8"/>
    </row>
    <row r="147" spans="1:16" x14ac:dyDescent="0.25">
      <c r="A147" s="986" t="s">
        <v>22</v>
      </c>
      <c r="B147" s="987"/>
      <c r="C147" s="987"/>
      <c r="D147" s="987"/>
      <c r="E147" s="987"/>
      <c r="F147" s="987"/>
      <c r="G147" s="987"/>
      <c r="H147" s="987"/>
      <c r="I147" s="988"/>
      <c r="J147" s="272">
        <f>SUM(J145:J146)</f>
        <v>0</v>
      </c>
      <c r="K147" s="989"/>
      <c r="L147" s="990"/>
      <c r="M147" s="273">
        <f>SUM(M145:M146)</f>
        <v>0</v>
      </c>
      <c r="N147" s="274">
        <f>SUM(N145:N146)</f>
        <v>0</v>
      </c>
      <c r="O147" s="275">
        <f>SUM(O145:O146)</f>
        <v>0</v>
      </c>
      <c r="P147" s="276">
        <f>SUM(P145:P146)</f>
        <v>0</v>
      </c>
    </row>
    <row r="148" spans="1:16" x14ac:dyDescent="0.25">
      <c r="A148" s="198" t="s">
        <v>82</v>
      </c>
      <c r="B148" s="929" t="s">
        <v>83</v>
      </c>
      <c r="C148" s="929"/>
      <c r="D148" s="929"/>
      <c r="E148" s="929"/>
      <c r="F148" s="200">
        <f t="shared" ref="F148:F153" si="162">W101*1.03</f>
        <v>0</v>
      </c>
      <c r="G148" s="162"/>
      <c r="H148" s="941"/>
      <c r="I148" s="941"/>
      <c r="J148" s="59">
        <f>F148*G148*H148</f>
        <v>0</v>
      </c>
      <c r="K148" s="903" t="s">
        <v>79</v>
      </c>
      <c r="L148" s="904"/>
      <c r="M148" s="5">
        <f>J148*L148</f>
        <v>0</v>
      </c>
      <c r="N148" s="6">
        <f>J148+M148</f>
        <v>0</v>
      </c>
      <c r="O148" s="7">
        <f t="shared" si="161"/>
        <v>0</v>
      </c>
      <c r="P148" s="8"/>
    </row>
    <row r="149" spans="1:16" x14ac:dyDescent="0.25">
      <c r="A149" s="198" t="s">
        <v>82</v>
      </c>
      <c r="B149" s="929" t="s">
        <v>83</v>
      </c>
      <c r="C149" s="929"/>
      <c r="D149" s="929"/>
      <c r="E149" s="929"/>
      <c r="F149" s="200">
        <f t="shared" si="162"/>
        <v>0</v>
      </c>
      <c r="G149" s="162"/>
      <c r="H149" s="961"/>
      <c r="I149" s="962"/>
      <c r="J149" s="59">
        <f t="shared" ref="J149:J150" si="163">F149*G149*H149</f>
        <v>0</v>
      </c>
      <c r="K149" s="903" t="s">
        <v>79</v>
      </c>
      <c r="L149" s="904"/>
      <c r="M149" s="5">
        <f t="shared" ref="M149:M150" si="164">J149*L149</f>
        <v>0</v>
      </c>
      <c r="N149" s="6">
        <f t="shared" ref="N149:N150" si="165">J149+M149</f>
        <v>0</v>
      </c>
      <c r="O149" s="7">
        <f t="shared" si="161"/>
        <v>0</v>
      </c>
      <c r="P149" s="8"/>
    </row>
    <row r="150" spans="1:16" x14ac:dyDescent="0.25">
      <c r="A150" s="198" t="s">
        <v>82</v>
      </c>
      <c r="B150" s="929" t="s">
        <v>83</v>
      </c>
      <c r="C150" s="929"/>
      <c r="D150" s="929"/>
      <c r="E150" s="929"/>
      <c r="F150" s="200">
        <f t="shared" si="162"/>
        <v>0</v>
      </c>
      <c r="G150" s="162"/>
      <c r="H150" s="961"/>
      <c r="I150" s="962"/>
      <c r="J150" s="59">
        <f t="shared" si="163"/>
        <v>0</v>
      </c>
      <c r="K150" s="903" t="s">
        <v>79</v>
      </c>
      <c r="L150" s="904"/>
      <c r="M150" s="5">
        <f t="shared" si="164"/>
        <v>0</v>
      </c>
      <c r="N150" s="6">
        <f t="shared" si="165"/>
        <v>0</v>
      </c>
      <c r="O150" s="7">
        <f t="shared" si="161"/>
        <v>0</v>
      </c>
      <c r="P150" s="8"/>
    </row>
    <row r="151" spans="1:16" x14ac:dyDescent="0.25">
      <c r="A151" s="198" t="s">
        <v>82</v>
      </c>
      <c r="B151" s="929" t="s">
        <v>84</v>
      </c>
      <c r="C151" s="929"/>
      <c r="D151" s="929"/>
      <c r="E151" s="929"/>
      <c r="F151" s="200">
        <f t="shared" si="162"/>
        <v>0</v>
      </c>
      <c r="G151" s="162"/>
      <c r="H151" s="941"/>
      <c r="I151" s="941"/>
      <c r="J151" s="277">
        <f>F151*G151*H151</f>
        <v>0</v>
      </c>
      <c r="K151" s="903">
        <v>7.6499999999999999E-2</v>
      </c>
      <c r="L151" s="904"/>
      <c r="M151" s="5">
        <f>J151*K151</f>
        <v>0</v>
      </c>
      <c r="N151" s="6">
        <f>J151+M151</f>
        <v>0</v>
      </c>
      <c r="O151" s="202">
        <f t="shared" si="161"/>
        <v>0</v>
      </c>
      <c r="P151" s="8"/>
    </row>
    <row r="152" spans="1:16" x14ac:dyDescent="0.25">
      <c r="A152" s="198" t="s">
        <v>82</v>
      </c>
      <c r="B152" s="929" t="s">
        <v>84</v>
      </c>
      <c r="C152" s="929"/>
      <c r="D152" s="929"/>
      <c r="E152" s="929"/>
      <c r="F152" s="200">
        <f t="shared" si="162"/>
        <v>0</v>
      </c>
      <c r="G152" s="162"/>
      <c r="H152" s="244"/>
      <c r="I152" s="243"/>
      <c r="J152" s="277">
        <f t="shared" ref="J152:J153" si="166">F152*G152*H152</f>
        <v>0</v>
      </c>
      <c r="K152" s="903">
        <v>7.6499999999999999E-2</v>
      </c>
      <c r="L152" s="904"/>
      <c r="M152" s="5">
        <f t="shared" ref="M152:M153" si="167">J152*K152</f>
        <v>0</v>
      </c>
      <c r="N152" s="6">
        <f t="shared" ref="N152:N153" si="168">J152+M152</f>
        <v>0</v>
      </c>
      <c r="O152" s="202">
        <f t="shared" si="161"/>
        <v>0</v>
      </c>
      <c r="P152" s="8"/>
    </row>
    <row r="153" spans="1:16" x14ac:dyDescent="0.25">
      <c r="A153" s="198" t="s">
        <v>82</v>
      </c>
      <c r="B153" s="929" t="s">
        <v>84</v>
      </c>
      <c r="C153" s="929"/>
      <c r="D153" s="929"/>
      <c r="E153" s="929"/>
      <c r="F153" s="200">
        <f t="shared" si="162"/>
        <v>0</v>
      </c>
      <c r="G153" s="162"/>
      <c r="H153" s="244"/>
      <c r="I153" s="243"/>
      <c r="J153" s="277">
        <f t="shared" si="166"/>
        <v>0</v>
      </c>
      <c r="K153" s="903">
        <v>7.6499999999999999E-2</v>
      </c>
      <c r="L153" s="904"/>
      <c r="M153" s="5">
        <f t="shared" si="167"/>
        <v>0</v>
      </c>
      <c r="N153" s="6">
        <f t="shared" si="168"/>
        <v>0</v>
      </c>
      <c r="O153" s="202">
        <f t="shared" si="161"/>
        <v>0</v>
      </c>
      <c r="P153" s="8"/>
    </row>
    <row r="154" spans="1:16" ht="14.4" thickBot="1" x14ac:dyDescent="0.3">
      <c r="A154" s="986" t="s">
        <v>22</v>
      </c>
      <c r="B154" s="987"/>
      <c r="C154" s="987"/>
      <c r="D154" s="987"/>
      <c r="E154" s="987"/>
      <c r="F154" s="987"/>
      <c r="G154" s="987"/>
      <c r="H154" s="987"/>
      <c r="I154" s="988"/>
      <c r="J154" s="278">
        <f>SUM(J148:J153)</f>
        <v>0</v>
      </c>
      <c r="K154" s="989"/>
      <c r="L154" s="990"/>
      <c r="M154" s="279">
        <f>SUM(M148:M153)</f>
        <v>0</v>
      </c>
      <c r="N154" s="280">
        <f>SUM(N148:N153)</f>
        <v>0</v>
      </c>
      <c r="O154" s="281">
        <f>SUM(O148:O153)</f>
        <v>0</v>
      </c>
      <c r="P154" s="282">
        <f>SUM(P148:P153)</f>
        <v>0</v>
      </c>
    </row>
    <row r="155" spans="1:16" ht="14.4" thickBot="1" x14ac:dyDescent="0.3">
      <c r="A155" s="283"/>
      <c r="B155" s="284"/>
      <c r="C155" s="284"/>
      <c r="D155" s="285"/>
      <c r="E155" s="285"/>
      <c r="F155" s="285"/>
      <c r="G155" s="285"/>
      <c r="H155" s="284" t="s">
        <v>85</v>
      </c>
      <c r="I155" s="286"/>
      <c r="J155" s="287">
        <f>SUM(J126+J136+J143+J147+J154)</f>
        <v>0</v>
      </c>
      <c r="K155" s="976"/>
      <c r="L155" s="977"/>
      <c r="M155" s="288">
        <f>SUM(M126+M136+M143+M147+M154)</f>
        <v>0</v>
      </c>
      <c r="N155" s="289">
        <f>+N126+N136+N143+N147+N154</f>
        <v>0</v>
      </c>
      <c r="O155" s="290">
        <f>SUM(O126+O136+O143+O147+O154)</f>
        <v>0</v>
      </c>
      <c r="P155" s="291">
        <f>SUM(P126+P136+P143+P147+P154)</f>
        <v>0</v>
      </c>
    </row>
  </sheetData>
  <dataConsolidate/>
  <mergeCells count="501">
    <mergeCell ref="U7:V7"/>
    <mergeCell ref="X7:Y7"/>
    <mergeCell ref="AA7:AB7"/>
    <mergeCell ref="U8:V8"/>
    <mergeCell ref="X8:Y8"/>
    <mergeCell ref="AA8:AB8"/>
    <mergeCell ref="Y97:Z97"/>
    <mergeCell ref="A154:I154"/>
    <mergeCell ref="K154:L154"/>
    <mergeCell ref="B146:D146"/>
    <mergeCell ref="H146:I146"/>
    <mergeCell ref="K146:L146"/>
    <mergeCell ref="A147:I147"/>
    <mergeCell ref="K147:L147"/>
    <mergeCell ref="B148:E148"/>
    <mergeCell ref="H148:I148"/>
    <mergeCell ref="K148:L148"/>
    <mergeCell ref="AB108:AC108"/>
    <mergeCell ref="B144:D144"/>
    <mergeCell ref="H144:I144"/>
    <mergeCell ref="K144:L144"/>
    <mergeCell ref="B145:D145"/>
    <mergeCell ref="H145:I145"/>
    <mergeCell ref="K145:L145"/>
    <mergeCell ref="K155:L155"/>
    <mergeCell ref="B151:E151"/>
    <mergeCell ref="H151:I151"/>
    <mergeCell ref="K151:L151"/>
    <mergeCell ref="B152:E152"/>
    <mergeCell ref="K152:L152"/>
    <mergeCell ref="B153:E153"/>
    <mergeCell ref="K153:L153"/>
    <mergeCell ref="B149:E149"/>
    <mergeCell ref="H149:I149"/>
    <mergeCell ref="K149:L149"/>
    <mergeCell ref="B150:E150"/>
    <mergeCell ref="H150:I150"/>
    <mergeCell ref="K150:L150"/>
    <mergeCell ref="B142:E142"/>
    <mergeCell ref="G142:I142"/>
    <mergeCell ref="K142:L142"/>
    <mergeCell ref="A143:I143"/>
    <mergeCell ref="K143:L143"/>
    <mergeCell ref="B140:E140"/>
    <mergeCell ref="G140:I140"/>
    <mergeCell ref="K140:L140"/>
    <mergeCell ref="B141:E141"/>
    <mergeCell ref="G141:I141"/>
    <mergeCell ref="K141:L141"/>
    <mergeCell ref="S105:V105"/>
    <mergeCell ref="AB105:AC105"/>
    <mergeCell ref="S106:V106"/>
    <mergeCell ref="AB106:AC106"/>
    <mergeCell ref="R107:Z107"/>
    <mergeCell ref="AB107:AC107"/>
    <mergeCell ref="K108:L108"/>
    <mergeCell ref="K139:L139"/>
    <mergeCell ref="A126:I126"/>
    <mergeCell ref="K126:L126"/>
    <mergeCell ref="A136:I136"/>
    <mergeCell ref="K136:L136"/>
    <mergeCell ref="B137:E137"/>
    <mergeCell ref="G137:I137"/>
    <mergeCell ref="K137:L137"/>
    <mergeCell ref="D124:F124"/>
    <mergeCell ref="G124:I124"/>
    <mergeCell ref="K124:L124"/>
    <mergeCell ref="D125:F125"/>
    <mergeCell ref="G118:I118"/>
    <mergeCell ref="K118:L118"/>
    <mergeCell ref="D119:F119"/>
    <mergeCell ref="D120:F120"/>
    <mergeCell ref="G120:I120"/>
    <mergeCell ref="K120:L120"/>
    <mergeCell ref="D121:F121"/>
    <mergeCell ref="G121:I121"/>
    <mergeCell ref="K121:L121"/>
    <mergeCell ref="D118:F118"/>
    <mergeCell ref="B139:E139"/>
    <mergeCell ref="G139:I139"/>
    <mergeCell ref="B138:E138"/>
    <mergeCell ref="G138:I138"/>
    <mergeCell ref="K138:L138"/>
    <mergeCell ref="G125:I125"/>
    <mergeCell ref="K125:L125"/>
    <mergeCell ref="D122:F122"/>
    <mergeCell ref="G122:I122"/>
    <mergeCell ref="K122:L122"/>
    <mergeCell ref="D123:F123"/>
    <mergeCell ref="G123:I123"/>
    <mergeCell ref="K123:L123"/>
    <mergeCell ref="G119:I119"/>
    <mergeCell ref="K119:L119"/>
    <mergeCell ref="S103:V103"/>
    <mergeCell ref="Y103:Z103"/>
    <mergeCell ref="AB103:AC103"/>
    <mergeCell ref="S104:V104"/>
    <mergeCell ref="Y104:Z104"/>
    <mergeCell ref="AB104:AC104"/>
    <mergeCell ref="R100:Z100"/>
    <mergeCell ref="AB100:AC100"/>
    <mergeCell ref="S101:V101"/>
    <mergeCell ref="Y101:Z101"/>
    <mergeCell ref="AB101:AC101"/>
    <mergeCell ref="S102:V102"/>
    <mergeCell ref="Y102:Z102"/>
    <mergeCell ref="AB102:AC102"/>
    <mergeCell ref="A107:I107"/>
    <mergeCell ref="K107:L107"/>
    <mergeCell ref="B104:E104"/>
    <mergeCell ref="H104:I104"/>
    <mergeCell ref="K104:L104"/>
    <mergeCell ref="B105:E105"/>
    <mergeCell ref="K105:L105"/>
    <mergeCell ref="B106:E106"/>
    <mergeCell ref="K106:L106"/>
    <mergeCell ref="R60:Z60"/>
    <mergeCell ref="AB60:AC60"/>
    <mergeCell ref="AB61:AC61"/>
    <mergeCell ref="B97:D97"/>
    <mergeCell ref="H97:I97"/>
    <mergeCell ref="K97:L97"/>
    <mergeCell ref="S58:V58"/>
    <mergeCell ref="Y58:Z58"/>
    <mergeCell ref="AB58:AC58"/>
    <mergeCell ref="S59:V59"/>
    <mergeCell ref="Y59:Z59"/>
    <mergeCell ref="AB59:AC59"/>
    <mergeCell ref="A60:I60"/>
    <mergeCell ref="K60:L60"/>
    <mergeCell ref="K61:L61"/>
    <mergeCell ref="S93:V93"/>
    <mergeCell ref="X93:Z93"/>
    <mergeCell ref="AB93:AC93"/>
    <mergeCell ref="S94:V94"/>
    <mergeCell ref="X94:Z94"/>
    <mergeCell ref="AB94:AC94"/>
    <mergeCell ref="S91:V91"/>
    <mergeCell ref="X91:Z91"/>
    <mergeCell ref="AB91:AC91"/>
    <mergeCell ref="S56:V56"/>
    <mergeCell ref="Y56:Z56"/>
    <mergeCell ref="AB56:AC56"/>
    <mergeCell ref="S57:V57"/>
    <mergeCell ref="Y57:Z57"/>
    <mergeCell ref="AB57:AC57"/>
    <mergeCell ref="R53:Z53"/>
    <mergeCell ref="AB53:AC53"/>
    <mergeCell ref="S54:V54"/>
    <mergeCell ref="Y54:Z54"/>
    <mergeCell ref="AB54:AC54"/>
    <mergeCell ref="S55:V55"/>
    <mergeCell ref="Y55:Z55"/>
    <mergeCell ref="AB55:AC55"/>
    <mergeCell ref="B55:E55"/>
    <mergeCell ref="H55:I55"/>
    <mergeCell ref="K55:L55"/>
    <mergeCell ref="B56:E56"/>
    <mergeCell ref="H56:I56"/>
    <mergeCell ref="K56:L56"/>
    <mergeCell ref="H52:I52"/>
    <mergeCell ref="K52:L52"/>
    <mergeCell ref="A53:I53"/>
    <mergeCell ref="B59:E59"/>
    <mergeCell ref="H59:I59"/>
    <mergeCell ref="K59:L59"/>
    <mergeCell ref="B57:E57"/>
    <mergeCell ref="H57:I57"/>
    <mergeCell ref="K57:L57"/>
    <mergeCell ref="B58:E58"/>
    <mergeCell ref="H58:I58"/>
    <mergeCell ref="K58:L58"/>
    <mergeCell ref="D116:F116"/>
    <mergeCell ref="G116:I116"/>
    <mergeCell ref="K116:L116"/>
    <mergeCell ref="D117:F117"/>
    <mergeCell ref="G117:I117"/>
    <mergeCell ref="K117:L117"/>
    <mergeCell ref="D114:F114"/>
    <mergeCell ref="G114:I114"/>
    <mergeCell ref="K114:L114"/>
    <mergeCell ref="D115:F115"/>
    <mergeCell ref="G115:I115"/>
    <mergeCell ref="K115:L115"/>
    <mergeCell ref="D112:F112"/>
    <mergeCell ref="G112:I112"/>
    <mergeCell ref="K112:L112"/>
    <mergeCell ref="D113:F113"/>
    <mergeCell ref="G113:I113"/>
    <mergeCell ref="K113:L113"/>
    <mergeCell ref="S95:V95"/>
    <mergeCell ref="X95:Z95"/>
    <mergeCell ref="AB95:AC95"/>
    <mergeCell ref="R96:Z96"/>
    <mergeCell ref="AB96:AC96"/>
    <mergeCell ref="G111:P111"/>
    <mergeCell ref="A96:I96"/>
    <mergeCell ref="K96:L96"/>
    <mergeCell ref="B102:E102"/>
    <mergeCell ref="H102:I102"/>
    <mergeCell ref="K102:L102"/>
    <mergeCell ref="B103:E103"/>
    <mergeCell ref="H103:I103"/>
    <mergeCell ref="K103:L103"/>
    <mergeCell ref="H99:I99"/>
    <mergeCell ref="K99:L99"/>
    <mergeCell ref="A100:I100"/>
    <mergeCell ref="K100:L100"/>
    <mergeCell ref="B98:D98"/>
    <mergeCell ref="H98:I98"/>
    <mergeCell ref="K98:L98"/>
    <mergeCell ref="B99:D99"/>
    <mergeCell ref="B101:E101"/>
    <mergeCell ref="H101:I101"/>
    <mergeCell ref="S92:V92"/>
    <mergeCell ref="X92:Z92"/>
    <mergeCell ref="AB92:AC92"/>
    <mergeCell ref="B95:E95"/>
    <mergeCell ref="G95:I95"/>
    <mergeCell ref="K95:L95"/>
    <mergeCell ref="B94:E94"/>
    <mergeCell ref="G94:I94"/>
    <mergeCell ref="K94:L94"/>
    <mergeCell ref="S98:U98"/>
    <mergeCell ref="Y98:Z98"/>
    <mergeCell ref="AB98:AC98"/>
    <mergeCell ref="S99:U99"/>
    <mergeCell ref="Y99:Z99"/>
    <mergeCell ref="AB99:AC99"/>
    <mergeCell ref="K101:L101"/>
    <mergeCell ref="R89:Z89"/>
    <mergeCell ref="AB89:AC89"/>
    <mergeCell ref="S90:V90"/>
    <mergeCell ref="X90:Z90"/>
    <mergeCell ref="AB90:AC90"/>
    <mergeCell ref="U77:W77"/>
    <mergeCell ref="X77:Z77"/>
    <mergeCell ref="AB77:AC77"/>
    <mergeCell ref="U78:W78"/>
    <mergeCell ref="X78:Z78"/>
    <mergeCell ref="AB78:AC78"/>
    <mergeCell ref="AB76:AC76"/>
    <mergeCell ref="U73:W73"/>
    <mergeCell ref="X73:Z73"/>
    <mergeCell ref="AB73:AC73"/>
    <mergeCell ref="U74:W74"/>
    <mergeCell ref="X74:Z74"/>
    <mergeCell ref="AB74:AC74"/>
    <mergeCell ref="R79:Z79"/>
    <mergeCell ref="AB79:AC79"/>
    <mergeCell ref="K76:L76"/>
    <mergeCell ref="U67:W67"/>
    <mergeCell ref="X67:Z67"/>
    <mergeCell ref="AB67:AC67"/>
    <mergeCell ref="U68:W68"/>
    <mergeCell ref="X68:Z68"/>
    <mergeCell ref="AB68:AC68"/>
    <mergeCell ref="U66:W66"/>
    <mergeCell ref="X66:Z66"/>
    <mergeCell ref="AB66:AC66"/>
    <mergeCell ref="U71:W71"/>
    <mergeCell ref="X71:Z71"/>
    <mergeCell ref="AB71:AC71"/>
    <mergeCell ref="U72:W72"/>
    <mergeCell ref="X72:Z72"/>
    <mergeCell ref="AB72:AC72"/>
    <mergeCell ref="U70:W70"/>
    <mergeCell ref="X70:Z70"/>
    <mergeCell ref="AB70:AC70"/>
    <mergeCell ref="U75:W75"/>
    <mergeCell ref="X75:Z75"/>
    <mergeCell ref="AB75:AC75"/>
    <mergeCell ref="U76:W76"/>
    <mergeCell ref="X76:Z76"/>
    <mergeCell ref="U69:W69"/>
    <mergeCell ref="X69:Z69"/>
    <mergeCell ref="AB69:AC69"/>
    <mergeCell ref="B93:E93"/>
    <mergeCell ref="G93:I93"/>
    <mergeCell ref="K93:L93"/>
    <mergeCell ref="D74:F74"/>
    <mergeCell ref="G74:I74"/>
    <mergeCell ref="K74:L74"/>
    <mergeCell ref="B91:E91"/>
    <mergeCell ref="G91:I91"/>
    <mergeCell ref="K91:L91"/>
    <mergeCell ref="B92:E92"/>
    <mergeCell ref="G92:I92"/>
    <mergeCell ref="K92:L92"/>
    <mergeCell ref="A79:I79"/>
    <mergeCell ref="K79:L79"/>
    <mergeCell ref="A89:I89"/>
    <mergeCell ref="K89:L89"/>
    <mergeCell ref="B90:E90"/>
    <mergeCell ref="G90:I90"/>
    <mergeCell ref="D77:F77"/>
    <mergeCell ref="G77:I77"/>
    <mergeCell ref="K77:L77"/>
    <mergeCell ref="K90:L90"/>
    <mergeCell ref="D71:F71"/>
    <mergeCell ref="G71:I71"/>
    <mergeCell ref="K71:L71"/>
    <mergeCell ref="D72:F72"/>
    <mergeCell ref="G72:I72"/>
    <mergeCell ref="K72:L72"/>
    <mergeCell ref="D69:F69"/>
    <mergeCell ref="G69:I69"/>
    <mergeCell ref="K69:L69"/>
    <mergeCell ref="D70:F70"/>
    <mergeCell ref="G70:I70"/>
    <mergeCell ref="K70:L70"/>
    <mergeCell ref="D73:F73"/>
    <mergeCell ref="G73:I73"/>
    <mergeCell ref="K73:L73"/>
    <mergeCell ref="D78:F78"/>
    <mergeCell ref="G78:I78"/>
    <mergeCell ref="K78:L78"/>
    <mergeCell ref="D75:F75"/>
    <mergeCell ref="G75:I75"/>
    <mergeCell ref="K75:L75"/>
    <mergeCell ref="D76:F76"/>
    <mergeCell ref="G76:I76"/>
    <mergeCell ref="D67:F67"/>
    <mergeCell ref="G67:I67"/>
    <mergeCell ref="K67:L67"/>
    <mergeCell ref="D68:F68"/>
    <mergeCell ref="G68:I68"/>
    <mergeCell ref="K68:L68"/>
    <mergeCell ref="D65:F65"/>
    <mergeCell ref="G65:I65"/>
    <mergeCell ref="K65:L65"/>
    <mergeCell ref="D66:F66"/>
    <mergeCell ref="G66:I66"/>
    <mergeCell ref="K66:L66"/>
    <mergeCell ref="E64:F64"/>
    <mergeCell ref="G64:P64"/>
    <mergeCell ref="S50:U50"/>
    <mergeCell ref="Y50:Z50"/>
    <mergeCell ref="AB50:AC50"/>
    <mergeCell ref="B48:E48"/>
    <mergeCell ref="G48:I48"/>
    <mergeCell ref="K48:L48"/>
    <mergeCell ref="A49:I49"/>
    <mergeCell ref="K49:L49"/>
    <mergeCell ref="X64:AG64"/>
    <mergeCell ref="K53:L53"/>
    <mergeCell ref="B54:E54"/>
    <mergeCell ref="H54:I54"/>
    <mergeCell ref="K54:L54"/>
    <mergeCell ref="B50:D50"/>
    <mergeCell ref="H50:I50"/>
    <mergeCell ref="K50:L50"/>
    <mergeCell ref="B51:D51"/>
    <mergeCell ref="H51:I51"/>
    <mergeCell ref="K51:L51"/>
    <mergeCell ref="B52:D52"/>
    <mergeCell ref="S51:U51"/>
    <mergeCell ref="Y51:Z51"/>
    <mergeCell ref="U65:W65"/>
    <mergeCell ref="X65:Z65"/>
    <mergeCell ref="S46:V46"/>
    <mergeCell ref="X46:Z46"/>
    <mergeCell ref="AB46:AC46"/>
    <mergeCell ref="S47:V47"/>
    <mergeCell ref="X47:Z47"/>
    <mergeCell ref="AB47:AC47"/>
    <mergeCell ref="S44:V44"/>
    <mergeCell ref="X44:Z44"/>
    <mergeCell ref="AB44:AC44"/>
    <mergeCell ref="S45:V45"/>
    <mergeCell ref="X45:Z45"/>
    <mergeCell ref="AB45:AC45"/>
    <mergeCell ref="S48:V48"/>
    <mergeCell ref="X48:Z48"/>
    <mergeCell ref="AB48:AC48"/>
    <mergeCell ref="R49:Z49"/>
    <mergeCell ref="AB49:AC49"/>
    <mergeCell ref="AB65:AC65"/>
    <mergeCell ref="AB51:AC51"/>
    <mergeCell ref="S52:U52"/>
    <mergeCell ref="Y52:Z52"/>
    <mergeCell ref="AB52:AC52"/>
    <mergeCell ref="R32:Z32"/>
    <mergeCell ref="AB32:AC32"/>
    <mergeCell ref="R42:Z42"/>
    <mergeCell ref="AB42:AC42"/>
    <mergeCell ref="S43:V43"/>
    <mergeCell ref="X43:Z43"/>
    <mergeCell ref="AB43:AC43"/>
    <mergeCell ref="U30:W30"/>
    <mergeCell ref="X30:Z30"/>
    <mergeCell ref="AB30:AC30"/>
    <mergeCell ref="U31:W31"/>
    <mergeCell ref="X31:Z31"/>
    <mergeCell ref="AB31:AC31"/>
    <mergeCell ref="U28:W28"/>
    <mergeCell ref="X28:Z28"/>
    <mergeCell ref="AB28:AC28"/>
    <mergeCell ref="U29:W29"/>
    <mergeCell ref="X29:Z29"/>
    <mergeCell ref="AB29:AC29"/>
    <mergeCell ref="U26:W26"/>
    <mergeCell ref="X26:Z26"/>
    <mergeCell ref="AB26:AC26"/>
    <mergeCell ref="U27:W27"/>
    <mergeCell ref="X27:Z27"/>
    <mergeCell ref="AB27:AC27"/>
    <mergeCell ref="U24:W24"/>
    <mergeCell ref="X24:Z24"/>
    <mergeCell ref="AB24:AC24"/>
    <mergeCell ref="U25:W25"/>
    <mergeCell ref="X25:Z25"/>
    <mergeCell ref="AB25:AC25"/>
    <mergeCell ref="U22:W22"/>
    <mergeCell ref="X22:Z22"/>
    <mergeCell ref="AB22:AC22"/>
    <mergeCell ref="U23:W23"/>
    <mergeCell ref="X23:Z23"/>
    <mergeCell ref="AB23:AC23"/>
    <mergeCell ref="U20:W20"/>
    <mergeCell ref="X20:Z20"/>
    <mergeCell ref="AB20:AC20"/>
    <mergeCell ref="U21:W21"/>
    <mergeCell ref="X21:Z21"/>
    <mergeCell ref="AB21:AC21"/>
    <mergeCell ref="V17:W17"/>
    <mergeCell ref="X17:AG17"/>
    <mergeCell ref="U18:W18"/>
    <mergeCell ref="X18:Z18"/>
    <mergeCell ref="AB18:AC18"/>
    <mergeCell ref="U19:W19"/>
    <mergeCell ref="X19:Z19"/>
    <mergeCell ref="AB19:AC19"/>
    <mergeCell ref="B46:E46"/>
    <mergeCell ref="G46:I46"/>
    <mergeCell ref="K46:L46"/>
    <mergeCell ref="B47:E47"/>
    <mergeCell ref="G47:I47"/>
    <mergeCell ref="K47:L47"/>
    <mergeCell ref="B44:E44"/>
    <mergeCell ref="G44:I44"/>
    <mergeCell ref="K44:L44"/>
    <mergeCell ref="B45:E45"/>
    <mergeCell ref="G45:I45"/>
    <mergeCell ref="K45:L45"/>
    <mergeCell ref="A32:I32"/>
    <mergeCell ref="K32:L32"/>
    <mergeCell ref="A42:I42"/>
    <mergeCell ref="K42:L42"/>
    <mergeCell ref="B43:E43"/>
    <mergeCell ref="G43:I43"/>
    <mergeCell ref="K43:L43"/>
    <mergeCell ref="D30:F30"/>
    <mergeCell ref="G30:I30"/>
    <mergeCell ref="K30:L30"/>
    <mergeCell ref="D31:F31"/>
    <mergeCell ref="G31:I31"/>
    <mergeCell ref="K31:L31"/>
    <mergeCell ref="D28:F28"/>
    <mergeCell ref="G28:I28"/>
    <mergeCell ref="K28:L28"/>
    <mergeCell ref="D29:F29"/>
    <mergeCell ref="G29:I29"/>
    <mergeCell ref="K29:L29"/>
    <mergeCell ref="D26:F26"/>
    <mergeCell ref="G26:I26"/>
    <mergeCell ref="K26:L26"/>
    <mergeCell ref="D27:F27"/>
    <mergeCell ref="G27:I27"/>
    <mergeCell ref="K27:L27"/>
    <mergeCell ref="D24:F24"/>
    <mergeCell ref="G24:I24"/>
    <mergeCell ref="K24:L24"/>
    <mergeCell ref="D25:F25"/>
    <mergeCell ref="G25:I25"/>
    <mergeCell ref="K25:L25"/>
    <mergeCell ref="D22:F22"/>
    <mergeCell ref="G22:I22"/>
    <mergeCell ref="K22:L22"/>
    <mergeCell ref="D23:F23"/>
    <mergeCell ref="G23:I23"/>
    <mergeCell ref="K23:L23"/>
    <mergeCell ref="J3:K3"/>
    <mergeCell ref="J5:K5"/>
    <mergeCell ref="J6:K6"/>
    <mergeCell ref="J7:K7"/>
    <mergeCell ref="J9:K9"/>
    <mergeCell ref="D20:F20"/>
    <mergeCell ref="G20:I20"/>
    <mergeCell ref="K20:L20"/>
    <mergeCell ref="D21:F21"/>
    <mergeCell ref="G21:I21"/>
    <mergeCell ref="K21:L21"/>
    <mergeCell ref="E17:F17"/>
    <mergeCell ref="G17:P17"/>
    <mergeCell ref="D18:F18"/>
    <mergeCell ref="G18:I18"/>
    <mergeCell ref="K18:L18"/>
    <mergeCell ref="D19:F19"/>
    <mergeCell ref="G19:I19"/>
    <mergeCell ref="K19:L19"/>
  </mergeCells>
  <phoneticPr fontId="31" type="noConversion"/>
  <dataValidations count="7">
    <dataValidation type="list" errorStyle="warning" showDropDown="1" showInputMessage="1" errorTitle="Percentage Effort" error="This percentage is not a standard GVSU course buy-out percentage.  " sqref="H34:H41 Y34:Y41 H81:H88 Y81:Y88 H128:H135" xr:uid="{97E6D2E3-7D31-4ABA-BF5B-E7ADA83C265C}">
      <formula1>"0%,10.0%,20.0%,11%,22%"</formula1>
    </dataValidation>
    <dataValidation type="list" errorStyle="warning" showDropDown="1" showInputMessage="1" errorTitle="Percentage Effort" error="This percentage is not a standard GVSU course buy-out percentage.  " sqref="F128:F135 W34:W41 F81:F88 W81:W88 F34:F41" xr:uid="{8AC16F57-A9F1-405A-B34C-7C3F39F85CEE}">
      <formula1>"0%,12.5%,22.5%, 25.0%, 45.0%,11%,22%"</formula1>
    </dataValidation>
    <dataValidation errorStyle="warning" showInputMessage="1" showErrorMessage="1" errorTitle="Fringe Benefit Rates" error="This rate is not one of the standard GVSU Fringe Benefits Rates for Faculty and Students.  If the sponsor limits Fringe rates, written documentation is necessary." sqref="G34:G41 X34:X41 G81:G88 X81:X88 G128:G135" xr:uid="{145C4A2E-05B8-4698-878D-C506C00E4980}"/>
    <dataValidation errorStyle="warning" allowBlank="1" showInputMessage="1" showErrorMessage="1" sqref="G19:G31 X19:X31 G66:G78 X66:X78 G113:G125" xr:uid="{2306BEA3-98E0-48F7-B27E-FE3D5968A4E2}"/>
    <dataValidation errorStyle="warning" showInputMessage="1" showErrorMessage="1" errorTitle="Percentage Effort" error="This percentage is not a standard GVSU course buy-out percentage.  " sqref="D19:D22 E128:E135 U19:U22 V34:V41 D66:D69 D77:D78 E81:E88 U66:U69 V81:V88 D113:D116 E34:E41" xr:uid="{A8980B65-E88B-475F-88D9-94F4B52F6B88}"/>
    <dataValidation type="list" errorStyle="warning" showInputMessage="1" errorTitle="Fringe Benefit Rates" error="This rate is not one of the standard GVSU Fringe Benefits Rates for Faculty and Students.  If the sponsor limits Fringe rates, written documentation is necessary." sqref="AC81:AC88 L81:L88 AC34:AC41 L128:L135" xr:uid="{8BF20B58-7B8D-49E8-8C38-C4BA494B2426}">
      <formula1>"0%,  8.395%"</formula1>
    </dataValidation>
    <dataValidation type="list" allowBlank="1" showInputMessage="1" sqref="K54:L59 AB52:AC52 AB57:AC59 K99:L99 K104:L106 AB99:AC99 AB104:AC106 K146:L146 K151:L153" xr:uid="{1C82007F-E55F-4495-9E19-6005892EB377}">
      <formula1>"0%, 7.650%"</formula1>
    </dataValidation>
  </dataValidations>
  <pageMargins left="0.7" right="0.7" top="0.75" bottom="0.75" header="0.3" footer="0.3"/>
  <pageSetup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5352" r:id="rId4" name="Check Box 232">
              <controlPr defaultSize="0" autoFill="0" autoLine="0" autoPict="0">
                <anchor moveWithCells="1">
                  <from>
                    <xdr:col>25</xdr:col>
                    <xdr:colOff>30480</xdr:colOff>
                    <xdr:row>62</xdr:row>
                    <xdr:rowOff>7620</xdr:rowOff>
                  </from>
                  <to>
                    <xdr:col>25</xdr:col>
                    <xdr:colOff>45720</xdr:colOff>
                    <xdr:row>64</xdr:row>
                    <xdr:rowOff>83820</xdr:rowOff>
                  </to>
                </anchor>
              </controlPr>
            </control>
          </mc:Choice>
        </mc:AlternateContent>
        <mc:AlternateContent xmlns:mc="http://schemas.openxmlformats.org/markup-compatibility/2006">
          <mc:Choice Requires="x14">
            <control shapeId="5353" r:id="rId5" name="Check Box 233">
              <controlPr defaultSize="0" autoFill="0" autoLine="0" autoPict="0">
                <anchor moveWithCells="1">
                  <from>
                    <xdr:col>23</xdr:col>
                    <xdr:colOff>30480</xdr:colOff>
                    <xdr:row>62</xdr:row>
                    <xdr:rowOff>7620</xdr:rowOff>
                  </from>
                  <to>
                    <xdr:col>23</xdr:col>
                    <xdr:colOff>30480</xdr:colOff>
                    <xdr:row>64</xdr:row>
                    <xdr:rowOff>45720</xdr:rowOff>
                  </to>
                </anchor>
              </controlPr>
            </control>
          </mc:Choice>
        </mc:AlternateContent>
        <mc:AlternateContent xmlns:mc="http://schemas.openxmlformats.org/markup-compatibility/2006">
          <mc:Choice Requires="x14">
            <control shapeId="5362" r:id="rId6" name="Check Box 242">
              <controlPr defaultSize="0" autoFill="0" autoLine="0" autoPict="0">
                <anchor moveWithCells="1">
                  <from>
                    <xdr:col>8</xdr:col>
                    <xdr:colOff>30480</xdr:colOff>
                    <xdr:row>109</xdr:row>
                    <xdr:rowOff>7620</xdr:rowOff>
                  </from>
                  <to>
                    <xdr:col>8</xdr:col>
                    <xdr:colOff>45720</xdr:colOff>
                    <xdr:row>111</xdr:row>
                    <xdr:rowOff>99060</xdr:rowOff>
                  </to>
                </anchor>
              </controlPr>
            </control>
          </mc:Choice>
        </mc:AlternateContent>
        <mc:AlternateContent xmlns:mc="http://schemas.openxmlformats.org/markup-compatibility/2006">
          <mc:Choice Requires="x14">
            <control shapeId="5363" r:id="rId7" name="Check Box 243">
              <controlPr defaultSize="0" autoFill="0" autoLine="0" autoPict="0">
                <anchor moveWithCells="1">
                  <from>
                    <xdr:col>6</xdr:col>
                    <xdr:colOff>30480</xdr:colOff>
                    <xdr:row>109</xdr:row>
                    <xdr:rowOff>7620</xdr:rowOff>
                  </from>
                  <to>
                    <xdr:col>6</xdr:col>
                    <xdr:colOff>30480</xdr:colOff>
                    <xdr:row>111</xdr:row>
                    <xdr:rowOff>45720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442A63D-CE60-4296-8B24-2F84D6C43354}">
          <x14:formula1>
            <xm:f>'Fringe Rates &amp; Effort % '!$A$14</xm:f>
          </x14:formula1>
          <xm:sqref>L34:L41</xm:sqref>
        </x14:dataValidation>
        <x14:dataValidation type="list" allowBlank="1" showInputMessage="1" showErrorMessage="1" xr:uid="{5A025229-55C1-46EC-BD84-3293D5B17A8D}">
          <x14:formula1>
            <xm:f>'Fringe Rates &amp; Effort % '!$A$17:$A$18</xm:f>
          </x14:formula1>
          <xm:sqref>K44:L48</xm:sqref>
        </x14:dataValidation>
        <x14:dataValidation type="list" allowBlank="1" showInputMessage="1" showErrorMessage="1" xr:uid="{7BAAEAF7-32DD-413B-8602-07A13433948A}">
          <x14:formula1>
            <xm:f>'Fringe Rates &amp; Effort % '!$A$2:$A$23</xm:f>
          </x14:formula1>
          <xm:sqref>K19:L31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EB8BE-26E2-472D-8DC2-F8572B044559}">
  <dimension ref="A1:O117"/>
  <sheetViews>
    <sheetView workbookViewId="0">
      <selection activeCell="I23" sqref="I23"/>
    </sheetView>
  </sheetViews>
  <sheetFormatPr defaultRowHeight="13.8" x14ac:dyDescent="0.25"/>
  <cols>
    <col min="1" max="1" width="39.69921875" customWidth="1"/>
    <col min="2" max="2" width="7.19921875" customWidth="1"/>
    <col min="3" max="3" width="7.69921875" customWidth="1"/>
    <col min="4" max="4" width="3.5" customWidth="1"/>
    <col min="5" max="5" width="29.5" customWidth="1"/>
    <col min="6" max="6" width="6.19921875" bestFit="1" customWidth="1"/>
    <col min="7" max="7" width="8.09765625" customWidth="1"/>
    <col min="8" max="8" width="4.69921875" customWidth="1"/>
    <col min="9" max="9" width="32.69921875" customWidth="1"/>
    <col min="10" max="10" width="10.19921875" customWidth="1"/>
    <col min="11" max="11" width="7.69921875" customWidth="1"/>
    <col min="12" max="12" width="5.19921875" customWidth="1"/>
    <col min="13" max="13" width="20" customWidth="1"/>
    <col min="15" max="15" width="7.3984375" customWidth="1"/>
  </cols>
  <sheetData>
    <row r="1" spans="1:15" ht="17.399999999999999" x14ac:dyDescent="0.25">
      <c r="A1" s="434" t="s">
        <v>328</v>
      </c>
      <c r="E1" s="434" t="s">
        <v>335</v>
      </c>
      <c r="I1" s="434" t="s">
        <v>344</v>
      </c>
    </row>
    <row r="2" spans="1:15" x14ac:dyDescent="0.25">
      <c r="A2" s="425"/>
      <c r="E2" s="430"/>
      <c r="F2" s="430"/>
      <c r="G2" s="430"/>
    </row>
    <row r="3" spans="1:15" ht="24.6" thickBot="1" x14ac:dyDescent="0.3">
      <c r="A3" s="426" t="s">
        <v>7</v>
      </c>
      <c r="B3" s="426" t="s">
        <v>163</v>
      </c>
      <c r="C3" s="424" t="s">
        <v>340</v>
      </c>
      <c r="E3" s="446" t="s">
        <v>164</v>
      </c>
      <c r="F3" s="446" t="s">
        <v>163</v>
      </c>
      <c r="G3" s="354" t="s">
        <v>340</v>
      </c>
      <c r="I3" s="447" t="s">
        <v>4</v>
      </c>
      <c r="J3" s="447" t="s">
        <v>163</v>
      </c>
      <c r="K3" s="448" t="s">
        <v>340</v>
      </c>
      <c r="M3" s="437" t="s">
        <v>5</v>
      </c>
      <c r="N3" s="437" t="s">
        <v>163</v>
      </c>
      <c r="O3" s="444" t="s">
        <v>340</v>
      </c>
    </row>
    <row r="4" spans="1:15" ht="14.4" thickBot="1" x14ac:dyDescent="0.3">
      <c r="A4" s="427" t="s">
        <v>232</v>
      </c>
      <c r="B4" s="428" t="s">
        <v>341</v>
      </c>
      <c r="C4" s="439">
        <v>904</v>
      </c>
      <c r="E4" s="427" t="s">
        <v>167</v>
      </c>
      <c r="F4" s="427" t="s">
        <v>166</v>
      </c>
      <c r="G4" s="439">
        <v>826</v>
      </c>
      <c r="I4" s="428" t="s">
        <v>334</v>
      </c>
      <c r="J4" s="428" t="s">
        <v>166</v>
      </c>
      <c r="K4" s="442">
        <v>826</v>
      </c>
      <c r="M4" s="428" t="s">
        <v>6</v>
      </c>
      <c r="N4" s="428" t="s">
        <v>79</v>
      </c>
      <c r="O4" s="433">
        <v>859</v>
      </c>
    </row>
    <row r="5" spans="1:15" ht="14.4" thickBot="1" x14ac:dyDescent="0.3">
      <c r="A5" s="427" t="s">
        <v>329</v>
      </c>
      <c r="B5" s="427" t="s">
        <v>341</v>
      </c>
      <c r="C5" s="439">
        <v>904</v>
      </c>
      <c r="E5" s="438"/>
      <c r="F5" s="438"/>
      <c r="G5" s="440"/>
      <c r="I5" s="428" t="s">
        <v>231</v>
      </c>
      <c r="J5" s="428" t="s">
        <v>166</v>
      </c>
      <c r="K5" s="442">
        <v>826</v>
      </c>
      <c r="M5" s="435"/>
      <c r="N5" s="435"/>
      <c r="O5" s="436"/>
    </row>
    <row r="6" spans="1:15" ht="14.4" thickBot="1" x14ac:dyDescent="0.3">
      <c r="A6" s="427" t="s">
        <v>234</v>
      </c>
      <c r="B6" s="428" t="s">
        <v>341</v>
      </c>
      <c r="C6" s="439">
        <v>904</v>
      </c>
      <c r="E6" s="428" t="s">
        <v>337</v>
      </c>
      <c r="F6" s="428" t="s">
        <v>195</v>
      </c>
      <c r="G6" s="441" t="s">
        <v>338</v>
      </c>
      <c r="I6" s="427" t="s">
        <v>233</v>
      </c>
      <c r="J6" s="428" t="s">
        <v>166</v>
      </c>
      <c r="K6" s="439">
        <v>859</v>
      </c>
      <c r="M6" s="435"/>
      <c r="N6" s="435"/>
      <c r="O6" s="436"/>
    </row>
    <row r="7" spans="1:15" ht="14.4" thickBot="1" x14ac:dyDescent="0.3">
      <c r="A7" s="428" t="s">
        <v>236</v>
      </c>
      <c r="B7" s="428" t="s">
        <v>341</v>
      </c>
      <c r="C7" s="442">
        <v>865</v>
      </c>
      <c r="E7" s="438"/>
      <c r="F7" s="438"/>
      <c r="G7" s="440"/>
      <c r="I7" s="360"/>
      <c r="J7" s="360"/>
      <c r="K7" s="443"/>
      <c r="M7" s="435"/>
      <c r="N7" s="435"/>
      <c r="O7" s="436"/>
    </row>
    <row r="8" spans="1:15" ht="14.4" thickBot="1" x14ac:dyDescent="0.3">
      <c r="A8" s="428" t="s">
        <v>224</v>
      </c>
      <c r="B8" s="428" t="s">
        <v>341</v>
      </c>
      <c r="C8" s="442">
        <v>865</v>
      </c>
      <c r="E8" s="427" t="s">
        <v>169</v>
      </c>
      <c r="F8" s="427" t="s">
        <v>341</v>
      </c>
      <c r="G8" s="439">
        <v>826</v>
      </c>
      <c r="I8" s="427" t="s">
        <v>237</v>
      </c>
      <c r="J8" s="427" t="s">
        <v>213</v>
      </c>
      <c r="K8" s="439">
        <v>865</v>
      </c>
    </row>
    <row r="9" spans="1:15" ht="14.4" thickBot="1" x14ac:dyDescent="0.3">
      <c r="A9" s="428" t="s">
        <v>333</v>
      </c>
      <c r="B9" s="428" t="s">
        <v>341</v>
      </c>
      <c r="C9" s="442">
        <v>904</v>
      </c>
      <c r="E9" s="427" t="s">
        <v>171</v>
      </c>
      <c r="F9" s="427" t="s">
        <v>341</v>
      </c>
      <c r="G9" s="439">
        <v>826</v>
      </c>
      <c r="I9" s="428" t="s">
        <v>235</v>
      </c>
      <c r="J9" s="428" t="s">
        <v>213</v>
      </c>
      <c r="K9" s="442">
        <v>859</v>
      </c>
    </row>
    <row r="10" spans="1:15" ht="14.4" thickBot="1" x14ac:dyDescent="0.3">
      <c r="A10" s="429"/>
      <c r="B10" s="429"/>
      <c r="C10" s="445"/>
      <c r="E10" s="428" t="s">
        <v>173</v>
      </c>
      <c r="F10" s="427" t="s">
        <v>341</v>
      </c>
      <c r="G10" s="442">
        <v>826</v>
      </c>
      <c r="I10" s="360"/>
      <c r="J10" s="360"/>
      <c r="K10" s="443"/>
    </row>
    <row r="11" spans="1:15" ht="14.4" thickBot="1" x14ac:dyDescent="0.3">
      <c r="A11" s="428" t="s">
        <v>165</v>
      </c>
      <c r="B11" s="428" t="s">
        <v>166</v>
      </c>
      <c r="C11" s="442">
        <v>826</v>
      </c>
      <c r="E11" s="427" t="s">
        <v>175</v>
      </c>
      <c r="F11" s="427" t="s">
        <v>341</v>
      </c>
      <c r="G11" s="439">
        <v>826</v>
      </c>
      <c r="I11" s="427" t="s">
        <v>239</v>
      </c>
      <c r="J11" s="427" t="s">
        <v>209</v>
      </c>
      <c r="K11" s="439">
        <v>826</v>
      </c>
    </row>
    <row r="12" spans="1:15" ht="14.4" thickBot="1" x14ac:dyDescent="0.3">
      <c r="A12" s="427" t="s">
        <v>168</v>
      </c>
      <c r="B12" s="428" t="s">
        <v>166</v>
      </c>
      <c r="C12" s="439">
        <v>859</v>
      </c>
      <c r="E12" s="428" t="s">
        <v>177</v>
      </c>
      <c r="F12" s="427" t="s">
        <v>341</v>
      </c>
      <c r="G12" s="442">
        <v>826</v>
      </c>
      <c r="I12" s="428" t="s">
        <v>241</v>
      </c>
      <c r="J12" s="428" t="s">
        <v>209</v>
      </c>
      <c r="K12" s="442">
        <v>826</v>
      </c>
    </row>
    <row r="13" spans="1:15" ht="14.4" thickBot="1" x14ac:dyDescent="0.3">
      <c r="A13" s="428" t="s">
        <v>170</v>
      </c>
      <c r="B13" s="428" t="s">
        <v>166</v>
      </c>
      <c r="C13" s="442">
        <v>859</v>
      </c>
      <c r="E13" s="427" t="s">
        <v>179</v>
      </c>
      <c r="F13" s="427" t="s">
        <v>341</v>
      </c>
      <c r="G13" s="439">
        <v>826</v>
      </c>
      <c r="I13" s="427" t="s">
        <v>243</v>
      </c>
      <c r="J13" s="427" t="s">
        <v>209</v>
      </c>
      <c r="K13" s="439">
        <v>826</v>
      </c>
    </row>
    <row r="14" spans="1:15" ht="14.4" thickBot="1" x14ac:dyDescent="0.3">
      <c r="A14" s="427" t="s">
        <v>172</v>
      </c>
      <c r="B14" s="428" t="s">
        <v>166</v>
      </c>
      <c r="C14" s="439">
        <v>859</v>
      </c>
      <c r="E14" s="428" t="s">
        <v>181</v>
      </c>
      <c r="F14" s="427" t="s">
        <v>341</v>
      </c>
      <c r="G14" s="442">
        <v>826</v>
      </c>
      <c r="I14" s="360"/>
      <c r="J14" s="360"/>
      <c r="K14" s="360"/>
    </row>
    <row r="15" spans="1:15" ht="14.4" thickBot="1" x14ac:dyDescent="0.3">
      <c r="A15" s="428" t="s">
        <v>174</v>
      </c>
      <c r="B15" s="428" t="s">
        <v>166</v>
      </c>
      <c r="C15" s="442">
        <v>859</v>
      </c>
      <c r="E15" s="427" t="s">
        <v>183</v>
      </c>
      <c r="F15" s="427" t="s">
        <v>341</v>
      </c>
      <c r="G15" s="439">
        <v>826</v>
      </c>
    </row>
    <row r="16" spans="1:15" ht="14.4" thickBot="1" x14ac:dyDescent="0.3">
      <c r="A16" s="427" t="s">
        <v>176</v>
      </c>
      <c r="B16" s="428" t="s">
        <v>166</v>
      </c>
      <c r="C16" s="439">
        <v>859</v>
      </c>
      <c r="E16" s="428" t="s">
        <v>185</v>
      </c>
      <c r="F16" s="427" t="s">
        <v>341</v>
      </c>
      <c r="G16" s="442">
        <v>826</v>
      </c>
    </row>
    <row r="17" spans="1:7" ht="14.4" thickBot="1" x14ac:dyDescent="0.3">
      <c r="A17" s="428" t="s">
        <v>178</v>
      </c>
      <c r="B17" s="428" t="s">
        <v>166</v>
      </c>
      <c r="C17" s="442">
        <v>859</v>
      </c>
      <c r="E17" s="427" t="s">
        <v>187</v>
      </c>
      <c r="F17" s="427" t="s">
        <v>341</v>
      </c>
      <c r="G17" s="439">
        <v>826</v>
      </c>
    </row>
    <row r="18" spans="1:7" ht="14.4" thickBot="1" x14ac:dyDescent="0.3">
      <c r="A18" s="427" t="s">
        <v>180</v>
      </c>
      <c r="B18" s="428" t="s">
        <v>166</v>
      </c>
      <c r="C18" s="439">
        <v>859</v>
      </c>
      <c r="E18" s="427" t="s">
        <v>191</v>
      </c>
      <c r="F18" s="427" t="s">
        <v>341</v>
      </c>
      <c r="G18" s="439">
        <v>826</v>
      </c>
    </row>
    <row r="19" spans="1:7" ht="14.4" thickBot="1" x14ac:dyDescent="0.3">
      <c r="A19" s="428" t="s">
        <v>182</v>
      </c>
      <c r="B19" s="428" t="s">
        <v>166</v>
      </c>
      <c r="C19" s="442">
        <v>859</v>
      </c>
      <c r="E19" s="428" t="s">
        <v>189</v>
      </c>
      <c r="F19" s="427" t="s">
        <v>341</v>
      </c>
      <c r="G19" s="442">
        <v>826</v>
      </c>
    </row>
    <row r="20" spans="1:7" ht="14.4" thickBot="1" x14ac:dyDescent="0.3">
      <c r="A20" s="427" t="s">
        <v>184</v>
      </c>
      <c r="B20" s="428" t="s">
        <v>166</v>
      </c>
      <c r="C20" s="439">
        <v>826</v>
      </c>
      <c r="E20" s="427" t="s">
        <v>193</v>
      </c>
      <c r="F20" s="427" t="s">
        <v>341</v>
      </c>
      <c r="G20" s="439">
        <v>826</v>
      </c>
    </row>
    <row r="21" spans="1:7" ht="14.4" thickBot="1" x14ac:dyDescent="0.3">
      <c r="A21" s="428" t="s">
        <v>186</v>
      </c>
      <c r="B21" s="428" t="s">
        <v>166</v>
      </c>
      <c r="C21" s="442">
        <v>826</v>
      </c>
      <c r="E21" s="428" t="s">
        <v>196</v>
      </c>
      <c r="F21" s="427" t="s">
        <v>341</v>
      </c>
      <c r="G21" s="442">
        <v>826</v>
      </c>
    </row>
    <row r="22" spans="1:7" ht="14.4" thickBot="1" x14ac:dyDescent="0.3">
      <c r="A22" s="428" t="s">
        <v>188</v>
      </c>
      <c r="B22" s="428" t="s">
        <v>166</v>
      </c>
      <c r="C22" s="442">
        <v>826</v>
      </c>
      <c r="E22" s="427" t="s">
        <v>198</v>
      </c>
      <c r="F22" s="427" t="s">
        <v>341</v>
      </c>
      <c r="G22" s="439">
        <v>826</v>
      </c>
    </row>
    <row r="23" spans="1:7" ht="14.4" thickBot="1" x14ac:dyDescent="0.3">
      <c r="A23" s="428" t="s">
        <v>190</v>
      </c>
      <c r="B23" s="428" t="s">
        <v>166</v>
      </c>
      <c r="C23" s="442">
        <v>826</v>
      </c>
      <c r="E23" s="428" t="s">
        <v>200</v>
      </c>
      <c r="F23" s="427" t="s">
        <v>341</v>
      </c>
      <c r="G23" s="442">
        <v>826</v>
      </c>
    </row>
    <row r="24" spans="1:7" ht="14.4" thickBot="1" x14ac:dyDescent="0.3">
      <c r="A24" s="427" t="s">
        <v>192</v>
      </c>
      <c r="B24" s="428" t="s">
        <v>166</v>
      </c>
      <c r="C24" s="439">
        <v>826</v>
      </c>
      <c r="E24" s="427" t="s">
        <v>202</v>
      </c>
      <c r="F24" s="427" t="s">
        <v>341</v>
      </c>
      <c r="G24" s="439">
        <v>826</v>
      </c>
    </row>
    <row r="25" spans="1:7" ht="14.4" thickBot="1" x14ac:dyDescent="0.3">
      <c r="A25" s="429"/>
      <c r="B25" s="429"/>
      <c r="C25" s="445"/>
      <c r="E25" s="427" t="s">
        <v>206</v>
      </c>
      <c r="F25" s="427" t="s">
        <v>341</v>
      </c>
      <c r="G25" s="439">
        <v>826</v>
      </c>
    </row>
    <row r="26" spans="1:7" ht="14.4" thickBot="1" x14ac:dyDescent="0.3">
      <c r="A26" s="428" t="s">
        <v>194</v>
      </c>
      <c r="B26" s="428" t="s">
        <v>195</v>
      </c>
      <c r="C26" s="442">
        <v>865</v>
      </c>
      <c r="E26" s="428" t="s">
        <v>204</v>
      </c>
      <c r="F26" s="427" t="s">
        <v>341</v>
      </c>
      <c r="G26" s="442">
        <v>826</v>
      </c>
    </row>
    <row r="27" spans="1:7" ht="14.4" thickBot="1" x14ac:dyDescent="0.3">
      <c r="A27" s="428" t="s">
        <v>197</v>
      </c>
      <c r="B27" s="428" t="s">
        <v>195</v>
      </c>
      <c r="C27" s="442">
        <v>904</v>
      </c>
      <c r="E27" s="438"/>
      <c r="F27" s="438"/>
      <c r="G27" s="440"/>
    </row>
    <row r="28" spans="1:7" ht="14.4" thickBot="1" x14ac:dyDescent="0.3">
      <c r="A28" s="428" t="s">
        <v>199</v>
      </c>
      <c r="B28" s="428" t="s">
        <v>195</v>
      </c>
      <c r="C28" s="442">
        <v>904</v>
      </c>
      <c r="E28" s="428" t="s">
        <v>208</v>
      </c>
      <c r="F28" s="428" t="s">
        <v>209</v>
      </c>
      <c r="G28" s="442">
        <v>826</v>
      </c>
    </row>
    <row r="29" spans="1:7" ht="14.4" thickBot="1" x14ac:dyDescent="0.3">
      <c r="A29" s="427" t="s">
        <v>201</v>
      </c>
      <c r="B29" s="428" t="s">
        <v>195</v>
      </c>
      <c r="C29" s="439">
        <v>865</v>
      </c>
      <c r="E29" s="427" t="s">
        <v>211</v>
      </c>
      <c r="F29" s="427" t="s">
        <v>209</v>
      </c>
      <c r="G29" s="439">
        <v>826</v>
      </c>
    </row>
    <row r="30" spans="1:7" ht="14.4" thickBot="1" x14ac:dyDescent="0.3">
      <c r="A30" s="427" t="s">
        <v>203</v>
      </c>
      <c r="B30" s="428" t="s">
        <v>195</v>
      </c>
      <c r="C30" s="439">
        <v>904</v>
      </c>
      <c r="E30" s="428" t="s">
        <v>214</v>
      </c>
      <c r="F30" s="428" t="s">
        <v>209</v>
      </c>
      <c r="G30" s="442">
        <v>826</v>
      </c>
    </row>
    <row r="31" spans="1:7" ht="14.4" thickBot="1" x14ac:dyDescent="0.3">
      <c r="A31" s="427" t="s">
        <v>205</v>
      </c>
      <c r="B31" s="428" t="s">
        <v>195</v>
      </c>
      <c r="C31" s="439">
        <v>904</v>
      </c>
      <c r="E31" s="438"/>
      <c r="F31" s="438"/>
      <c r="G31" s="440"/>
    </row>
    <row r="32" spans="1:7" ht="14.4" thickBot="1" x14ac:dyDescent="0.3">
      <c r="A32" s="427" t="s">
        <v>207</v>
      </c>
      <c r="B32" s="428" t="s">
        <v>195</v>
      </c>
      <c r="C32" s="439">
        <v>904</v>
      </c>
      <c r="E32" s="428" t="s">
        <v>225</v>
      </c>
      <c r="F32" s="428" t="s">
        <v>345</v>
      </c>
      <c r="G32" s="442">
        <v>826</v>
      </c>
    </row>
    <row r="33" spans="1:7" ht="14.4" thickBot="1" x14ac:dyDescent="0.3">
      <c r="A33" s="427" t="s">
        <v>210</v>
      </c>
      <c r="B33" s="428" t="s">
        <v>195</v>
      </c>
      <c r="C33" s="439">
        <v>904</v>
      </c>
      <c r="E33" s="427" t="s">
        <v>227</v>
      </c>
      <c r="F33" s="427" t="s">
        <v>345</v>
      </c>
      <c r="G33" s="439">
        <v>826</v>
      </c>
    </row>
    <row r="34" spans="1:7" ht="14.4" thickBot="1" x14ac:dyDescent="0.3">
      <c r="A34" s="429"/>
      <c r="B34" s="429"/>
      <c r="C34" s="445"/>
      <c r="E34" s="438"/>
      <c r="F34" s="438"/>
      <c r="G34" s="440"/>
    </row>
    <row r="35" spans="1:7" ht="14.4" thickBot="1" x14ac:dyDescent="0.3">
      <c r="A35" s="428" t="s">
        <v>212</v>
      </c>
      <c r="B35" s="428" t="s">
        <v>213</v>
      </c>
      <c r="C35" s="442">
        <v>865</v>
      </c>
      <c r="E35" s="428" t="s">
        <v>216</v>
      </c>
      <c r="F35" s="428" t="s">
        <v>217</v>
      </c>
      <c r="G35" s="442">
        <v>826</v>
      </c>
    </row>
    <row r="36" spans="1:7" ht="14.4" thickBot="1" x14ac:dyDescent="0.3">
      <c r="A36" s="427" t="s">
        <v>215</v>
      </c>
      <c r="B36" s="428" t="s">
        <v>213</v>
      </c>
      <c r="C36" s="439">
        <v>865</v>
      </c>
      <c r="E36" s="428" t="s">
        <v>219</v>
      </c>
      <c r="F36" s="428" t="s">
        <v>217</v>
      </c>
      <c r="G36" s="442">
        <v>826</v>
      </c>
    </row>
    <row r="37" spans="1:7" ht="14.4" thickBot="1" x14ac:dyDescent="0.3">
      <c r="A37" s="428" t="s">
        <v>218</v>
      </c>
      <c r="B37" s="428" t="s">
        <v>213</v>
      </c>
      <c r="C37" s="442">
        <v>865</v>
      </c>
      <c r="E37" s="428" t="s">
        <v>336</v>
      </c>
      <c r="F37" s="428" t="s">
        <v>217</v>
      </c>
      <c r="G37" s="442">
        <v>826</v>
      </c>
    </row>
    <row r="38" spans="1:7" ht="14.4" thickBot="1" x14ac:dyDescent="0.3">
      <c r="A38" s="427" t="s">
        <v>220</v>
      </c>
      <c r="B38" s="428" t="s">
        <v>213</v>
      </c>
      <c r="C38" s="439">
        <v>865</v>
      </c>
      <c r="E38" s="427" t="s">
        <v>221</v>
      </c>
      <c r="F38" s="428" t="s">
        <v>217</v>
      </c>
      <c r="G38" s="439">
        <v>826</v>
      </c>
    </row>
    <row r="39" spans="1:7" ht="14.4" thickBot="1" x14ac:dyDescent="0.3">
      <c r="A39" s="427" t="s">
        <v>222</v>
      </c>
      <c r="B39" s="428" t="s">
        <v>213</v>
      </c>
      <c r="C39" s="439">
        <v>865</v>
      </c>
      <c r="E39" s="428" t="s">
        <v>223</v>
      </c>
      <c r="F39" s="428" t="s">
        <v>217</v>
      </c>
      <c r="G39" s="442">
        <v>826</v>
      </c>
    </row>
    <row r="40" spans="1:7" ht="14.4" thickBot="1" x14ac:dyDescent="0.3">
      <c r="A40" s="427" t="s">
        <v>226</v>
      </c>
      <c r="B40" s="428" t="s">
        <v>213</v>
      </c>
      <c r="C40" s="439">
        <v>865</v>
      </c>
      <c r="E40" s="438"/>
      <c r="F40" s="438"/>
      <c r="G40" s="438"/>
    </row>
    <row r="41" spans="1:7" ht="14.4" thickBot="1" x14ac:dyDescent="0.3">
      <c r="A41" s="427" t="s">
        <v>228</v>
      </c>
      <c r="B41" s="428" t="s">
        <v>213</v>
      </c>
      <c r="C41" s="439">
        <v>826</v>
      </c>
    </row>
    <row r="42" spans="1:7" ht="14.4" thickBot="1" x14ac:dyDescent="0.3">
      <c r="A42" s="428" t="s">
        <v>229</v>
      </c>
      <c r="B42" s="428" t="s">
        <v>213</v>
      </c>
      <c r="C42" s="442">
        <v>826</v>
      </c>
    </row>
    <row r="43" spans="1:7" ht="14.4" thickBot="1" x14ac:dyDescent="0.3">
      <c r="A43" s="427" t="s">
        <v>230</v>
      </c>
      <c r="B43" s="428" t="s">
        <v>213</v>
      </c>
      <c r="C43" s="439">
        <v>859</v>
      </c>
    </row>
    <row r="44" spans="1:7" ht="14.4" thickBot="1" x14ac:dyDescent="0.3">
      <c r="A44" s="429"/>
      <c r="B44" s="429"/>
      <c r="C44" s="445"/>
    </row>
    <row r="45" spans="1:7" ht="14.4" thickBot="1" x14ac:dyDescent="0.3">
      <c r="A45" s="428" t="s">
        <v>238</v>
      </c>
      <c r="B45" s="428" t="s">
        <v>209</v>
      </c>
      <c r="C45" s="442">
        <v>904</v>
      </c>
    </row>
    <row r="46" spans="1:7" ht="14.4" thickBot="1" x14ac:dyDescent="0.3">
      <c r="A46" s="429"/>
      <c r="B46" s="429"/>
      <c r="C46" s="445"/>
    </row>
    <row r="47" spans="1:7" ht="14.4" thickBot="1" x14ac:dyDescent="0.3">
      <c r="A47" s="427" t="s">
        <v>240</v>
      </c>
      <c r="B47" s="427" t="s">
        <v>345</v>
      </c>
      <c r="C47" s="439">
        <v>904</v>
      </c>
    </row>
    <row r="48" spans="1:7" ht="14.4" thickBot="1" x14ac:dyDescent="0.3">
      <c r="A48" s="429"/>
      <c r="B48" s="429"/>
      <c r="C48" s="445"/>
    </row>
    <row r="49" spans="1:3" ht="14.4" thickBot="1" x14ac:dyDescent="0.3">
      <c r="A49" s="428" t="s">
        <v>242</v>
      </c>
      <c r="B49" s="428" t="s">
        <v>217</v>
      </c>
      <c r="C49" s="442">
        <v>904</v>
      </c>
    </row>
    <row r="50" spans="1:3" ht="14.4" thickBot="1" x14ac:dyDescent="0.3">
      <c r="A50" s="428" t="s">
        <v>244</v>
      </c>
      <c r="B50" s="428" t="s">
        <v>217</v>
      </c>
      <c r="C50" s="442">
        <v>904</v>
      </c>
    </row>
    <row r="51" spans="1:3" ht="14.4" thickBot="1" x14ac:dyDescent="0.3">
      <c r="A51" s="428" t="s">
        <v>245</v>
      </c>
      <c r="B51" s="428" t="s">
        <v>217</v>
      </c>
      <c r="C51" s="442">
        <v>904</v>
      </c>
    </row>
    <row r="112" spans="1:1" ht="34.200000000000003" x14ac:dyDescent="0.25">
      <c r="A112" s="423" t="s">
        <v>339</v>
      </c>
    </row>
    <row r="113" spans="1:3" ht="36.6" customHeight="1" thickBot="1" x14ac:dyDescent="0.3">
      <c r="A113" s="431" t="s">
        <v>8</v>
      </c>
      <c r="B113" s="431" t="s">
        <v>163</v>
      </c>
      <c r="C113" s="431" t="s">
        <v>340</v>
      </c>
    </row>
    <row r="114" spans="1:3" ht="14.4" thickBot="1" x14ac:dyDescent="0.3">
      <c r="A114" s="428" t="s">
        <v>246</v>
      </c>
      <c r="B114" s="428" t="s">
        <v>330</v>
      </c>
      <c r="C114" s="433">
        <v>1012</v>
      </c>
    </row>
    <row r="115" spans="1:3" ht="14.4" thickBot="1" x14ac:dyDescent="0.3">
      <c r="A115" s="427" t="s">
        <v>342</v>
      </c>
      <c r="B115" s="427" t="s">
        <v>332</v>
      </c>
      <c r="C115" s="432">
        <v>1012</v>
      </c>
    </row>
    <row r="116" spans="1:3" ht="14.4" thickBot="1" x14ac:dyDescent="0.3">
      <c r="A116" s="428" t="s">
        <v>247</v>
      </c>
      <c r="B116" s="428" t="s">
        <v>330</v>
      </c>
      <c r="C116" s="433">
        <v>1044</v>
      </c>
    </row>
    <row r="117" spans="1:3" x14ac:dyDescent="0.25">
      <c r="A117" s="427" t="s">
        <v>343</v>
      </c>
      <c r="B117" s="427" t="s">
        <v>331</v>
      </c>
      <c r="C117" s="432">
        <v>1044</v>
      </c>
    </row>
  </sheetData>
  <sortState xmlns:xlrd2="http://schemas.microsoft.com/office/spreadsheetml/2017/richdata2" ref="I4:K15">
    <sortCondition ref="J8:J15"/>
    <sortCondition ref="I8:I1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F9419-A21D-499F-8C38-E0B021205B66}">
  <sheetPr codeName="Sheet1"/>
  <dimension ref="A1:Y72"/>
  <sheetViews>
    <sheetView workbookViewId="0">
      <selection activeCell="E35" sqref="E35"/>
    </sheetView>
  </sheetViews>
  <sheetFormatPr defaultRowHeight="13.8" x14ac:dyDescent="0.25"/>
  <cols>
    <col min="1" max="1" width="8.5" customWidth="1"/>
    <col min="2" max="2" width="8.8984375" bestFit="1" customWidth="1"/>
    <col min="3" max="3" width="50.69921875" customWidth="1"/>
    <col min="4" max="4" width="3.19921875" customWidth="1"/>
    <col min="5" max="5" width="23.19921875" style="2" bestFit="1" customWidth="1"/>
    <col min="6" max="6" width="2.3984375" style="2" customWidth="1"/>
    <col min="7" max="7" width="7" style="2" bestFit="1" customWidth="1"/>
    <col min="8" max="8" width="9.59765625" bestFit="1" customWidth="1"/>
    <col min="9" max="9" width="3.19921875" customWidth="1"/>
    <col min="10" max="10" width="11.19921875" customWidth="1"/>
    <col min="11" max="11" width="7.19921875" customWidth="1"/>
    <col min="12" max="12" width="3.8984375" customWidth="1"/>
    <col min="14" max="14" width="8.59765625" customWidth="1"/>
    <col min="15" max="15" width="3.69921875" customWidth="1"/>
    <col min="16" max="16" width="9.69921875" customWidth="1"/>
    <col min="17" max="17" width="7.3984375" bestFit="1" customWidth="1"/>
    <col min="18" max="18" width="3.3984375" customWidth="1"/>
    <col min="19" max="19" width="12.59765625" customWidth="1"/>
    <col min="20" max="20" width="8" bestFit="1" customWidth="1"/>
    <col min="21" max="21" width="4" customWidth="1"/>
    <col min="23" max="23" width="7.69921875" bestFit="1" customWidth="1"/>
    <col min="24" max="24" width="3.09765625" customWidth="1"/>
  </cols>
  <sheetData>
    <row r="1" spans="1:23" ht="27" thickBot="1" x14ac:dyDescent="0.3">
      <c r="A1" s="449" t="s">
        <v>2</v>
      </c>
      <c r="B1" s="406" t="s">
        <v>269</v>
      </c>
      <c r="C1" s="407" t="s">
        <v>309</v>
      </c>
      <c r="D1" s="338"/>
      <c r="E1" s="351" t="s">
        <v>129</v>
      </c>
      <c r="F1" s="350"/>
      <c r="G1" s="1004" t="s">
        <v>346</v>
      </c>
      <c r="H1" s="1004"/>
      <c r="I1" s="1004"/>
      <c r="J1" s="1004"/>
      <c r="K1" s="1004"/>
      <c r="L1" s="401"/>
      <c r="M1" s="1005" t="s">
        <v>347</v>
      </c>
      <c r="N1" s="1005"/>
      <c r="O1" s="1005"/>
      <c r="P1" s="1005"/>
      <c r="Q1" s="1005"/>
      <c r="R1" s="401"/>
      <c r="S1" s="997" t="s">
        <v>348</v>
      </c>
      <c r="T1" s="997"/>
      <c r="U1" s="997"/>
      <c r="V1" s="997"/>
      <c r="W1" s="997"/>
    </row>
    <row r="2" spans="1:23" ht="14.4" thickBot="1" x14ac:dyDescent="0.3">
      <c r="A2" s="995" t="s">
        <v>310</v>
      </c>
      <c r="B2" s="995"/>
      <c r="C2" s="995"/>
      <c r="D2" s="338"/>
      <c r="E2" s="2" t="s">
        <v>103</v>
      </c>
      <c r="F2" s="350"/>
      <c r="G2" s="400"/>
      <c r="H2" s="363"/>
      <c r="I2" s="363"/>
      <c r="J2" s="363"/>
      <c r="K2" s="363"/>
      <c r="L2" s="401"/>
      <c r="M2" s="363"/>
      <c r="N2" s="363"/>
      <c r="O2" s="363"/>
      <c r="P2" s="363"/>
      <c r="Q2" s="363"/>
      <c r="R2" s="401"/>
      <c r="S2" s="363"/>
      <c r="T2" s="363"/>
      <c r="U2" s="363"/>
      <c r="V2" s="363"/>
      <c r="W2" s="363"/>
    </row>
    <row r="3" spans="1:23" x14ac:dyDescent="0.25">
      <c r="A3" s="349">
        <v>34.94</v>
      </c>
      <c r="B3" s="352">
        <v>34.21</v>
      </c>
      <c r="C3" s="298" t="s">
        <v>314</v>
      </c>
      <c r="D3" s="339"/>
      <c r="E3" s="2" t="s">
        <v>98</v>
      </c>
      <c r="F3" s="350"/>
      <c r="G3" s="998" t="s">
        <v>286</v>
      </c>
      <c r="H3" s="999"/>
      <c r="I3" s="363"/>
      <c r="J3" s="1000" t="s">
        <v>306</v>
      </c>
      <c r="K3" s="1001"/>
      <c r="L3" s="401"/>
      <c r="M3" s="1002" t="s">
        <v>286</v>
      </c>
      <c r="N3" s="1003"/>
      <c r="O3" s="363"/>
      <c r="P3" s="1000" t="s">
        <v>307</v>
      </c>
      <c r="Q3" s="1001"/>
      <c r="R3" s="401"/>
      <c r="S3" s="1000" t="s">
        <v>286</v>
      </c>
      <c r="T3" s="1001"/>
      <c r="U3" s="363"/>
      <c r="V3" s="1000" t="s">
        <v>308</v>
      </c>
      <c r="W3" s="1001"/>
    </row>
    <row r="4" spans="1:23" x14ac:dyDescent="0.25">
      <c r="A4" s="349">
        <v>35.35</v>
      </c>
      <c r="B4" s="352">
        <v>34.619999999999997</v>
      </c>
      <c r="C4" s="298" t="s">
        <v>315</v>
      </c>
      <c r="D4" s="339"/>
      <c r="E4" s="2" t="s">
        <v>99</v>
      </c>
      <c r="F4" s="350"/>
      <c r="G4" s="1014" t="s">
        <v>274</v>
      </c>
      <c r="H4" s="1015"/>
      <c r="I4" s="363"/>
      <c r="J4" s="1006" t="s">
        <v>287</v>
      </c>
      <c r="K4" s="1007"/>
      <c r="L4" s="401"/>
      <c r="M4" s="1016" t="s">
        <v>275</v>
      </c>
      <c r="N4" s="1017"/>
      <c r="O4" s="363"/>
      <c r="P4" s="1006" t="s">
        <v>287</v>
      </c>
      <c r="Q4" s="1007"/>
      <c r="R4" s="401"/>
      <c r="S4" s="1006" t="s">
        <v>276</v>
      </c>
      <c r="T4" s="1007"/>
      <c r="U4" s="363"/>
      <c r="V4" s="1006" t="s">
        <v>287</v>
      </c>
      <c r="W4" s="1007"/>
    </row>
    <row r="5" spans="1:23" ht="14.4" thickBot="1" x14ac:dyDescent="0.3">
      <c r="A5" s="349">
        <v>42.46</v>
      </c>
      <c r="B5" s="353">
        <v>41.31</v>
      </c>
      <c r="C5" s="298" t="s">
        <v>316</v>
      </c>
      <c r="D5" s="339"/>
      <c r="F5" s="350"/>
      <c r="G5" s="1008" t="s">
        <v>277</v>
      </c>
      <c r="H5" s="1009"/>
      <c r="I5" s="363"/>
      <c r="J5" s="1010" t="s">
        <v>277</v>
      </c>
      <c r="K5" s="1011"/>
      <c r="L5" s="401"/>
      <c r="M5" s="1012" t="s">
        <v>278</v>
      </c>
      <c r="N5" s="1013"/>
      <c r="O5" s="363"/>
      <c r="P5" s="1010" t="s">
        <v>278</v>
      </c>
      <c r="Q5" s="1011"/>
      <c r="R5" s="401"/>
      <c r="S5" s="1010" t="s">
        <v>279</v>
      </c>
      <c r="T5" s="1011"/>
      <c r="U5" s="363"/>
      <c r="V5" s="1010" t="s">
        <v>279</v>
      </c>
      <c r="W5" s="1011"/>
    </row>
    <row r="6" spans="1:23" ht="27" thickBot="1" x14ac:dyDescent="0.3">
      <c r="A6" s="349">
        <v>33.65</v>
      </c>
      <c r="B6" s="353">
        <v>32.200000000000003</v>
      </c>
      <c r="C6" s="298" t="s">
        <v>317</v>
      </c>
      <c r="D6" s="339"/>
      <c r="E6" s="402" t="s">
        <v>268</v>
      </c>
      <c r="F6" s="350"/>
      <c r="G6" s="364" t="s">
        <v>126</v>
      </c>
      <c r="H6" s="365" t="s">
        <v>25</v>
      </c>
      <c r="I6" s="366"/>
      <c r="J6" s="367" t="s">
        <v>25</v>
      </c>
      <c r="K6" s="368" t="s">
        <v>126</v>
      </c>
      <c r="L6" s="401"/>
      <c r="M6" s="369" t="s">
        <v>126</v>
      </c>
      <c r="N6" s="370" t="s">
        <v>35</v>
      </c>
      <c r="O6" s="363"/>
      <c r="P6" s="371" t="s">
        <v>35</v>
      </c>
      <c r="Q6" s="372" t="s">
        <v>126</v>
      </c>
      <c r="R6" s="401"/>
      <c r="S6" s="373" t="s">
        <v>126</v>
      </c>
      <c r="T6" s="374" t="s">
        <v>37</v>
      </c>
      <c r="U6" s="363"/>
      <c r="V6" s="375" t="s">
        <v>37</v>
      </c>
      <c r="W6" s="376" t="s">
        <v>126</v>
      </c>
    </row>
    <row r="7" spans="1:23" x14ac:dyDescent="0.25">
      <c r="A7" s="349">
        <v>8.35</v>
      </c>
      <c r="B7" s="352">
        <v>8.35</v>
      </c>
      <c r="C7" s="298" t="s">
        <v>318</v>
      </c>
      <c r="D7" s="339"/>
      <c r="E7" s="2" t="s">
        <v>128</v>
      </c>
      <c r="F7" s="350"/>
      <c r="G7" s="377">
        <v>1</v>
      </c>
      <c r="H7" s="378">
        <f t="shared" ref="H7:H29" si="0">+G7*J$7</f>
        <v>12</v>
      </c>
      <c r="I7" s="366"/>
      <c r="J7" s="379">
        <v>12</v>
      </c>
      <c r="K7" s="380">
        <f>+J7/J$7</f>
        <v>1</v>
      </c>
      <c r="L7" s="401"/>
      <c r="M7" s="377">
        <v>1</v>
      </c>
      <c r="N7" s="381">
        <f>+M7*P$7</f>
        <v>9</v>
      </c>
      <c r="O7" s="363"/>
      <c r="P7" s="379">
        <v>9</v>
      </c>
      <c r="Q7" s="380">
        <f>+P7/P$7</f>
        <v>1</v>
      </c>
      <c r="R7" s="401"/>
      <c r="S7" s="377">
        <v>1</v>
      </c>
      <c r="T7" s="381">
        <f>+S7*V$7</f>
        <v>3</v>
      </c>
      <c r="U7" s="363"/>
      <c r="V7" s="379">
        <v>3</v>
      </c>
      <c r="W7" s="380">
        <f>+V7/V$7</f>
        <v>1</v>
      </c>
    </row>
    <row r="8" spans="1:23" x14ac:dyDescent="0.25">
      <c r="A8" s="340"/>
      <c r="B8" s="340"/>
      <c r="C8" s="340"/>
      <c r="D8" s="339"/>
      <c r="E8" s="2" t="s">
        <v>127</v>
      </c>
      <c r="F8" s="350"/>
      <c r="G8" s="382">
        <v>0.95</v>
      </c>
      <c r="H8" s="383">
        <f t="shared" si="0"/>
        <v>11.4</v>
      </c>
      <c r="I8" s="366"/>
      <c r="J8" s="384">
        <v>11</v>
      </c>
      <c r="K8" s="385">
        <f t="shared" ref="K8:K19" si="1">+J8/J$7</f>
        <v>0.91669999999999996</v>
      </c>
      <c r="L8" s="401"/>
      <c r="M8" s="386">
        <v>0.95</v>
      </c>
      <c r="N8" s="387">
        <f t="shared" ref="N8:N28" si="2">+M8*P$7</f>
        <v>8.5500000000000007</v>
      </c>
      <c r="O8" s="363"/>
      <c r="P8" s="384">
        <v>8</v>
      </c>
      <c r="Q8" s="388">
        <f t="shared" ref="Q8:Q16" si="3">+P8/P$7</f>
        <v>0.88890000000000002</v>
      </c>
      <c r="R8" s="401"/>
      <c r="S8" s="386">
        <v>0.95</v>
      </c>
      <c r="T8" s="387">
        <f t="shared" ref="T8:T28" si="4">+S8*V$7</f>
        <v>2.85</v>
      </c>
      <c r="U8" s="363"/>
      <c r="V8" s="384">
        <v>2</v>
      </c>
      <c r="W8" s="388">
        <f>+V8/V$7</f>
        <v>0.66669999999999996</v>
      </c>
    </row>
    <row r="9" spans="1:23" x14ac:dyDescent="0.25">
      <c r="A9" s="995" t="s">
        <v>311</v>
      </c>
      <c r="B9" s="996"/>
      <c r="C9" s="996"/>
      <c r="D9" s="338"/>
      <c r="E9" s="2" t="s">
        <v>132</v>
      </c>
      <c r="F9" s="350"/>
      <c r="G9" s="386">
        <v>0.9</v>
      </c>
      <c r="H9" s="383">
        <f t="shared" si="0"/>
        <v>10.8</v>
      </c>
      <c r="I9" s="366"/>
      <c r="J9" s="384">
        <v>10</v>
      </c>
      <c r="K9" s="385">
        <f t="shared" si="1"/>
        <v>0.83330000000000004</v>
      </c>
      <c r="L9" s="401"/>
      <c r="M9" s="386">
        <v>0.9</v>
      </c>
      <c r="N9" s="387">
        <f t="shared" si="2"/>
        <v>8.1</v>
      </c>
      <c r="O9" s="363"/>
      <c r="P9" s="384">
        <v>7</v>
      </c>
      <c r="Q9" s="388">
        <f t="shared" si="3"/>
        <v>0.77780000000000005</v>
      </c>
      <c r="R9" s="401"/>
      <c r="S9" s="386">
        <v>0.9</v>
      </c>
      <c r="T9" s="387">
        <f t="shared" si="4"/>
        <v>2.7</v>
      </c>
      <c r="U9" s="363"/>
      <c r="V9" s="384">
        <v>1</v>
      </c>
      <c r="W9" s="388">
        <f>+V9/V$7</f>
        <v>0.33329999999999999</v>
      </c>
    </row>
    <row r="10" spans="1:23" ht="14.4" thickBot="1" x14ac:dyDescent="0.3">
      <c r="A10" s="349">
        <v>27.12</v>
      </c>
      <c r="B10" s="352">
        <v>26.76</v>
      </c>
      <c r="C10" s="298" t="s">
        <v>319</v>
      </c>
      <c r="D10" s="339"/>
      <c r="E10" s="2" t="s">
        <v>133</v>
      </c>
      <c r="F10" s="350"/>
      <c r="G10" s="386">
        <v>0.85</v>
      </c>
      <c r="H10" s="383">
        <f t="shared" si="0"/>
        <v>10.199999999999999</v>
      </c>
      <c r="I10" s="366"/>
      <c r="J10" s="384">
        <v>9</v>
      </c>
      <c r="K10" s="385">
        <f t="shared" si="1"/>
        <v>0.75</v>
      </c>
      <c r="L10" s="401"/>
      <c r="M10" s="386">
        <v>0.85</v>
      </c>
      <c r="N10" s="387">
        <f t="shared" si="2"/>
        <v>7.65</v>
      </c>
      <c r="O10" s="363"/>
      <c r="P10" s="384">
        <v>6</v>
      </c>
      <c r="Q10" s="388">
        <f t="shared" si="3"/>
        <v>0.66669999999999996</v>
      </c>
      <c r="R10" s="401"/>
      <c r="S10" s="386">
        <v>0.85</v>
      </c>
      <c r="T10" s="387">
        <f t="shared" si="4"/>
        <v>2.5499999999999998</v>
      </c>
      <c r="U10" s="363"/>
      <c r="V10" s="389">
        <v>0.5</v>
      </c>
      <c r="W10" s="390">
        <f>+V10/V$7</f>
        <v>0.16669999999999999</v>
      </c>
    </row>
    <row r="11" spans="1:23" x14ac:dyDescent="0.25">
      <c r="A11" s="349">
        <v>40.869999999999997</v>
      </c>
      <c r="B11" s="352">
        <v>39.85</v>
      </c>
      <c r="C11" s="348" t="s">
        <v>320</v>
      </c>
      <c r="D11" s="339"/>
      <c r="F11" s="350"/>
      <c r="G11" s="386">
        <v>0.8</v>
      </c>
      <c r="H11" s="383">
        <f t="shared" si="0"/>
        <v>9.6</v>
      </c>
      <c r="I11" s="366"/>
      <c r="J11" s="384">
        <v>8</v>
      </c>
      <c r="K11" s="385">
        <f t="shared" si="1"/>
        <v>0.66669999999999996</v>
      </c>
      <c r="L11" s="401"/>
      <c r="M11" s="386">
        <v>0.8</v>
      </c>
      <c r="N11" s="387">
        <f t="shared" si="2"/>
        <v>7.2</v>
      </c>
      <c r="O11" s="363"/>
      <c r="P11" s="384">
        <v>5</v>
      </c>
      <c r="Q11" s="388">
        <f t="shared" si="3"/>
        <v>0.55559999999999998</v>
      </c>
      <c r="R11" s="401"/>
      <c r="S11" s="386">
        <v>0.8</v>
      </c>
      <c r="T11" s="387">
        <f t="shared" si="4"/>
        <v>2.4</v>
      </c>
      <c r="U11" s="363"/>
      <c r="V11" s="363"/>
      <c r="W11" s="363"/>
    </row>
    <row r="12" spans="1:23" x14ac:dyDescent="0.25">
      <c r="A12" s="349">
        <v>40.270000000000003</v>
      </c>
      <c r="B12" s="353">
        <v>39.25</v>
      </c>
      <c r="C12" s="298" t="s">
        <v>321</v>
      </c>
      <c r="D12" s="339"/>
      <c r="F12" s="350"/>
      <c r="G12" s="386">
        <v>0.75</v>
      </c>
      <c r="H12" s="383">
        <f t="shared" si="0"/>
        <v>9</v>
      </c>
      <c r="I12" s="366"/>
      <c r="J12" s="384">
        <v>7</v>
      </c>
      <c r="K12" s="385">
        <f t="shared" si="1"/>
        <v>0.58330000000000004</v>
      </c>
      <c r="L12" s="401"/>
      <c r="M12" s="386">
        <v>0.75</v>
      </c>
      <c r="N12" s="387">
        <f t="shared" si="2"/>
        <v>6.75</v>
      </c>
      <c r="O12" s="363"/>
      <c r="P12" s="384">
        <v>4</v>
      </c>
      <c r="Q12" s="388">
        <f t="shared" si="3"/>
        <v>0.44440000000000002</v>
      </c>
      <c r="R12" s="401"/>
      <c r="S12" s="386">
        <v>0.75</v>
      </c>
      <c r="T12" s="387">
        <f t="shared" si="4"/>
        <v>2.25</v>
      </c>
      <c r="U12" s="363"/>
      <c r="V12" s="451" t="s">
        <v>285</v>
      </c>
      <c r="W12" s="452"/>
    </row>
    <row r="13" spans="1:23" x14ac:dyDescent="0.25">
      <c r="A13" s="349">
        <v>33.29</v>
      </c>
      <c r="B13" s="352">
        <v>31.86</v>
      </c>
      <c r="C13" s="298" t="s">
        <v>322</v>
      </c>
      <c r="D13" s="339"/>
      <c r="E13" s="715" t="s">
        <v>415</v>
      </c>
      <c r="F13" s="350"/>
      <c r="G13" s="386">
        <v>0.7</v>
      </c>
      <c r="H13" s="383">
        <f t="shared" si="0"/>
        <v>8.4</v>
      </c>
      <c r="I13" s="366"/>
      <c r="J13" s="384">
        <v>6</v>
      </c>
      <c r="K13" s="385">
        <f t="shared" si="1"/>
        <v>0.5</v>
      </c>
      <c r="L13" s="401"/>
      <c r="M13" s="386">
        <v>0.7</v>
      </c>
      <c r="N13" s="387">
        <f t="shared" si="2"/>
        <v>6.3</v>
      </c>
      <c r="O13" s="363"/>
      <c r="P13" s="384">
        <v>3</v>
      </c>
      <c r="Q13" s="388">
        <f t="shared" si="3"/>
        <v>0.33329999999999999</v>
      </c>
      <c r="R13" s="401"/>
      <c r="S13" s="386">
        <v>0.7</v>
      </c>
      <c r="T13" s="387">
        <f t="shared" si="4"/>
        <v>2.1</v>
      </c>
      <c r="U13" s="363"/>
      <c r="V13" s="412">
        <v>1</v>
      </c>
      <c r="W13" s="391">
        <f>+V13/V$7</f>
        <v>0.33329999999999999</v>
      </c>
    </row>
    <row r="14" spans="1:23" x14ac:dyDescent="0.25">
      <c r="A14" s="349">
        <v>8.35</v>
      </c>
      <c r="B14" s="352">
        <v>8.35</v>
      </c>
      <c r="C14" s="298" t="s">
        <v>323</v>
      </c>
      <c r="D14" s="339"/>
      <c r="F14" s="350"/>
      <c r="G14" s="386">
        <v>0.65</v>
      </c>
      <c r="H14" s="383">
        <f t="shared" si="0"/>
        <v>7.8</v>
      </c>
      <c r="I14" s="366"/>
      <c r="J14" s="384">
        <v>5</v>
      </c>
      <c r="K14" s="385">
        <f t="shared" si="1"/>
        <v>0.41670000000000001</v>
      </c>
      <c r="L14" s="401"/>
      <c r="M14" s="386">
        <v>0.65</v>
      </c>
      <c r="N14" s="387">
        <f t="shared" si="2"/>
        <v>5.85</v>
      </c>
      <c r="O14" s="363"/>
      <c r="P14" s="384">
        <v>2</v>
      </c>
      <c r="Q14" s="388">
        <f t="shared" si="3"/>
        <v>0.22220000000000001</v>
      </c>
      <c r="R14" s="401"/>
      <c r="S14" s="386">
        <v>0.65</v>
      </c>
      <c r="T14" s="387">
        <f t="shared" si="4"/>
        <v>1.95</v>
      </c>
      <c r="U14" s="363"/>
      <c r="V14" s="363"/>
      <c r="W14" s="363"/>
    </row>
    <row r="15" spans="1:23" x14ac:dyDescent="0.25">
      <c r="A15" s="340"/>
      <c r="B15" s="340"/>
      <c r="C15" s="340"/>
      <c r="D15" s="339"/>
      <c r="F15" s="350"/>
      <c r="G15" s="386">
        <v>0.6</v>
      </c>
      <c r="H15" s="383">
        <f t="shared" si="0"/>
        <v>7.2</v>
      </c>
      <c r="I15" s="366"/>
      <c r="J15" s="384">
        <v>4</v>
      </c>
      <c r="K15" s="385">
        <f t="shared" si="1"/>
        <v>0.33329999999999999</v>
      </c>
      <c r="L15" s="401"/>
      <c r="M15" s="386">
        <v>0.6</v>
      </c>
      <c r="N15" s="387">
        <f t="shared" si="2"/>
        <v>5.4</v>
      </c>
      <c r="O15" s="363"/>
      <c r="P15" s="384">
        <v>1</v>
      </c>
      <c r="Q15" s="388">
        <f t="shared" si="3"/>
        <v>0.1111</v>
      </c>
      <c r="R15" s="401"/>
      <c r="S15" s="386">
        <v>0.6</v>
      </c>
      <c r="T15" s="387">
        <f t="shared" si="4"/>
        <v>1.8</v>
      </c>
      <c r="U15" s="363"/>
      <c r="V15" s="363"/>
      <c r="W15" s="363"/>
    </row>
    <row r="16" spans="1:23" ht="14.4" thickBot="1" x14ac:dyDescent="0.3">
      <c r="A16" s="995" t="s">
        <v>312</v>
      </c>
      <c r="B16" s="996"/>
      <c r="C16" s="996"/>
      <c r="D16" s="338"/>
      <c r="F16" s="350"/>
      <c r="G16" s="386">
        <v>0.55000000000000004</v>
      </c>
      <c r="H16" s="383">
        <f t="shared" si="0"/>
        <v>6.6</v>
      </c>
      <c r="I16" s="366"/>
      <c r="J16" s="384">
        <v>3</v>
      </c>
      <c r="K16" s="385">
        <f t="shared" si="1"/>
        <v>0.25</v>
      </c>
      <c r="L16" s="401"/>
      <c r="M16" s="386">
        <v>0.55000000000000004</v>
      </c>
      <c r="N16" s="387">
        <f t="shared" si="2"/>
        <v>4.95</v>
      </c>
      <c r="O16" s="363"/>
      <c r="P16" s="389">
        <v>0.5</v>
      </c>
      <c r="Q16" s="390">
        <f t="shared" si="3"/>
        <v>5.5599999999999997E-2</v>
      </c>
      <c r="R16" s="401"/>
      <c r="S16" s="386">
        <v>0.55000000000000004</v>
      </c>
      <c r="T16" s="387">
        <f t="shared" si="4"/>
        <v>1.65</v>
      </c>
      <c r="U16" s="363"/>
      <c r="V16" s="363"/>
      <c r="W16" s="363"/>
    </row>
    <row r="17" spans="1:20" x14ac:dyDescent="0.25">
      <c r="A17" s="349">
        <v>49.62</v>
      </c>
      <c r="B17" s="352">
        <v>48.25</v>
      </c>
      <c r="C17" s="298" t="s">
        <v>324</v>
      </c>
      <c r="D17" s="339"/>
      <c r="F17" s="350"/>
      <c r="G17" s="386">
        <v>0.5</v>
      </c>
      <c r="H17" s="383">
        <f t="shared" si="0"/>
        <v>6</v>
      </c>
      <c r="I17" s="366"/>
      <c r="J17" s="384">
        <v>2</v>
      </c>
      <c r="K17" s="385">
        <f t="shared" si="1"/>
        <v>0.16669999999999999</v>
      </c>
      <c r="L17" s="401"/>
      <c r="M17" s="386">
        <v>0.5</v>
      </c>
      <c r="N17" s="387">
        <f t="shared" si="2"/>
        <v>4.5</v>
      </c>
      <c r="O17" s="363"/>
      <c r="P17" s="363"/>
      <c r="Q17" s="363"/>
      <c r="R17" s="401"/>
      <c r="S17" s="386">
        <v>0.5</v>
      </c>
      <c r="T17" s="387">
        <f t="shared" si="4"/>
        <v>1.5</v>
      </c>
    </row>
    <row r="18" spans="1:20" x14ac:dyDescent="0.25">
      <c r="A18" s="349">
        <v>8.35</v>
      </c>
      <c r="B18" s="352">
        <v>8.35</v>
      </c>
      <c r="C18" s="298" t="s">
        <v>325</v>
      </c>
      <c r="D18" s="339"/>
      <c r="F18" s="350"/>
      <c r="G18" s="386">
        <v>0.45</v>
      </c>
      <c r="H18" s="383">
        <f t="shared" si="0"/>
        <v>5.4</v>
      </c>
      <c r="I18" s="366"/>
      <c r="J18" s="384">
        <v>1</v>
      </c>
      <c r="K18" s="385">
        <f t="shared" si="1"/>
        <v>8.3299999999999999E-2</v>
      </c>
      <c r="L18" s="401"/>
      <c r="M18" s="386">
        <v>0.45</v>
      </c>
      <c r="N18" s="387">
        <f t="shared" si="2"/>
        <v>4.05</v>
      </c>
      <c r="O18" s="363"/>
      <c r="P18" s="451" t="s">
        <v>283</v>
      </c>
      <c r="Q18" s="452"/>
      <c r="R18" s="401"/>
      <c r="S18" s="386">
        <v>0.45</v>
      </c>
      <c r="T18" s="387">
        <f t="shared" si="4"/>
        <v>1.35</v>
      </c>
    </row>
    <row r="19" spans="1:20" ht="14.4" thickBot="1" x14ac:dyDescent="0.3">
      <c r="A19" s="340"/>
      <c r="B19" s="340"/>
      <c r="C19" s="340"/>
      <c r="D19" s="339"/>
      <c r="F19" s="350"/>
      <c r="G19" s="386">
        <v>0.4</v>
      </c>
      <c r="H19" s="383">
        <f t="shared" si="0"/>
        <v>4.8</v>
      </c>
      <c r="I19" s="366"/>
      <c r="J19" s="389">
        <v>0.5</v>
      </c>
      <c r="K19" s="392">
        <f t="shared" si="1"/>
        <v>4.1700000000000001E-2</v>
      </c>
      <c r="L19" s="401"/>
      <c r="M19" s="386">
        <v>0.4</v>
      </c>
      <c r="N19" s="387">
        <f t="shared" si="2"/>
        <v>3.6</v>
      </c>
      <c r="O19" s="363"/>
      <c r="P19" s="414">
        <v>8</v>
      </c>
      <c r="Q19" s="391">
        <f>+P19/P$7</f>
        <v>0.88890000000000002</v>
      </c>
      <c r="R19" s="401"/>
      <c r="S19" s="386">
        <v>0.4</v>
      </c>
      <c r="T19" s="387">
        <f t="shared" si="4"/>
        <v>1.2</v>
      </c>
    </row>
    <row r="20" spans="1:20" x14ac:dyDescent="0.25">
      <c r="A20" s="995" t="s">
        <v>313</v>
      </c>
      <c r="B20" s="996"/>
      <c r="C20" s="996"/>
      <c r="D20" s="339"/>
      <c r="F20" s="350"/>
      <c r="G20" s="386">
        <v>0.35</v>
      </c>
      <c r="H20" s="383">
        <f t="shared" si="0"/>
        <v>4.2</v>
      </c>
      <c r="I20" s="366"/>
      <c r="J20" s="366"/>
      <c r="K20" s="366"/>
      <c r="L20" s="401"/>
      <c r="M20" s="386">
        <v>0.35</v>
      </c>
      <c r="N20" s="387">
        <f t="shared" si="2"/>
        <v>3.15</v>
      </c>
      <c r="O20" s="363"/>
      <c r="P20" s="363"/>
      <c r="Q20" s="363"/>
      <c r="R20" s="401"/>
      <c r="S20" s="386">
        <v>0.35</v>
      </c>
      <c r="T20" s="387">
        <f t="shared" si="4"/>
        <v>1.05</v>
      </c>
    </row>
    <row r="21" spans="1:20" x14ac:dyDescent="0.25">
      <c r="A21" s="352">
        <v>43.4</v>
      </c>
      <c r="B21" s="352">
        <v>42.29</v>
      </c>
      <c r="C21" t="s">
        <v>326</v>
      </c>
      <c r="D21" s="339"/>
      <c r="F21" s="350"/>
      <c r="G21" s="386">
        <v>0.3</v>
      </c>
      <c r="H21" s="383">
        <f t="shared" si="0"/>
        <v>3.6</v>
      </c>
      <c r="I21" s="366"/>
      <c r="J21" s="450" t="s">
        <v>284</v>
      </c>
      <c r="K21" s="450"/>
      <c r="L21" s="401"/>
      <c r="M21" s="386">
        <v>0.3</v>
      </c>
      <c r="N21" s="387">
        <f t="shared" si="2"/>
        <v>2.7</v>
      </c>
      <c r="O21" s="363"/>
      <c r="P21" s="363"/>
      <c r="Q21" s="363"/>
      <c r="R21" s="401"/>
      <c r="S21" s="386">
        <v>0.3</v>
      </c>
      <c r="T21" s="387">
        <f t="shared" si="4"/>
        <v>0.9</v>
      </c>
    </row>
    <row r="22" spans="1:20" ht="17.399999999999999" customHeight="1" x14ac:dyDescent="0.25">
      <c r="A22" s="352">
        <v>43.4</v>
      </c>
      <c r="B22" s="352">
        <v>42.29</v>
      </c>
      <c r="C22" t="s">
        <v>327</v>
      </c>
      <c r="D22" s="339"/>
      <c r="F22" s="350"/>
      <c r="G22" s="386">
        <v>0.25</v>
      </c>
      <c r="H22" s="383">
        <f t="shared" si="0"/>
        <v>3</v>
      </c>
      <c r="I22" s="366"/>
      <c r="J22" s="413">
        <v>1</v>
      </c>
      <c r="K22" s="391">
        <f>+J22/J$7</f>
        <v>8.3299999999999999E-2</v>
      </c>
      <c r="L22" s="401"/>
      <c r="M22" s="386">
        <v>0.25</v>
      </c>
      <c r="N22" s="387">
        <f t="shared" si="2"/>
        <v>2.25</v>
      </c>
      <c r="O22" s="363"/>
      <c r="P22" s="363"/>
      <c r="Q22" s="363"/>
      <c r="R22" s="401"/>
      <c r="S22" s="386">
        <v>0.25</v>
      </c>
      <c r="T22" s="387">
        <f t="shared" si="4"/>
        <v>0.75</v>
      </c>
    </row>
    <row r="23" spans="1:20" x14ac:dyDescent="0.25">
      <c r="A23" s="341"/>
      <c r="B23" s="341"/>
      <c r="C23" s="342"/>
      <c r="D23" s="343"/>
      <c r="F23" s="350"/>
      <c r="G23" s="386">
        <v>0.2</v>
      </c>
      <c r="H23" s="383">
        <f t="shared" si="0"/>
        <v>2.4</v>
      </c>
      <c r="I23" s="366"/>
      <c r="J23" s="363"/>
      <c r="K23" s="363"/>
      <c r="L23" s="401"/>
      <c r="M23" s="386">
        <v>0.2</v>
      </c>
      <c r="N23" s="387">
        <f t="shared" si="2"/>
        <v>1.8</v>
      </c>
      <c r="O23" s="363"/>
      <c r="P23" s="363"/>
      <c r="Q23" s="363"/>
      <c r="R23" s="401"/>
      <c r="S23" s="386">
        <v>0.2</v>
      </c>
      <c r="T23" s="387">
        <f t="shared" si="4"/>
        <v>0.6</v>
      </c>
    </row>
    <row r="24" spans="1:20" x14ac:dyDescent="0.25">
      <c r="A24" s="995" t="s">
        <v>130</v>
      </c>
      <c r="B24" s="995"/>
      <c r="C24" s="995"/>
      <c r="D24" s="343"/>
      <c r="F24" s="350"/>
      <c r="G24" s="386">
        <v>0.15</v>
      </c>
      <c r="H24" s="383">
        <f t="shared" si="0"/>
        <v>1.8</v>
      </c>
      <c r="I24" s="366"/>
      <c r="J24" s="363"/>
      <c r="K24" s="363"/>
      <c r="L24" s="401"/>
      <c r="M24" s="386">
        <v>0.15</v>
      </c>
      <c r="N24" s="387">
        <f t="shared" si="2"/>
        <v>1.35</v>
      </c>
      <c r="O24" s="363"/>
      <c r="P24" s="363"/>
      <c r="Q24" s="363"/>
      <c r="R24" s="401"/>
      <c r="S24" s="386">
        <v>0.15</v>
      </c>
      <c r="T24" s="387">
        <f t="shared" si="4"/>
        <v>0.45</v>
      </c>
    </row>
    <row r="25" spans="1:20" x14ac:dyDescent="0.25">
      <c r="A25" s="349">
        <v>7.65</v>
      </c>
      <c r="B25" s="405">
        <v>7.65</v>
      </c>
      <c r="C25" s="1018" t="s">
        <v>162</v>
      </c>
      <c r="D25" s="343"/>
      <c r="F25" s="350"/>
      <c r="G25" s="386">
        <v>0.1</v>
      </c>
      <c r="H25" s="383">
        <f t="shared" si="0"/>
        <v>1.2</v>
      </c>
      <c r="I25" s="366"/>
      <c r="J25" s="363"/>
      <c r="K25" s="363"/>
      <c r="L25" s="401"/>
      <c r="M25" s="386">
        <v>0.1</v>
      </c>
      <c r="N25" s="387">
        <f t="shared" si="2"/>
        <v>0.9</v>
      </c>
      <c r="O25" s="363"/>
      <c r="P25" s="363"/>
      <c r="Q25" s="363"/>
      <c r="R25" s="401"/>
      <c r="S25" s="386">
        <v>0.1</v>
      </c>
      <c r="T25" s="387">
        <f t="shared" si="4"/>
        <v>0.3</v>
      </c>
    </row>
    <row r="26" spans="1:20" x14ac:dyDescent="0.25">
      <c r="C26" s="1018"/>
      <c r="D26" s="343"/>
      <c r="F26" s="350"/>
      <c r="G26" s="386">
        <v>0.08</v>
      </c>
      <c r="H26" s="383">
        <f t="shared" si="0"/>
        <v>0.96</v>
      </c>
      <c r="I26" s="366"/>
      <c r="J26" s="363"/>
      <c r="K26" s="363"/>
      <c r="L26" s="401"/>
      <c r="M26" s="386">
        <v>0.08</v>
      </c>
      <c r="N26" s="387">
        <f t="shared" si="2"/>
        <v>0.72</v>
      </c>
      <c r="O26" s="363"/>
      <c r="P26" s="363"/>
      <c r="Q26" s="363"/>
      <c r="R26" s="401"/>
      <c r="S26" s="386">
        <v>0.08</v>
      </c>
      <c r="T26" s="387">
        <f t="shared" si="4"/>
        <v>0.24</v>
      </c>
    </row>
    <row r="27" spans="1:20" x14ac:dyDescent="0.25">
      <c r="D27" s="343"/>
      <c r="F27" s="350"/>
      <c r="G27" s="386">
        <v>0.05</v>
      </c>
      <c r="H27" s="383">
        <f t="shared" si="0"/>
        <v>0.6</v>
      </c>
      <c r="I27" s="366"/>
      <c r="J27" s="363"/>
      <c r="K27" s="363"/>
      <c r="L27" s="401"/>
      <c r="M27" s="386">
        <v>0.05</v>
      </c>
      <c r="N27" s="387">
        <f t="shared" si="2"/>
        <v>0.45</v>
      </c>
      <c r="O27" s="363"/>
      <c r="P27" s="363"/>
      <c r="Q27" s="363"/>
      <c r="R27" s="401"/>
      <c r="S27" s="386">
        <v>0.05</v>
      </c>
      <c r="T27" s="387">
        <f t="shared" si="4"/>
        <v>0.15</v>
      </c>
    </row>
    <row r="28" spans="1:20" x14ac:dyDescent="0.25">
      <c r="A28" s="361"/>
      <c r="B28" s="361"/>
      <c r="C28" s="361"/>
      <c r="D28" s="343"/>
      <c r="F28" s="350"/>
      <c r="G28" s="386">
        <v>0.03</v>
      </c>
      <c r="H28" s="383">
        <f t="shared" si="0"/>
        <v>0.36</v>
      </c>
      <c r="I28" s="366"/>
      <c r="J28" s="363"/>
      <c r="K28" s="363"/>
      <c r="L28" s="401"/>
      <c r="M28" s="386">
        <v>0.03</v>
      </c>
      <c r="N28" s="387">
        <f t="shared" si="2"/>
        <v>0.27</v>
      </c>
      <c r="O28" s="363"/>
      <c r="P28" s="363"/>
      <c r="Q28" s="363"/>
      <c r="R28" s="401"/>
      <c r="S28" s="386">
        <v>0.03</v>
      </c>
      <c r="T28" s="387">
        <f t="shared" si="4"/>
        <v>0.09</v>
      </c>
    </row>
    <row r="29" spans="1:20" ht="14.4" thickBot="1" x14ac:dyDescent="0.3">
      <c r="A29" s="995" t="s">
        <v>305</v>
      </c>
      <c r="B29" s="995"/>
      <c r="C29" s="995"/>
      <c r="D29" s="343"/>
      <c r="F29" s="350"/>
      <c r="G29" s="393">
        <v>0.02</v>
      </c>
      <c r="H29" s="394">
        <f t="shared" si="0"/>
        <v>0.24</v>
      </c>
      <c r="I29" s="366"/>
      <c r="J29" s="363"/>
      <c r="K29" s="363"/>
      <c r="L29" s="401"/>
      <c r="M29" s="393">
        <v>0.02</v>
      </c>
      <c r="N29" s="395">
        <f>+M29*P$7</f>
        <v>0.18</v>
      </c>
      <c r="O29" s="363"/>
      <c r="P29" s="366"/>
      <c r="Q29" s="366"/>
      <c r="R29" s="401"/>
      <c r="S29" s="393">
        <v>0.02</v>
      </c>
      <c r="T29" s="395">
        <f>+S29*V$7</f>
        <v>0.06</v>
      </c>
    </row>
    <row r="30" spans="1:20" ht="14.4" x14ac:dyDescent="0.25">
      <c r="A30" s="355" t="s">
        <v>427</v>
      </c>
      <c r="D30" s="343"/>
      <c r="F30" s="350"/>
      <c r="G30" s="396"/>
      <c r="H30" s="397"/>
      <c r="I30" s="366"/>
      <c r="J30" s="363"/>
      <c r="K30" s="363"/>
      <c r="L30" s="401"/>
      <c r="M30" s="396"/>
      <c r="N30" s="398"/>
      <c r="O30" s="363"/>
      <c r="P30" s="366"/>
      <c r="Q30" s="366"/>
      <c r="R30" s="401"/>
      <c r="S30" s="396"/>
      <c r="T30" s="398"/>
    </row>
    <row r="31" spans="1:20" x14ac:dyDescent="0.25">
      <c r="D31" s="343"/>
      <c r="F31" s="350"/>
      <c r="G31" s="451" t="s">
        <v>280</v>
      </c>
      <c r="H31" s="452"/>
      <c r="I31" s="363"/>
      <c r="J31" s="363"/>
      <c r="K31" s="363"/>
      <c r="L31" s="401"/>
      <c r="M31" s="451" t="s">
        <v>281</v>
      </c>
      <c r="N31" s="452"/>
      <c r="O31" s="363"/>
      <c r="P31" s="363"/>
      <c r="Q31" s="363"/>
      <c r="R31" s="401"/>
      <c r="S31" s="451" t="s">
        <v>282</v>
      </c>
      <c r="T31" s="452"/>
    </row>
    <row r="32" spans="1:20" x14ac:dyDescent="0.25">
      <c r="A32" s="356" t="s">
        <v>248</v>
      </c>
      <c r="D32" s="343"/>
      <c r="F32" s="350"/>
      <c r="G32" s="410">
        <v>0.08</v>
      </c>
      <c r="H32" s="399">
        <f>+G32*J$7</f>
        <v>0.96</v>
      </c>
      <c r="I32" s="366"/>
      <c r="J32" s="363"/>
      <c r="K32" s="363"/>
      <c r="L32" s="401"/>
      <c r="M32" s="409">
        <v>0.05</v>
      </c>
      <c r="N32" s="399">
        <f>+M32*P$7</f>
        <v>0.45</v>
      </c>
      <c r="O32" s="363"/>
      <c r="P32" s="363"/>
      <c r="Q32" s="363"/>
      <c r="R32" s="401"/>
      <c r="S32" s="411">
        <v>0.1</v>
      </c>
      <c r="T32" s="399">
        <f>+S32*V$7</f>
        <v>0.3</v>
      </c>
    </row>
    <row r="33" spans="1:23" x14ac:dyDescent="0.25">
      <c r="A33" s="357" t="s">
        <v>249</v>
      </c>
      <c r="D33" s="343"/>
      <c r="F33" s="350"/>
      <c r="L33" s="300"/>
      <c r="R33" s="300"/>
    </row>
    <row r="34" spans="1:23" x14ac:dyDescent="0.25">
      <c r="A34" s="357" t="s">
        <v>250</v>
      </c>
      <c r="D34" s="343"/>
      <c r="F34" s="844"/>
      <c r="G34" s="844"/>
      <c r="H34" s="845"/>
      <c r="I34" s="845"/>
      <c r="J34" s="845"/>
      <c r="K34" s="845"/>
      <c r="L34" s="845"/>
      <c r="M34" s="845"/>
      <c r="N34" s="845"/>
      <c r="O34" s="845"/>
      <c r="P34" s="845"/>
      <c r="Q34" s="845"/>
      <c r="R34" s="845"/>
      <c r="S34" s="845"/>
      <c r="T34" s="845"/>
      <c r="U34" s="845"/>
      <c r="V34" s="845"/>
      <c r="W34" s="845"/>
    </row>
    <row r="35" spans="1:23" x14ac:dyDescent="0.25">
      <c r="A35" s="357" t="s">
        <v>434</v>
      </c>
      <c r="D35" s="343"/>
      <c r="G35" s="345" t="s">
        <v>18</v>
      </c>
      <c r="H35" s="345"/>
      <c r="I35" s="345"/>
      <c r="J35" s="453"/>
      <c r="M35" s="456" t="s">
        <v>355</v>
      </c>
      <c r="N35" s="416"/>
      <c r="O35" s="416"/>
      <c r="P35" s="416"/>
      <c r="Q35" s="416"/>
      <c r="R35" s="416"/>
    </row>
    <row r="36" spans="1:23" x14ac:dyDescent="0.25">
      <c r="A36" s="358" t="s">
        <v>251</v>
      </c>
      <c r="D36" s="343"/>
      <c r="G36" s="403" t="s">
        <v>349</v>
      </c>
      <c r="L36" s="298"/>
      <c r="M36" s="403" t="s">
        <v>351</v>
      </c>
      <c r="S36" s="404" t="s">
        <v>300</v>
      </c>
    </row>
    <row r="37" spans="1:23" x14ac:dyDescent="0.25">
      <c r="A37" s="357" t="s">
        <v>252</v>
      </c>
      <c r="D37" s="343"/>
      <c r="E37"/>
      <c r="F37"/>
      <c r="L37" s="298"/>
      <c r="S37" s="298" t="s">
        <v>297</v>
      </c>
    </row>
    <row r="38" spans="1:23" x14ac:dyDescent="0.25">
      <c r="A38" s="357" t="s">
        <v>253</v>
      </c>
      <c r="D38" s="343"/>
      <c r="G38" s="310" t="s">
        <v>15</v>
      </c>
      <c r="H38" s="298"/>
      <c r="I38" s="298"/>
      <c r="L38" s="298"/>
      <c r="M38" s="310" t="s">
        <v>15</v>
      </c>
      <c r="N38" s="298"/>
      <c r="O38" s="298"/>
    </row>
    <row r="39" spans="1:23" x14ac:dyDescent="0.25">
      <c r="A39" s="843" t="s">
        <v>435</v>
      </c>
      <c r="D39" s="343"/>
      <c r="G39" s="346">
        <v>0.25</v>
      </c>
      <c r="H39" s="298" t="s">
        <v>16</v>
      </c>
      <c r="I39" s="298"/>
      <c r="J39" t="s">
        <v>288</v>
      </c>
      <c r="L39" s="298"/>
      <c r="M39" s="346">
        <v>0.8</v>
      </c>
      <c r="N39" s="298" t="s">
        <v>16</v>
      </c>
      <c r="O39" s="298"/>
      <c r="P39" t="s">
        <v>353</v>
      </c>
      <c r="S39" s="404" t="s">
        <v>301</v>
      </c>
    </row>
    <row r="40" spans="1:23" x14ac:dyDescent="0.25">
      <c r="A40" s="358" t="s">
        <v>254</v>
      </c>
      <c r="D40" s="343"/>
      <c r="G40" s="346">
        <v>0.25</v>
      </c>
      <c r="H40" s="298" t="s">
        <v>16</v>
      </c>
      <c r="I40" s="298"/>
      <c r="J40" t="s">
        <v>288</v>
      </c>
      <c r="L40" s="298"/>
      <c r="M40" s="346">
        <v>0.2</v>
      </c>
      <c r="N40" s="298" t="s">
        <v>298</v>
      </c>
      <c r="P40" t="s">
        <v>354</v>
      </c>
      <c r="S40" t="s">
        <v>296</v>
      </c>
    </row>
    <row r="41" spans="1:23" x14ac:dyDescent="0.25">
      <c r="A41" s="357" t="s">
        <v>255</v>
      </c>
      <c r="D41" s="343"/>
      <c r="G41" s="346">
        <v>0.25</v>
      </c>
      <c r="H41" s="298" t="s">
        <v>16</v>
      </c>
      <c r="I41" s="298"/>
      <c r="J41" t="s">
        <v>288</v>
      </c>
      <c r="L41" s="298"/>
      <c r="M41" s="346"/>
      <c r="N41" s="298"/>
      <c r="O41" s="298"/>
    </row>
    <row r="42" spans="1:23" x14ac:dyDescent="0.25">
      <c r="A42" s="357" t="s">
        <v>256</v>
      </c>
      <c r="D42" s="343"/>
      <c r="G42" s="346">
        <v>0.25</v>
      </c>
      <c r="H42" s="455" t="s">
        <v>298</v>
      </c>
      <c r="I42" s="298"/>
      <c r="J42" s="454" t="s">
        <v>288</v>
      </c>
      <c r="L42" s="298"/>
      <c r="M42" s="310" t="s">
        <v>17</v>
      </c>
      <c r="N42" s="298"/>
      <c r="O42" s="298"/>
    </row>
    <row r="43" spans="1:23" x14ac:dyDescent="0.25">
      <c r="A43" s="357" t="s">
        <v>436</v>
      </c>
      <c r="D43" s="343"/>
      <c r="G43" s="298"/>
      <c r="H43" s="298"/>
      <c r="I43" s="298"/>
      <c r="L43" s="298"/>
      <c r="M43" s="346">
        <v>0.8</v>
      </c>
      <c r="N43" s="298" t="s">
        <v>16</v>
      </c>
      <c r="O43" s="298"/>
      <c r="P43" t="s">
        <v>353</v>
      </c>
      <c r="S43" s="417"/>
      <c r="T43" s="417"/>
      <c r="U43" s="418" t="s">
        <v>270</v>
      </c>
      <c r="V43" s="417"/>
      <c r="W43" s="417"/>
    </row>
    <row r="44" spans="1:23" ht="14.4" x14ac:dyDescent="0.3">
      <c r="A44" s="360"/>
      <c r="B44" s="360"/>
      <c r="C44" s="360"/>
      <c r="D44" s="343"/>
      <c r="G44" s="310" t="s">
        <v>17</v>
      </c>
      <c r="H44" s="298"/>
      <c r="I44" s="298"/>
      <c r="L44" s="298"/>
      <c r="M44" s="346">
        <v>0.2</v>
      </c>
      <c r="N44" s="298" t="s">
        <v>298</v>
      </c>
      <c r="P44" t="s">
        <v>354</v>
      </c>
      <c r="S44" s="362" t="s">
        <v>302</v>
      </c>
    </row>
    <row r="45" spans="1:23" ht="14.4" x14ac:dyDescent="0.25">
      <c r="A45" s="355" t="s">
        <v>428</v>
      </c>
      <c r="D45" s="343"/>
      <c r="G45" s="346">
        <v>0.25</v>
      </c>
      <c r="H45" s="298" t="s">
        <v>16</v>
      </c>
      <c r="I45" s="298"/>
      <c r="J45" t="s">
        <v>288</v>
      </c>
      <c r="L45" s="298"/>
      <c r="S45" t="s">
        <v>303</v>
      </c>
      <c r="U45" s="494" t="s">
        <v>406</v>
      </c>
    </row>
    <row r="46" spans="1:23" x14ac:dyDescent="0.25">
      <c r="D46" s="343"/>
      <c r="G46" s="346">
        <v>0.25</v>
      </c>
      <c r="H46" s="298" t="s">
        <v>16</v>
      </c>
      <c r="I46" s="298"/>
      <c r="J46" t="s">
        <v>288</v>
      </c>
      <c r="L46" s="298"/>
      <c r="M46" s="310" t="s">
        <v>350</v>
      </c>
      <c r="N46" s="298"/>
      <c r="O46" s="298"/>
      <c r="S46" t="s">
        <v>304</v>
      </c>
    </row>
    <row r="47" spans="1:23" x14ac:dyDescent="0.25">
      <c r="A47" s="356" t="s">
        <v>248</v>
      </c>
      <c r="D47" s="343"/>
      <c r="G47" s="346">
        <v>0.25</v>
      </c>
      <c r="H47" s="298" t="s">
        <v>16</v>
      </c>
      <c r="I47" s="298"/>
      <c r="J47" t="s">
        <v>288</v>
      </c>
      <c r="L47" s="298"/>
      <c r="M47" s="346">
        <v>0.8</v>
      </c>
      <c r="N47" s="298" t="s">
        <v>16</v>
      </c>
      <c r="O47" s="298"/>
      <c r="P47" t="s">
        <v>353</v>
      </c>
    </row>
    <row r="48" spans="1:23" x14ac:dyDescent="0.25">
      <c r="A48" s="359" t="s">
        <v>257</v>
      </c>
      <c r="D48" s="343"/>
      <c r="G48" s="346">
        <v>0.25</v>
      </c>
      <c r="H48" s="455" t="s">
        <v>298</v>
      </c>
      <c r="I48" s="298"/>
      <c r="J48" s="454" t="s">
        <v>288</v>
      </c>
      <c r="K48" s="298"/>
      <c r="L48" s="298"/>
      <c r="M48" s="346">
        <v>0.2</v>
      </c>
      <c r="N48" s="298" t="s">
        <v>298</v>
      </c>
      <c r="P48" t="s">
        <v>354</v>
      </c>
      <c r="S48" s="496" t="s">
        <v>407</v>
      </c>
      <c r="T48" s="438"/>
      <c r="U48" s="438"/>
      <c r="V48" s="438"/>
    </row>
    <row r="49" spans="1:25" x14ac:dyDescent="0.25">
      <c r="A49" s="359" t="s">
        <v>258</v>
      </c>
      <c r="D49" s="343"/>
      <c r="G49" s="298"/>
      <c r="S49" s="298"/>
      <c r="T49" s="497" t="s">
        <v>271</v>
      </c>
      <c r="V49" s="497" t="s">
        <v>272</v>
      </c>
      <c r="W49" s="497" t="s">
        <v>273</v>
      </c>
      <c r="Y49" s="494"/>
    </row>
    <row r="50" spans="1:25" ht="14.4" x14ac:dyDescent="0.3">
      <c r="A50" s="359" t="s">
        <v>259</v>
      </c>
      <c r="D50" s="343"/>
      <c r="G50" s="416" t="s">
        <v>299</v>
      </c>
      <c r="H50" s="416"/>
      <c r="S50" s="298"/>
      <c r="T50" s="495">
        <v>873634</v>
      </c>
      <c r="U50" s="419" t="s">
        <v>289</v>
      </c>
      <c r="V50" s="420">
        <v>1.296</v>
      </c>
      <c r="W50" s="421">
        <f>T50/V50</f>
        <v>674100</v>
      </c>
    </row>
    <row r="51" spans="1:25" x14ac:dyDescent="0.25">
      <c r="A51" s="356" t="s">
        <v>260</v>
      </c>
      <c r="D51" s="343"/>
      <c r="G51" s="415">
        <v>0.25</v>
      </c>
      <c r="H51" s="298" t="s">
        <v>16</v>
      </c>
      <c r="S51" s="298"/>
      <c r="T51" s="421">
        <f>W50</f>
        <v>674100</v>
      </c>
      <c r="U51" s="419" t="s">
        <v>290</v>
      </c>
      <c r="V51" s="420">
        <v>0.29599999999999999</v>
      </c>
      <c r="W51" s="421">
        <f>T51*V51</f>
        <v>199534</v>
      </c>
    </row>
    <row r="52" spans="1:25" x14ac:dyDescent="0.25">
      <c r="A52" s="359" t="s">
        <v>261</v>
      </c>
      <c r="D52" s="343"/>
      <c r="G52" s="415">
        <v>0.75</v>
      </c>
      <c r="H52" s="298" t="s">
        <v>298</v>
      </c>
      <c r="S52" s="298"/>
      <c r="T52" s="421">
        <f>W50</f>
        <v>674100</v>
      </c>
      <c r="U52" s="419" t="s">
        <v>291</v>
      </c>
      <c r="V52" s="421">
        <f>W51</f>
        <v>199534</v>
      </c>
      <c r="W52" s="422">
        <f>T52+V52</f>
        <v>873634</v>
      </c>
    </row>
    <row r="53" spans="1:25" x14ac:dyDescent="0.25">
      <c r="A53" s="359" t="s">
        <v>262</v>
      </c>
      <c r="D53" s="343"/>
      <c r="G53" s="747" t="s">
        <v>423</v>
      </c>
      <c r="M53" s="346"/>
      <c r="N53" s="298"/>
      <c r="O53" s="298"/>
    </row>
    <row r="54" spans="1:25" x14ac:dyDescent="0.25">
      <c r="A54" s="359" t="s">
        <v>263</v>
      </c>
      <c r="D54" s="343"/>
      <c r="E54" s="344"/>
      <c r="F54" s="344"/>
      <c r="M54" s="346"/>
      <c r="N54" s="298"/>
      <c r="O54" s="298"/>
    </row>
    <row r="55" spans="1:25" x14ac:dyDescent="0.25">
      <c r="A55" s="356" t="s">
        <v>264</v>
      </c>
      <c r="D55" s="343"/>
      <c r="F55" s="298"/>
    </row>
    <row r="56" spans="1:25" ht="14.4" x14ac:dyDescent="0.25">
      <c r="A56" s="359" t="s">
        <v>265</v>
      </c>
      <c r="D56" s="343"/>
      <c r="F56" s="298"/>
      <c r="G56" s="337" t="s">
        <v>134</v>
      </c>
    </row>
    <row r="57" spans="1:25" ht="14.4" x14ac:dyDescent="0.25">
      <c r="A57" s="359" t="s">
        <v>266</v>
      </c>
      <c r="D57" s="343"/>
      <c r="F57" s="298"/>
      <c r="G57" s="336" t="s">
        <v>135</v>
      </c>
    </row>
    <row r="58" spans="1:25" ht="14.4" x14ac:dyDescent="0.25">
      <c r="A58" s="359" t="s">
        <v>267</v>
      </c>
      <c r="B58" s="344"/>
      <c r="C58" s="344"/>
      <c r="D58" s="343"/>
      <c r="F58" s="298"/>
      <c r="G58" s="336" t="s">
        <v>136</v>
      </c>
    </row>
    <row r="59" spans="1:25" ht="14.4" x14ac:dyDescent="0.25">
      <c r="D59" s="343"/>
      <c r="F59" s="298"/>
      <c r="G59" s="336" t="s">
        <v>137</v>
      </c>
    </row>
    <row r="60" spans="1:25" ht="14.4" x14ac:dyDescent="0.25">
      <c r="D60" s="343"/>
      <c r="F60" s="298"/>
      <c r="G60" s="336" t="s">
        <v>138</v>
      </c>
    </row>
    <row r="61" spans="1:25" ht="14.4" x14ac:dyDescent="0.25">
      <c r="D61" s="343"/>
      <c r="F61" s="298"/>
      <c r="G61" s="336" t="s">
        <v>139</v>
      </c>
    </row>
    <row r="62" spans="1:25" ht="14.4" x14ac:dyDescent="0.25">
      <c r="G62" s="335"/>
    </row>
    <row r="63" spans="1:25" ht="14.4" x14ac:dyDescent="0.25">
      <c r="G63" s="337" t="s">
        <v>140</v>
      </c>
    </row>
    <row r="64" spans="1:25" ht="14.4" x14ac:dyDescent="0.25">
      <c r="G64" s="336" t="s">
        <v>141</v>
      </c>
    </row>
    <row r="65" spans="7:20" ht="14.4" x14ac:dyDescent="0.25">
      <c r="G65" s="336" t="s">
        <v>142</v>
      </c>
    </row>
    <row r="66" spans="7:20" ht="14.4" x14ac:dyDescent="0.25">
      <c r="G66" s="336" t="s">
        <v>143</v>
      </c>
    </row>
    <row r="67" spans="7:20" ht="14.4" x14ac:dyDescent="0.25">
      <c r="G67" s="336" t="s">
        <v>144</v>
      </c>
    </row>
    <row r="68" spans="7:20" x14ac:dyDescent="0.25">
      <c r="T68" s="457"/>
    </row>
    <row r="72" spans="7:20" x14ac:dyDescent="0.25">
      <c r="T72" s="47"/>
    </row>
  </sheetData>
  <mergeCells count="28">
    <mergeCell ref="A24:C24"/>
    <mergeCell ref="A29:C29"/>
    <mergeCell ref="S4:T4"/>
    <mergeCell ref="V4:W4"/>
    <mergeCell ref="G5:H5"/>
    <mergeCell ref="J5:K5"/>
    <mergeCell ref="M5:N5"/>
    <mergeCell ref="P5:Q5"/>
    <mergeCell ref="S5:T5"/>
    <mergeCell ref="V5:W5"/>
    <mergeCell ref="G4:H4"/>
    <mergeCell ref="J4:K4"/>
    <mergeCell ref="M4:N4"/>
    <mergeCell ref="P4:Q4"/>
    <mergeCell ref="C25:C26"/>
    <mergeCell ref="A2:C2"/>
    <mergeCell ref="A9:C9"/>
    <mergeCell ref="A16:C16"/>
    <mergeCell ref="A20:C20"/>
    <mergeCell ref="S1:W1"/>
    <mergeCell ref="G3:H3"/>
    <mergeCell ref="J3:K3"/>
    <mergeCell ref="M3:N3"/>
    <mergeCell ref="P3:Q3"/>
    <mergeCell ref="S3:T3"/>
    <mergeCell ref="V3:W3"/>
    <mergeCell ref="G1:K1"/>
    <mergeCell ref="M1:Q1"/>
  </mergeCells>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DDE69-48F0-4D39-A4C1-8952A43336D8}">
  <sheetPr codeName="Sheet2">
    <tabColor rgb="FF00B050"/>
  </sheetPr>
  <dimension ref="A1:AR247"/>
  <sheetViews>
    <sheetView tabSelected="1" zoomScale="80" zoomScaleNormal="80" workbookViewId="0">
      <selection activeCell="L10" sqref="L10"/>
    </sheetView>
  </sheetViews>
  <sheetFormatPr defaultColWidth="8.69921875" defaultRowHeight="13.8" outlineLevelCol="2" x14ac:dyDescent="0.25"/>
  <cols>
    <col min="1" max="1" width="43.09765625" style="500" customWidth="1"/>
    <col min="2" max="2" width="10.69921875" style="500" customWidth="1"/>
    <col min="3" max="3" width="9.19921875" style="500" customWidth="1"/>
    <col min="4" max="4" width="8.59765625" style="500" customWidth="1"/>
    <col min="5" max="5" width="9.69921875" style="500" customWidth="1"/>
    <col min="6" max="6" width="9.796875" style="500" customWidth="1"/>
    <col min="7" max="7" width="8.69921875" style="500" customWidth="1"/>
    <col min="8" max="8" width="9.5" style="501" bestFit="1" customWidth="1"/>
    <col min="9" max="9" width="1.8984375" style="499" customWidth="1"/>
    <col min="10" max="10" width="10.69921875" style="505" bestFit="1" customWidth="1" outlineLevel="1"/>
    <col min="11" max="11" width="10.19921875" style="505" customWidth="1" outlineLevel="1"/>
    <col min="12" max="12" width="7.69921875" style="500" customWidth="1" outlineLevel="1"/>
    <col min="13" max="13" width="10" style="500" customWidth="1" outlineLevel="1"/>
    <col min="14" max="14" width="9.8984375" style="500" customWidth="1" outlineLevel="1"/>
    <col min="15" max="15" width="8.5" style="500" customWidth="1" outlineLevel="1"/>
    <col min="16" max="16" width="9.8984375" style="501" customWidth="1" outlineLevel="1"/>
    <col min="17" max="17" width="1.8984375" style="499" customWidth="1"/>
    <col min="18" max="18" width="10.69921875" style="501" bestFit="1" customWidth="1" outlineLevel="1"/>
    <col min="19" max="19" width="9.5" style="501" customWidth="1" outlineLevel="1"/>
    <col min="20" max="20" width="9" style="500" customWidth="1" outlineLevel="1"/>
    <col min="21" max="21" width="9.69921875" style="500" customWidth="1" outlineLevel="1"/>
    <col min="22" max="22" width="8.8984375" style="500" customWidth="1" outlineLevel="1"/>
    <col min="23" max="23" width="8.5" style="500" customWidth="1" outlineLevel="1"/>
    <col min="24" max="24" width="9.3984375" style="501" customWidth="1" outlineLevel="1"/>
    <col min="25" max="25" width="1.8984375" style="499" customWidth="1"/>
    <col min="26" max="26" width="10.3984375" style="501" bestFit="1" customWidth="1" outlineLevel="2"/>
    <col min="27" max="27" width="9.5" style="501" customWidth="1" outlineLevel="2"/>
    <col min="28" max="28" width="8" style="500" customWidth="1" outlineLevel="2"/>
    <col min="29" max="29" width="10.3984375" style="500" customWidth="1" outlineLevel="2"/>
    <col min="30" max="30" width="8.8984375" style="500" customWidth="1" outlineLevel="2"/>
    <col min="31" max="31" width="8.5" style="500" customWidth="1" outlineLevel="2"/>
    <col min="32" max="32" width="9.796875" style="501" customWidth="1" outlineLevel="2"/>
    <col min="33" max="33" width="1.8984375" style="499" customWidth="1"/>
    <col min="34" max="34" width="10.3984375" style="501" bestFit="1" customWidth="1" outlineLevel="1"/>
    <col min="35" max="35" width="9.5" style="501" customWidth="1" outlineLevel="1"/>
    <col min="36" max="36" width="7.59765625" style="500" customWidth="1" outlineLevel="1"/>
    <col min="37" max="37" width="9.69921875" style="500" bestFit="1" customWidth="1" outlineLevel="1"/>
    <col min="38" max="38" width="8.8984375" style="500" customWidth="1" outlineLevel="1"/>
    <col min="39" max="39" width="8.5" style="500" customWidth="1" outlineLevel="1"/>
    <col min="40" max="40" width="9.59765625" style="501" customWidth="1" outlineLevel="1"/>
    <col min="41" max="41" width="1.8984375" style="499" customWidth="1"/>
    <col min="42" max="42" width="15.296875" style="500" customWidth="1"/>
    <col min="43" max="43" width="4.59765625" style="502" customWidth="1"/>
    <col min="44" max="44" width="30.09765625" style="500" bestFit="1" customWidth="1"/>
    <col min="45" max="16384" width="8.69921875" style="500"/>
  </cols>
  <sheetData>
    <row r="1" spans="1:42" x14ac:dyDescent="0.25">
      <c r="I1" s="500"/>
      <c r="Q1" s="500"/>
      <c r="Y1" s="500"/>
      <c r="AG1" s="500"/>
      <c r="AO1" s="500"/>
    </row>
    <row r="2" spans="1:42" ht="15.6" x14ac:dyDescent="0.3">
      <c r="A2" s="846" t="s">
        <v>146</v>
      </c>
      <c r="B2" s="1058"/>
      <c r="C2" s="1059"/>
      <c r="D2" s="1059"/>
      <c r="E2" s="1059"/>
      <c r="F2" s="1059"/>
      <c r="G2" s="1059"/>
      <c r="H2" s="1059"/>
      <c r="I2" s="500"/>
      <c r="J2" s="500"/>
      <c r="K2" s="500"/>
      <c r="Q2" s="500"/>
      <c r="Y2" s="500"/>
      <c r="AG2" s="500"/>
      <c r="AO2" s="500"/>
    </row>
    <row r="3" spans="1:42" ht="15.6" x14ac:dyDescent="0.3">
      <c r="A3" s="846" t="s">
        <v>149</v>
      </c>
      <c r="B3" s="1058"/>
      <c r="C3" s="1059"/>
      <c r="D3" s="1059"/>
      <c r="E3" s="1059"/>
      <c r="F3" s="1059"/>
      <c r="G3" s="1059"/>
      <c r="H3" s="1059"/>
      <c r="I3" s="500"/>
      <c r="J3" s="500"/>
      <c r="K3" s="500"/>
      <c r="Q3" s="500"/>
      <c r="Y3" s="500"/>
      <c r="AG3" s="500"/>
      <c r="AO3" s="500"/>
    </row>
    <row r="4" spans="1:42" ht="15.6" x14ac:dyDescent="0.3">
      <c r="A4" s="746"/>
      <c r="B4" s="746"/>
      <c r="C4" s="504"/>
      <c r="D4" s="504"/>
      <c r="E4" s="504"/>
      <c r="F4" s="504"/>
      <c r="G4" s="504"/>
      <c r="H4" s="504"/>
      <c r="I4" s="500"/>
      <c r="J4" s="500"/>
      <c r="K4" s="500"/>
      <c r="P4" s="505"/>
      <c r="Q4" s="500"/>
      <c r="R4" s="505"/>
      <c r="S4" s="505"/>
      <c r="X4" s="505"/>
      <c r="Y4" s="500"/>
      <c r="Z4" s="505"/>
      <c r="AA4" s="505"/>
      <c r="AF4" s="505"/>
      <c r="AG4" s="500"/>
      <c r="AH4" s="505"/>
      <c r="AI4" s="505"/>
      <c r="AN4" s="505"/>
      <c r="AO4" s="500"/>
    </row>
    <row r="5" spans="1:42" ht="15.6" x14ac:dyDescent="0.3">
      <c r="A5" s="846" t="s">
        <v>148</v>
      </c>
      <c r="B5" s="1058"/>
      <c r="C5" s="1059"/>
      <c r="D5" s="1059"/>
      <c r="E5" s="1059"/>
      <c r="F5" s="1059"/>
      <c r="G5" s="1059"/>
      <c r="H5" s="1059"/>
      <c r="I5" s="500"/>
      <c r="J5" s="506"/>
      <c r="K5" s="506"/>
      <c r="L5" s="506"/>
      <c r="M5" s="506"/>
      <c r="N5" s="506"/>
      <c r="O5" s="506"/>
      <c r="P5" s="505"/>
      <c r="Q5" s="500"/>
      <c r="R5" s="505"/>
      <c r="S5" s="505"/>
      <c r="T5" s="506"/>
      <c r="U5" s="506"/>
      <c r="V5" s="506"/>
      <c r="W5" s="506"/>
      <c r="X5" s="505"/>
      <c r="Y5" s="500"/>
      <c r="Z5" s="505"/>
      <c r="AA5" s="505"/>
      <c r="AB5" s="506"/>
      <c r="AC5" s="506"/>
      <c r="AD5" s="506"/>
      <c r="AE5" s="506"/>
      <c r="AF5" s="505"/>
      <c r="AG5" s="500"/>
      <c r="AH5" s="505"/>
      <c r="AI5" s="505"/>
      <c r="AJ5" s="506"/>
      <c r="AK5" s="506"/>
      <c r="AL5" s="506"/>
      <c r="AM5" s="506"/>
      <c r="AN5" s="505"/>
      <c r="AO5" s="500"/>
    </row>
    <row r="6" spans="1:42" ht="15.6" x14ac:dyDescent="0.3">
      <c r="A6" s="846" t="s">
        <v>3</v>
      </c>
      <c r="B6" s="1058"/>
      <c r="C6" s="1059"/>
      <c r="D6" s="1059"/>
      <c r="E6" s="1059"/>
      <c r="F6" s="1059"/>
      <c r="G6" s="1059"/>
      <c r="H6" s="1059"/>
      <c r="I6" s="500"/>
      <c r="J6" s="500"/>
      <c r="P6" s="505"/>
      <c r="Q6" s="500"/>
      <c r="R6" s="505"/>
      <c r="S6" s="505"/>
      <c r="X6" s="505"/>
      <c r="Y6" s="500"/>
      <c r="Z6" s="505"/>
      <c r="AA6" s="505"/>
      <c r="AF6" s="505"/>
      <c r="AG6" s="500"/>
      <c r="AH6" s="505"/>
      <c r="AI6" s="505"/>
      <c r="AN6" s="505"/>
      <c r="AO6" s="500"/>
    </row>
    <row r="7" spans="1:42" ht="15.6" x14ac:dyDescent="0.3">
      <c r="A7" s="746"/>
      <c r="B7" s="746"/>
      <c r="C7" s="504"/>
      <c r="D7" s="504"/>
      <c r="E7" s="504"/>
      <c r="F7" s="504"/>
      <c r="G7" s="504"/>
      <c r="H7" s="504"/>
      <c r="I7" s="500"/>
      <c r="J7" s="500"/>
      <c r="K7" s="500"/>
      <c r="P7" s="505"/>
      <c r="Q7" s="500"/>
      <c r="R7" s="505"/>
      <c r="S7" s="505"/>
      <c r="X7" s="505"/>
      <c r="Y7" s="500"/>
      <c r="Z7" s="505"/>
      <c r="AA7" s="505"/>
      <c r="AF7" s="505"/>
      <c r="AG7" s="500"/>
      <c r="AH7" s="505"/>
      <c r="AI7" s="505"/>
      <c r="AN7" s="505"/>
      <c r="AO7" s="500"/>
    </row>
    <row r="8" spans="1:42" ht="15.6" x14ac:dyDescent="0.3">
      <c r="A8" s="846" t="s">
        <v>0</v>
      </c>
      <c r="B8" s="1058"/>
      <c r="C8" s="1059"/>
      <c r="D8" s="1059"/>
      <c r="E8" s="1059"/>
      <c r="F8" s="1059"/>
      <c r="G8" s="1059"/>
      <c r="H8" s="1059"/>
      <c r="I8" s="500"/>
      <c r="J8" s="507"/>
      <c r="K8" s="507"/>
      <c r="L8" s="507"/>
      <c r="M8" s="507"/>
      <c r="N8" s="507"/>
      <c r="O8" s="507"/>
      <c r="P8" s="505"/>
      <c r="Q8" s="500"/>
      <c r="R8" s="505"/>
      <c r="S8" s="505"/>
      <c r="T8" s="507"/>
      <c r="U8" s="507"/>
      <c r="V8" s="507"/>
      <c r="W8" s="507"/>
      <c r="X8" s="505"/>
      <c r="Y8" s="500"/>
      <c r="Z8" s="505"/>
      <c r="AA8" s="505"/>
      <c r="AB8" s="507"/>
      <c r="AC8" s="507"/>
      <c r="AD8" s="507"/>
      <c r="AE8" s="507"/>
      <c r="AF8" s="505"/>
      <c r="AG8" s="500"/>
      <c r="AH8" s="505"/>
      <c r="AI8" s="505"/>
      <c r="AJ8" s="507"/>
      <c r="AK8" s="507"/>
      <c r="AL8" s="507"/>
      <c r="AM8" s="507"/>
      <c r="AN8" s="505"/>
      <c r="AO8" s="500"/>
    </row>
    <row r="9" spans="1:42" ht="15.6" x14ac:dyDescent="0.3">
      <c r="A9" s="846" t="s">
        <v>357</v>
      </c>
      <c r="B9" s="1058"/>
      <c r="C9" s="1059"/>
      <c r="D9" s="1059"/>
      <c r="E9" s="1059"/>
      <c r="F9" s="1059"/>
      <c r="G9" s="1059"/>
      <c r="H9" s="1059"/>
      <c r="I9" s="500"/>
      <c r="J9" s="500"/>
      <c r="K9" s="498"/>
      <c r="P9" s="505"/>
      <c r="Q9" s="500"/>
      <c r="R9" s="505"/>
      <c r="S9" s="505"/>
      <c r="X9" s="505"/>
      <c r="Y9" s="500"/>
      <c r="Z9" s="505"/>
      <c r="AA9" s="505"/>
      <c r="AF9" s="505"/>
      <c r="AG9" s="500"/>
      <c r="AH9" s="505"/>
      <c r="AI9" s="505"/>
      <c r="AN9" s="505"/>
      <c r="AO9" s="500"/>
    </row>
    <row r="10" spans="1:42" ht="15.6" x14ac:dyDescent="0.3">
      <c r="A10" s="846" t="s">
        <v>147</v>
      </c>
      <c r="B10" s="1060">
        <v>0.29599999999999999</v>
      </c>
      <c r="C10" s="1061"/>
      <c r="D10" s="1061"/>
      <c r="E10" s="1061"/>
      <c r="F10" s="1061"/>
      <c r="G10" s="1061"/>
      <c r="H10" s="1061"/>
      <c r="I10" s="500"/>
      <c r="J10" s="508"/>
      <c r="K10" s="509"/>
      <c r="L10" s="509"/>
      <c r="M10" s="509"/>
      <c r="N10" s="509"/>
      <c r="O10" s="509"/>
      <c r="P10" s="505"/>
      <c r="Q10" s="500"/>
      <c r="R10" s="505"/>
      <c r="S10" s="505"/>
      <c r="T10" s="509"/>
      <c r="U10" s="509"/>
      <c r="V10" s="509"/>
      <c r="W10" s="509"/>
      <c r="X10" s="505"/>
      <c r="Y10" s="500"/>
      <c r="Z10" s="505"/>
      <c r="AA10" s="505"/>
      <c r="AB10" s="509"/>
      <c r="AC10" s="509"/>
      <c r="AD10" s="509"/>
      <c r="AE10" s="509"/>
      <c r="AF10" s="505"/>
      <c r="AG10" s="500"/>
      <c r="AH10" s="505"/>
      <c r="AI10" s="505"/>
      <c r="AJ10" s="509"/>
      <c r="AK10" s="509"/>
      <c r="AL10" s="509"/>
      <c r="AM10" s="509"/>
      <c r="AN10" s="505"/>
      <c r="AO10" s="500"/>
    </row>
    <row r="11" spans="1:42" ht="15.6" x14ac:dyDescent="0.3">
      <c r="A11" s="503"/>
      <c r="B11" s="503"/>
      <c r="C11" s="504"/>
      <c r="D11" s="504"/>
      <c r="E11" s="504"/>
      <c r="F11" s="504"/>
      <c r="G11" s="504"/>
      <c r="H11" s="504"/>
      <c r="I11" s="500"/>
      <c r="J11" s="500"/>
      <c r="K11" s="500"/>
      <c r="P11" s="505"/>
      <c r="Q11" s="500"/>
      <c r="R11" s="505"/>
      <c r="S11" s="505"/>
      <c r="X11" s="505"/>
      <c r="Y11" s="500"/>
      <c r="Z11" s="505"/>
      <c r="AA11" s="505"/>
      <c r="AF11" s="505"/>
      <c r="AG11" s="500"/>
      <c r="AH11" s="505"/>
      <c r="AI11" s="505"/>
      <c r="AN11" s="505"/>
      <c r="AO11" s="500"/>
      <c r="AP11" s="510"/>
    </row>
    <row r="12" spans="1:42" x14ac:dyDescent="0.25">
      <c r="A12" s="714" t="s">
        <v>433</v>
      </c>
      <c r="B12" s="511"/>
      <c r="C12" s="511"/>
      <c r="D12" s="511"/>
      <c r="E12" s="511"/>
      <c r="F12" s="511"/>
      <c r="G12" s="511"/>
      <c r="H12" s="511"/>
      <c r="I12" s="500"/>
      <c r="J12" s="511"/>
      <c r="K12" s="511"/>
      <c r="P12" s="505"/>
      <c r="Q12" s="500"/>
      <c r="R12" s="505"/>
      <c r="S12" s="505"/>
      <c r="X12" s="505"/>
      <c r="Y12" s="500"/>
      <c r="Z12" s="505"/>
      <c r="AA12" s="505"/>
      <c r="AF12" s="512"/>
      <c r="AG12" s="500"/>
      <c r="AH12" s="512"/>
      <c r="AI12" s="512"/>
      <c r="AN12" s="505"/>
      <c r="AO12" s="500"/>
      <c r="AP12" s="510"/>
    </row>
    <row r="13" spans="1:42" x14ac:dyDescent="0.25">
      <c r="A13" s="513"/>
      <c r="H13" s="514"/>
      <c r="I13" s="500"/>
      <c r="J13" s="500"/>
      <c r="K13" s="514"/>
      <c r="P13" s="500"/>
      <c r="Q13" s="500"/>
      <c r="R13" s="500"/>
      <c r="S13" s="500"/>
      <c r="X13" s="500"/>
      <c r="Y13" s="500"/>
      <c r="Z13" s="500"/>
      <c r="AA13" s="500"/>
      <c r="AF13" s="500"/>
      <c r="AG13" s="500"/>
      <c r="AH13" s="500"/>
      <c r="AI13" s="500"/>
      <c r="AN13" s="505"/>
      <c r="AO13" s="500"/>
    </row>
    <row r="14" spans="1:42" ht="15.6" x14ac:dyDescent="0.25">
      <c r="B14" s="515"/>
      <c r="C14" s="515"/>
      <c r="D14" s="1073" t="s">
        <v>426</v>
      </c>
      <c r="E14" s="1074"/>
      <c r="F14" s="1075"/>
      <c r="G14" s="515"/>
      <c r="H14" s="515"/>
      <c r="I14" s="516"/>
      <c r="J14" s="515"/>
      <c r="K14" s="515"/>
      <c r="L14" s="1073" t="s">
        <v>426</v>
      </c>
      <c r="M14" s="1074"/>
      <c r="N14" s="1075"/>
      <c r="O14" s="515"/>
      <c r="P14" s="515"/>
      <c r="Q14" s="516"/>
      <c r="R14" s="515"/>
      <c r="S14" s="515"/>
      <c r="T14" s="1073" t="s">
        <v>426</v>
      </c>
      <c r="U14" s="1074"/>
      <c r="V14" s="1075"/>
      <c r="W14" s="515"/>
      <c r="X14" s="515"/>
      <c r="Y14" s="516"/>
      <c r="Z14" s="515"/>
      <c r="AA14" s="515"/>
      <c r="AB14" s="1073" t="s">
        <v>426</v>
      </c>
      <c r="AC14" s="1074"/>
      <c r="AD14" s="1075"/>
      <c r="AE14" s="515"/>
      <c r="AF14" s="515"/>
      <c r="AG14" s="516"/>
      <c r="AH14" s="515"/>
      <c r="AI14" s="515"/>
      <c r="AJ14" s="1073" t="s">
        <v>426</v>
      </c>
      <c r="AK14" s="1074"/>
      <c r="AL14" s="1075"/>
      <c r="AM14" s="515"/>
      <c r="AN14" s="515"/>
      <c r="AO14" s="516"/>
      <c r="AP14" s="517"/>
    </row>
    <row r="15" spans="1:42" ht="15.6" x14ac:dyDescent="0.25">
      <c r="A15" s="518" t="s">
        <v>400</v>
      </c>
      <c r="B15" s="1062" t="s">
        <v>121</v>
      </c>
      <c r="C15" s="1035"/>
      <c r="D15" s="1035"/>
      <c r="E15" s="1035"/>
      <c r="F15" s="1035"/>
      <c r="G15" s="1035"/>
      <c r="H15" s="1035"/>
      <c r="I15" s="520"/>
      <c r="J15" s="1035" t="s">
        <v>122</v>
      </c>
      <c r="K15" s="1035"/>
      <c r="L15" s="1035"/>
      <c r="M15" s="1035"/>
      <c r="N15" s="1035"/>
      <c r="O15" s="1035"/>
      <c r="P15" s="1036"/>
      <c r="Q15" s="520"/>
      <c r="R15" s="1035" t="s">
        <v>123</v>
      </c>
      <c r="S15" s="1035"/>
      <c r="T15" s="1035"/>
      <c r="U15" s="1035"/>
      <c r="V15" s="1035"/>
      <c r="W15" s="1035"/>
      <c r="X15" s="1036"/>
      <c r="Y15" s="520"/>
      <c r="Z15" s="1035" t="s">
        <v>124</v>
      </c>
      <c r="AA15" s="1035"/>
      <c r="AB15" s="1035"/>
      <c r="AC15" s="1035"/>
      <c r="AD15" s="1035"/>
      <c r="AE15" s="1035"/>
      <c r="AF15" s="1036"/>
      <c r="AG15" s="520"/>
      <c r="AH15" s="1035" t="s">
        <v>125</v>
      </c>
      <c r="AI15" s="1035"/>
      <c r="AJ15" s="1035"/>
      <c r="AK15" s="1035"/>
      <c r="AL15" s="1035"/>
      <c r="AM15" s="1035"/>
      <c r="AN15" s="1036"/>
      <c r="AO15" s="520"/>
      <c r="AP15" s="709"/>
    </row>
    <row r="16" spans="1:42" ht="54.6" customHeight="1" x14ac:dyDescent="0.25">
      <c r="A16" s="780" t="s">
        <v>371</v>
      </c>
      <c r="B16" s="522" t="s">
        <v>414</v>
      </c>
      <c r="C16" s="739" t="s">
        <v>417</v>
      </c>
      <c r="D16" s="522" t="s">
        <v>358</v>
      </c>
      <c r="E16" s="522" t="s">
        <v>100</v>
      </c>
      <c r="F16" s="739" t="s">
        <v>429</v>
      </c>
      <c r="G16" s="841" t="s">
        <v>365</v>
      </c>
      <c r="H16" s="525" t="s">
        <v>372</v>
      </c>
      <c r="I16" s="526"/>
      <c r="J16" s="527" t="s">
        <v>413</v>
      </c>
      <c r="K16" s="522" t="s">
        <v>417</v>
      </c>
      <c r="L16" s="522" t="s">
        <v>358</v>
      </c>
      <c r="M16" s="522" t="s">
        <v>100</v>
      </c>
      <c r="N16" s="523" t="s">
        <v>430</v>
      </c>
      <c r="O16" s="522" t="s">
        <v>365</v>
      </c>
      <c r="P16" s="528" t="s">
        <v>373</v>
      </c>
      <c r="Q16" s="526"/>
      <c r="R16" s="527" t="s">
        <v>413</v>
      </c>
      <c r="S16" s="522" t="s">
        <v>417</v>
      </c>
      <c r="T16" s="522" t="s">
        <v>358</v>
      </c>
      <c r="U16" s="522" t="s">
        <v>100</v>
      </c>
      <c r="V16" s="523" t="s">
        <v>431</v>
      </c>
      <c r="W16" s="522" t="s">
        <v>365</v>
      </c>
      <c r="X16" s="528" t="s">
        <v>421</v>
      </c>
      <c r="Y16" s="526"/>
      <c r="Z16" s="527" t="s">
        <v>413</v>
      </c>
      <c r="AA16" s="522" t="s">
        <v>417</v>
      </c>
      <c r="AB16" s="522" t="s">
        <v>358</v>
      </c>
      <c r="AC16" s="522" t="s">
        <v>100</v>
      </c>
      <c r="AD16" s="523" t="s">
        <v>430</v>
      </c>
      <c r="AE16" s="522" t="s">
        <v>365</v>
      </c>
      <c r="AF16" s="528" t="s">
        <v>420</v>
      </c>
      <c r="AG16" s="526"/>
      <c r="AH16" s="527" t="s">
        <v>413</v>
      </c>
      <c r="AI16" s="522" t="s">
        <v>417</v>
      </c>
      <c r="AJ16" s="522" t="s">
        <v>358</v>
      </c>
      <c r="AK16" s="522" t="s">
        <v>100</v>
      </c>
      <c r="AL16" s="523" t="s">
        <v>430</v>
      </c>
      <c r="AM16" s="522" t="s">
        <v>365</v>
      </c>
      <c r="AN16" s="528" t="s">
        <v>419</v>
      </c>
      <c r="AO16" s="526"/>
      <c r="AP16" s="708" t="s">
        <v>1</v>
      </c>
    </row>
    <row r="17" spans="1:42" x14ac:dyDescent="0.25">
      <c r="A17" s="1046"/>
      <c r="B17" s="830"/>
      <c r="C17" s="530"/>
      <c r="D17" s="782">
        <f>C17*9</f>
        <v>0</v>
      </c>
      <c r="E17" s="755"/>
      <c r="F17" s="756"/>
      <c r="G17" s="757"/>
      <c r="H17" s="783">
        <f>ROUND(B17*C17,0)</f>
        <v>0</v>
      </c>
      <c r="I17" s="532"/>
      <c r="J17" s="833">
        <f>B17*1.03</f>
        <v>0</v>
      </c>
      <c r="K17" s="530"/>
      <c r="L17" s="782">
        <f>ROUND(K17*9,2)</f>
        <v>0</v>
      </c>
      <c r="M17" s="755"/>
      <c r="N17" s="756"/>
      <c r="O17" s="757"/>
      <c r="P17" s="783">
        <f>ROUND(J17*K17,0)</f>
        <v>0</v>
      </c>
      <c r="Q17" s="532"/>
      <c r="R17" s="833">
        <f>J17*1.03</f>
        <v>0</v>
      </c>
      <c r="S17" s="530"/>
      <c r="T17" s="782">
        <f>ROUND(S17*9,2)</f>
        <v>0</v>
      </c>
      <c r="U17" s="755"/>
      <c r="V17" s="756"/>
      <c r="W17" s="757"/>
      <c r="X17" s="783">
        <f>ROUND(R17*S17,0)</f>
        <v>0</v>
      </c>
      <c r="Y17" s="532"/>
      <c r="Z17" s="833">
        <f>R17*1.03</f>
        <v>0</v>
      </c>
      <c r="AA17" s="530"/>
      <c r="AB17" s="782">
        <f>ROUND(AA17*9,2)</f>
        <v>0</v>
      </c>
      <c r="AC17" s="755"/>
      <c r="AD17" s="756"/>
      <c r="AE17" s="757"/>
      <c r="AF17" s="783">
        <f>ROUND(Z17*AA17,0)</f>
        <v>0</v>
      </c>
      <c r="AG17" s="532"/>
      <c r="AH17" s="833">
        <f>Z17*1.03</f>
        <v>0</v>
      </c>
      <c r="AI17" s="530"/>
      <c r="AJ17" s="782">
        <f>ROUND(AI17*9,2)</f>
        <v>0</v>
      </c>
      <c r="AK17" s="755"/>
      <c r="AL17" s="756"/>
      <c r="AM17" s="757"/>
      <c r="AN17" s="791">
        <f>ROUND(AH17*AI17,0)</f>
        <v>0</v>
      </c>
      <c r="AO17" s="532"/>
      <c r="AP17" s="793">
        <f t="shared" ref="AP17:AP27" si="0">SUM(H17+P17+X17+AF17+AN17)</f>
        <v>0</v>
      </c>
    </row>
    <row r="18" spans="1:42" x14ac:dyDescent="0.25">
      <c r="A18" s="1047"/>
      <c r="B18" s="755"/>
      <c r="C18" s="756"/>
      <c r="D18" s="758"/>
      <c r="E18" s="831">
        <f>B17/9*3</f>
        <v>0</v>
      </c>
      <c r="F18" s="534"/>
      <c r="G18" s="784">
        <f>ROUND(F18*3,2)</f>
        <v>0</v>
      </c>
      <c r="H18" s="783">
        <f>ROUND(E18*F18,0)</f>
        <v>0</v>
      </c>
      <c r="I18" s="532"/>
      <c r="J18" s="755"/>
      <c r="K18" s="756"/>
      <c r="L18" s="758"/>
      <c r="M18" s="831">
        <f>E18*1.03</f>
        <v>0</v>
      </c>
      <c r="N18" s="534"/>
      <c r="O18" s="784">
        <f>ROUND(N18*3,2)</f>
        <v>0</v>
      </c>
      <c r="P18" s="783">
        <f>ROUND(M18*N18,0)</f>
        <v>0</v>
      </c>
      <c r="Q18" s="532"/>
      <c r="R18" s="755"/>
      <c r="S18" s="756"/>
      <c r="T18" s="758"/>
      <c r="U18" s="831">
        <f>M18*1.03</f>
        <v>0</v>
      </c>
      <c r="V18" s="534"/>
      <c r="W18" s="784">
        <f>ROUND(V18*3,2)</f>
        <v>0</v>
      </c>
      <c r="X18" s="783">
        <f>ROUND(U18*V18,0)</f>
        <v>0</v>
      </c>
      <c r="Y18" s="532"/>
      <c r="Z18" s="755"/>
      <c r="AA18" s="756"/>
      <c r="AB18" s="758"/>
      <c r="AC18" s="831">
        <f>U18*1.03</f>
        <v>0</v>
      </c>
      <c r="AD18" s="534"/>
      <c r="AE18" s="784">
        <f>ROUND(AD18*3,2)</f>
        <v>0</v>
      </c>
      <c r="AF18" s="783">
        <f>ROUND(AC18*AD18,0)</f>
        <v>0</v>
      </c>
      <c r="AG18" s="532"/>
      <c r="AH18" s="755"/>
      <c r="AI18" s="756"/>
      <c r="AJ18" s="758"/>
      <c r="AK18" s="831">
        <f>AC18*1.03</f>
        <v>0</v>
      </c>
      <c r="AL18" s="534"/>
      <c r="AM18" s="784">
        <f>ROUND(AL18*3,2)</f>
        <v>0</v>
      </c>
      <c r="AN18" s="791">
        <f>ROUND(AK18*AL18,0)</f>
        <v>0</v>
      </c>
      <c r="AO18" s="532"/>
      <c r="AP18" s="793">
        <f t="shared" si="0"/>
        <v>0</v>
      </c>
    </row>
    <row r="19" spans="1:42" x14ac:dyDescent="0.25">
      <c r="A19" s="1048"/>
      <c r="B19" s="830"/>
      <c r="C19" s="530"/>
      <c r="D19" s="782">
        <f t="shared" ref="D19:D27" si="1">C19*9</f>
        <v>0</v>
      </c>
      <c r="E19" s="759"/>
      <c r="F19" s="760"/>
      <c r="G19" s="768"/>
      <c r="H19" s="783">
        <f>ROUND(B19*C19,0)</f>
        <v>0</v>
      </c>
      <c r="I19" s="532"/>
      <c r="J19" s="833">
        <f>B19*1.03</f>
        <v>0</v>
      </c>
      <c r="K19" s="530"/>
      <c r="L19" s="782">
        <f>ROUND(K19*9,2)</f>
        <v>0</v>
      </c>
      <c r="M19" s="759"/>
      <c r="N19" s="760"/>
      <c r="O19" s="768"/>
      <c r="P19" s="790">
        <f>ROUND(J19*K19,0)</f>
        <v>0</v>
      </c>
      <c r="Q19" s="532"/>
      <c r="R19" s="833">
        <f>J19*1.03</f>
        <v>0</v>
      </c>
      <c r="S19" s="530"/>
      <c r="T19" s="782">
        <f>ROUND(S19*9,2)</f>
        <v>0</v>
      </c>
      <c r="U19" s="759"/>
      <c r="V19" s="760"/>
      <c r="W19" s="768"/>
      <c r="X19" s="790">
        <f>ROUND(R19*S19,0)</f>
        <v>0</v>
      </c>
      <c r="Y19" s="532"/>
      <c r="Z19" s="833">
        <f>R19*1.03</f>
        <v>0</v>
      </c>
      <c r="AA19" s="530"/>
      <c r="AB19" s="782">
        <f>ROUND(AA19*9,2)</f>
        <v>0</v>
      </c>
      <c r="AC19" s="759"/>
      <c r="AD19" s="760"/>
      <c r="AE19" s="768"/>
      <c r="AF19" s="790">
        <f>ROUND(Z19*AA19,0)</f>
        <v>0</v>
      </c>
      <c r="AG19" s="532"/>
      <c r="AH19" s="833">
        <f>Z19*1.03</f>
        <v>0</v>
      </c>
      <c r="AI19" s="530"/>
      <c r="AJ19" s="782">
        <f>ROUND(AI19*9,2)</f>
        <v>0</v>
      </c>
      <c r="AK19" s="759"/>
      <c r="AL19" s="760"/>
      <c r="AM19" s="768"/>
      <c r="AN19" s="791">
        <f>ROUND(AH19*AI19,0)</f>
        <v>0</v>
      </c>
      <c r="AO19" s="532"/>
      <c r="AP19" s="793">
        <f t="shared" si="0"/>
        <v>0</v>
      </c>
    </row>
    <row r="20" spans="1:42" x14ac:dyDescent="0.25">
      <c r="A20" s="1049"/>
      <c r="B20" s="759"/>
      <c r="C20" s="760"/>
      <c r="D20" s="768"/>
      <c r="E20" s="831">
        <f>B19/9*3</f>
        <v>0</v>
      </c>
      <c r="F20" s="534"/>
      <c r="G20" s="784">
        <f>ROUND(F20*3,2)</f>
        <v>0</v>
      </c>
      <c r="H20" s="783">
        <f>ROUND(E20*F20,0)</f>
        <v>0</v>
      </c>
      <c r="I20" s="532"/>
      <c r="J20" s="759"/>
      <c r="K20" s="760"/>
      <c r="L20" s="768"/>
      <c r="M20" s="831">
        <f>E20*1.03</f>
        <v>0</v>
      </c>
      <c r="N20" s="534"/>
      <c r="O20" s="784">
        <f>ROUND(N20*3,2)</f>
        <v>0</v>
      </c>
      <c r="P20" s="783">
        <f>ROUND(M20*N20,0)</f>
        <v>0</v>
      </c>
      <c r="Q20" s="532"/>
      <c r="R20" s="759"/>
      <c r="S20" s="760"/>
      <c r="T20" s="768"/>
      <c r="U20" s="831">
        <f>M20*1.03</f>
        <v>0</v>
      </c>
      <c r="V20" s="534"/>
      <c r="W20" s="784">
        <f>ROUND(V20*3,2)</f>
        <v>0</v>
      </c>
      <c r="X20" s="783">
        <f>ROUND(U20*V20,0)</f>
        <v>0</v>
      </c>
      <c r="Y20" s="532"/>
      <c r="Z20" s="759"/>
      <c r="AA20" s="760"/>
      <c r="AB20" s="768"/>
      <c r="AC20" s="831">
        <f>U20*1.03</f>
        <v>0</v>
      </c>
      <c r="AD20" s="534"/>
      <c r="AE20" s="784">
        <f>ROUND(AD20*3,2)</f>
        <v>0</v>
      </c>
      <c r="AF20" s="783">
        <f>ROUND(AC20*AD20,0)</f>
        <v>0</v>
      </c>
      <c r="AG20" s="532"/>
      <c r="AH20" s="759"/>
      <c r="AI20" s="760"/>
      <c r="AJ20" s="768"/>
      <c r="AK20" s="831">
        <f>AC20*1.03</f>
        <v>0</v>
      </c>
      <c r="AL20" s="534"/>
      <c r="AM20" s="784">
        <f>ROUND(AL20*3,2)</f>
        <v>0</v>
      </c>
      <c r="AN20" s="791">
        <f>ROUND(AK20*AL20,0)</f>
        <v>0</v>
      </c>
      <c r="AO20" s="532"/>
      <c r="AP20" s="793">
        <f t="shared" si="0"/>
        <v>0</v>
      </c>
    </row>
    <row r="21" spans="1:42" x14ac:dyDescent="0.25">
      <c r="A21" s="1048"/>
      <c r="B21" s="832"/>
      <c r="C21" s="771"/>
      <c r="D21" s="785">
        <f t="shared" si="1"/>
        <v>0</v>
      </c>
      <c r="E21" s="755"/>
      <c r="F21" s="756"/>
      <c r="G21" s="757"/>
      <c r="H21" s="783">
        <f>ROUND(B21*C21,0)</f>
        <v>0</v>
      </c>
      <c r="I21" s="532"/>
      <c r="J21" s="834">
        <f>B21*1.03</f>
        <v>0</v>
      </c>
      <c r="K21" s="771"/>
      <c r="L21" s="785">
        <f>ROUND(K21*9,2)</f>
        <v>0</v>
      </c>
      <c r="M21" s="755"/>
      <c r="N21" s="756"/>
      <c r="O21" s="757"/>
      <c r="P21" s="783">
        <f>ROUND(J21*K21,0)</f>
        <v>0</v>
      </c>
      <c r="Q21" s="532"/>
      <c r="R21" s="834">
        <f>J21*1.03</f>
        <v>0</v>
      </c>
      <c r="S21" s="771"/>
      <c r="T21" s="785">
        <f>ROUND(S21*9,2)</f>
        <v>0</v>
      </c>
      <c r="U21" s="755"/>
      <c r="V21" s="756"/>
      <c r="W21" s="757"/>
      <c r="X21" s="783">
        <f>ROUND(R21*S21,0)</f>
        <v>0</v>
      </c>
      <c r="Y21" s="532"/>
      <c r="Z21" s="834">
        <f>R21*1.03</f>
        <v>0</v>
      </c>
      <c r="AA21" s="771"/>
      <c r="AB21" s="785">
        <f>ROUND(AA21*9,2)</f>
        <v>0</v>
      </c>
      <c r="AC21" s="755"/>
      <c r="AD21" s="756"/>
      <c r="AE21" s="757"/>
      <c r="AF21" s="783">
        <f>ROUND(Z21*AA21,0)</f>
        <v>0</v>
      </c>
      <c r="AG21" s="532"/>
      <c r="AH21" s="834">
        <f>Z21*1.03</f>
        <v>0</v>
      </c>
      <c r="AI21" s="771"/>
      <c r="AJ21" s="785">
        <f>ROUND(AI21*9,2)</f>
        <v>0</v>
      </c>
      <c r="AK21" s="755"/>
      <c r="AL21" s="756"/>
      <c r="AM21" s="757"/>
      <c r="AN21" s="791">
        <f>ROUND(AH21*AI21,0)</f>
        <v>0</v>
      </c>
      <c r="AO21" s="532"/>
      <c r="AP21" s="793">
        <f t="shared" si="0"/>
        <v>0</v>
      </c>
    </row>
    <row r="22" spans="1:42" x14ac:dyDescent="0.25">
      <c r="A22" s="1050"/>
      <c r="B22" s="755"/>
      <c r="C22" s="756"/>
      <c r="D22" s="758"/>
      <c r="E22" s="831">
        <f>B21/9*3</f>
        <v>0</v>
      </c>
      <c r="F22" s="534"/>
      <c r="G22" s="784">
        <f>ROUND(F22*3,2)</f>
        <v>0</v>
      </c>
      <c r="H22" s="783">
        <f>ROUND(E22*F22,0)</f>
        <v>0</v>
      </c>
      <c r="I22" s="532"/>
      <c r="J22" s="755"/>
      <c r="K22" s="756"/>
      <c r="L22" s="758"/>
      <c r="M22" s="831">
        <f>E22*1.03</f>
        <v>0</v>
      </c>
      <c r="N22" s="534"/>
      <c r="O22" s="784">
        <f>ROUND(N22*3,2)</f>
        <v>0</v>
      </c>
      <c r="P22" s="783">
        <f>ROUND(M22*N22,0)</f>
        <v>0</v>
      </c>
      <c r="Q22" s="532"/>
      <c r="R22" s="755"/>
      <c r="S22" s="756"/>
      <c r="T22" s="758"/>
      <c r="U22" s="831">
        <f>M22*1.03</f>
        <v>0</v>
      </c>
      <c r="V22" s="534"/>
      <c r="W22" s="784">
        <f>ROUND(V22*3,2)</f>
        <v>0</v>
      </c>
      <c r="X22" s="783">
        <f>ROUND(U22*V22,0)</f>
        <v>0</v>
      </c>
      <c r="Y22" s="532"/>
      <c r="Z22" s="755"/>
      <c r="AA22" s="756"/>
      <c r="AB22" s="758"/>
      <c r="AC22" s="831">
        <f>U22*1.03</f>
        <v>0</v>
      </c>
      <c r="AD22" s="534"/>
      <c r="AE22" s="784">
        <f>ROUND(AD22*3,2)</f>
        <v>0</v>
      </c>
      <c r="AF22" s="783">
        <f>ROUND(AC22*AD22,0)</f>
        <v>0</v>
      </c>
      <c r="AG22" s="532"/>
      <c r="AH22" s="755"/>
      <c r="AI22" s="756"/>
      <c r="AJ22" s="758"/>
      <c r="AK22" s="831">
        <f>AC22*1.03</f>
        <v>0</v>
      </c>
      <c r="AL22" s="534"/>
      <c r="AM22" s="784">
        <f>ROUND(AL22*3,2)</f>
        <v>0</v>
      </c>
      <c r="AN22" s="791">
        <f>ROUND(AK22*AL22,0)</f>
        <v>0</v>
      </c>
      <c r="AO22" s="532"/>
      <c r="AP22" s="793">
        <f t="shared" si="0"/>
        <v>0</v>
      </c>
    </row>
    <row r="23" spans="1:42" x14ac:dyDescent="0.25">
      <c r="A23" s="1048"/>
      <c r="B23" s="830"/>
      <c r="C23" s="530"/>
      <c r="D23" s="782">
        <f t="shared" si="1"/>
        <v>0</v>
      </c>
      <c r="E23" s="759"/>
      <c r="F23" s="760"/>
      <c r="G23" s="768"/>
      <c r="H23" s="783">
        <f>ROUND(B23*C23,0)</f>
        <v>0</v>
      </c>
      <c r="I23" s="532"/>
      <c r="J23" s="833">
        <f>B23*1.03</f>
        <v>0</v>
      </c>
      <c r="K23" s="530"/>
      <c r="L23" s="782">
        <f>ROUND(K23*9,2)</f>
        <v>0</v>
      </c>
      <c r="M23" s="759"/>
      <c r="N23" s="760"/>
      <c r="O23" s="768"/>
      <c r="P23" s="783">
        <f>ROUND(J23*K23,0)</f>
        <v>0</v>
      </c>
      <c r="Q23" s="532"/>
      <c r="R23" s="833">
        <f>J23*1.03</f>
        <v>0</v>
      </c>
      <c r="S23" s="530"/>
      <c r="T23" s="782">
        <f>ROUND(S23*9,2)</f>
        <v>0</v>
      </c>
      <c r="U23" s="759"/>
      <c r="V23" s="760"/>
      <c r="W23" s="768"/>
      <c r="X23" s="783">
        <f>ROUND(R23*S23,0)</f>
        <v>0</v>
      </c>
      <c r="Y23" s="532"/>
      <c r="Z23" s="833">
        <f>R23*1.03</f>
        <v>0</v>
      </c>
      <c r="AA23" s="530"/>
      <c r="AB23" s="782">
        <f>ROUND(AA23*9,2)</f>
        <v>0</v>
      </c>
      <c r="AC23" s="759"/>
      <c r="AD23" s="760"/>
      <c r="AE23" s="768"/>
      <c r="AF23" s="783">
        <f>ROUND(Z23*AA23,0)</f>
        <v>0</v>
      </c>
      <c r="AG23" s="532"/>
      <c r="AH23" s="833">
        <f>Z23*1.03</f>
        <v>0</v>
      </c>
      <c r="AI23" s="530"/>
      <c r="AJ23" s="782">
        <f>ROUND(AI23*9,2)</f>
        <v>0</v>
      </c>
      <c r="AK23" s="759"/>
      <c r="AL23" s="760"/>
      <c r="AM23" s="768"/>
      <c r="AN23" s="791">
        <f>ROUND(AH23*AI23,0)</f>
        <v>0</v>
      </c>
      <c r="AO23" s="532"/>
      <c r="AP23" s="793">
        <f t="shared" si="0"/>
        <v>0</v>
      </c>
    </row>
    <row r="24" spans="1:42" x14ac:dyDescent="0.25">
      <c r="A24" s="1050"/>
      <c r="B24" s="759"/>
      <c r="C24" s="760"/>
      <c r="D24" s="768"/>
      <c r="E24" s="831">
        <f>B23/9*3</f>
        <v>0</v>
      </c>
      <c r="F24" s="534"/>
      <c r="G24" s="784">
        <f>ROUND(F24*3,2)</f>
        <v>0</v>
      </c>
      <c r="H24" s="783">
        <f>ROUND(E24*F24,0)</f>
        <v>0</v>
      </c>
      <c r="I24" s="532"/>
      <c r="J24" s="759"/>
      <c r="K24" s="760"/>
      <c r="L24" s="768"/>
      <c r="M24" s="831">
        <f>E24*1.03</f>
        <v>0</v>
      </c>
      <c r="N24" s="534"/>
      <c r="O24" s="784">
        <f>ROUND(N24*3,2)</f>
        <v>0</v>
      </c>
      <c r="P24" s="783">
        <f>ROUND(M24*N24,0)</f>
        <v>0</v>
      </c>
      <c r="Q24" s="532"/>
      <c r="R24" s="759"/>
      <c r="S24" s="760"/>
      <c r="T24" s="768"/>
      <c r="U24" s="831">
        <f>M24*1.03</f>
        <v>0</v>
      </c>
      <c r="V24" s="534"/>
      <c r="W24" s="784">
        <f>ROUND(V24*3,2)</f>
        <v>0</v>
      </c>
      <c r="X24" s="783">
        <f>ROUND(U24*V24,0)</f>
        <v>0</v>
      </c>
      <c r="Y24" s="532"/>
      <c r="Z24" s="759"/>
      <c r="AA24" s="760"/>
      <c r="AB24" s="768"/>
      <c r="AC24" s="831">
        <f>U24*1.03</f>
        <v>0</v>
      </c>
      <c r="AD24" s="534"/>
      <c r="AE24" s="784">
        <f>ROUND(AD24*3,2)</f>
        <v>0</v>
      </c>
      <c r="AF24" s="783">
        <f>ROUND(AC24*AD24,0)</f>
        <v>0</v>
      </c>
      <c r="AG24" s="532"/>
      <c r="AH24" s="759"/>
      <c r="AI24" s="760"/>
      <c r="AJ24" s="768"/>
      <c r="AK24" s="831">
        <f>AC24*1.03</f>
        <v>0</v>
      </c>
      <c r="AL24" s="534"/>
      <c r="AM24" s="784">
        <f>ROUND(AL24*3,2)</f>
        <v>0</v>
      </c>
      <c r="AN24" s="791">
        <f>ROUND(AK24*AL24,0)</f>
        <v>0</v>
      </c>
      <c r="AO24" s="532"/>
      <c r="AP24" s="793">
        <f t="shared" si="0"/>
        <v>0</v>
      </c>
    </row>
    <row r="25" spans="1:42" x14ac:dyDescent="0.25">
      <c r="A25" s="1048"/>
      <c r="B25" s="830"/>
      <c r="C25" s="530"/>
      <c r="D25" s="782">
        <f t="shared" si="1"/>
        <v>0</v>
      </c>
      <c r="E25" s="755"/>
      <c r="F25" s="756"/>
      <c r="G25" s="757"/>
      <c r="H25" s="783">
        <f>ROUND(B25*C25,0)</f>
        <v>0</v>
      </c>
      <c r="I25" s="532"/>
      <c r="J25" s="833">
        <f>B25*1.03</f>
        <v>0</v>
      </c>
      <c r="K25" s="530"/>
      <c r="L25" s="782">
        <f>ROUND(K25*9,2)</f>
        <v>0</v>
      </c>
      <c r="M25" s="755"/>
      <c r="N25" s="756"/>
      <c r="O25" s="757"/>
      <c r="P25" s="783">
        <f>ROUND(J25*K25,0)</f>
        <v>0</v>
      </c>
      <c r="Q25" s="532"/>
      <c r="R25" s="833">
        <f>J25*1.03</f>
        <v>0</v>
      </c>
      <c r="S25" s="530"/>
      <c r="T25" s="782">
        <f>ROUND(S25*9,2)</f>
        <v>0</v>
      </c>
      <c r="U25" s="755"/>
      <c r="V25" s="756"/>
      <c r="W25" s="757"/>
      <c r="X25" s="783">
        <f>ROUND(R25*S25,0)</f>
        <v>0</v>
      </c>
      <c r="Y25" s="532"/>
      <c r="Z25" s="833">
        <f>R25*1.03</f>
        <v>0</v>
      </c>
      <c r="AA25" s="530"/>
      <c r="AB25" s="782">
        <f>ROUND(AA25*9,2)</f>
        <v>0</v>
      </c>
      <c r="AC25" s="755"/>
      <c r="AD25" s="756"/>
      <c r="AE25" s="757"/>
      <c r="AF25" s="783">
        <f>ROUND(Z25*AA25,0)</f>
        <v>0</v>
      </c>
      <c r="AG25" s="532"/>
      <c r="AH25" s="833">
        <f>Z25*1.03</f>
        <v>0</v>
      </c>
      <c r="AI25" s="530"/>
      <c r="AJ25" s="782">
        <f>ROUND(AI25*9,2)</f>
        <v>0</v>
      </c>
      <c r="AK25" s="755"/>
      <c r="AL25" s="756"/>
      <c r="AM25" s="757"/>
      <c r="AN25" s="791">
        <f>ROUND(AH25*AI25,0)</f>
        <v>0</v>
      </c>
      <c r="AO25" s="532"/>
      <c r="AP25" s="793">
        <f t="shared" si="0"/>
        <v>0</v>
      </c>
    </row>
    <row r="26" spans="1:42" x14ac:dyDescent="0.25">
      <c r="A26" s="1050"/>
      <c r="B26" s="755"/>
      <c r="C26" s="756"/>
      <c r="D26" s="758"/>
      <c r="E26" s="831">
        <f>B25/9*3</f>
        <v>0</v>
      </c>
      <c r="F26" s="534"/>
      <c r="G26" s="784">
        <f>ROUND(F26*3,2)</f>
        <v>0</v>
      </c>
      <c r="H26" s="783">
        <f>ROUND(E26*F26,0)</f>
        <v>0</v>
      </c>
      <c r="I26" s="532"/>
      <c r="J26" s="755"/>
      <c r="K26" s="756"/>
      <c r="L26" s="758"/>
      <c r="M26" s="831">
        <f>E26*1.03</f>
        <v>0</v>
      </c>
      <c r="N26" s="534"/>
      <c r="O26" s="784">
        <f>ROUND(N26*3,2)</f>
        <v>0</v>
      </c>
      <c r="P26" s="783">
        <f>ROUND(M26*N26,0)</f>
        <v>0</v>
      </c>
      <c r="Q26" s="532"/>
      <c r="R26" s="755"/>
      <c r="S26" s="756"/>
      <c r="T26" s="758"/>
      <c r="U26" s="831">
        <f>M26*1.03</f>
        <v>0</v>
      </c>
      <c r="V26" s="534"/>
      <c r="W26" s="784">
        <f>ROUND(V26*3,2)</f>
        <v>0</v>
      </c>
      <c r="X26" s="783">
        <f>ROUND(U26*V26,0)</f>
        <v>0</v>
      </c>
      <c r="Y26" s="532"/>
      <c r="Z26" s="755"/>
      <c r="AA26" s="756"/>
      <c r="AB26" s="758"/>
      <c r="AC26" s="831">
        <f>U26*1.03</f>
        <v>0</v>
      </c>
      <c r="AD26" s="534"/>
      <c r="AE26" s="784">
        <f>ROUND(AD26*3,2)</f>
        <v>0</v>
      </c>
      <c r="AF26" s="783">
        <f>ROUND(AC26*AD26,0)</f>
        <v>0</v>
      </c>
      <c r="AG26" s="532"/>
      <c r="AH26" s="755"/>
      <c r="AI26" s="756"/>
      <c r="AJ26" s="758"/>
      <c r="AK26" s="831">
        <f>AC26*1.03</f>
        <v>0</v>
      </c>
      <c r="AL26" s="534"/>
      <c r="AM26" s="784">
        <f>ROUND(AL26*3,2)</f>
        <v>0</v>
      </c>
      <c r="AN26" s="791">
        <f>ROUND(AK26*AL26,0)</f>
        <v>0</v>
      </c>
      <c r="AO26" s="532"/>
      <c r="AP26" s="793">
        <f t="shared" si="0"/>
        <v>0</v>
      </c>
    </row>
    <row r="27" spans="1:42" x14ac:dyDescent="0.25">
      <c r="A27" s="1056"/>
      <c r="B27" s="830"/>
      <c r="C27" s="530"/>
      <c r="D27" s="782">
        <f t="shared" si="1"/>
        <v>0</v>
      </c>
      <c r="E27" s="759"/>
      <c r="F27" s="760"/>
      <c r="G27" s="768"/>
      <c r="H27" s="783">
        <f>ROUND(B27*C27,0)</f>
        <v>0</v>
      </c>
      <c r="I27" s="532"/>
      <c r="J27" s="833">
        <f>B27*1.03</f>
        <v>0</v>
      </c>
      <c r="K27" s="530"/>
      <c r="L27" s="782">
        <f>ROUND(K27*9,2)</f>
        <v>0</v>
      </c>
      <c r="M27" s="759"/>
      <c r="N27" s="760"/>
      <c r="O27" s="768"/>
      <c r="P27" s="783">
        <f>ROUND(J27*K27,0)</f>
        <v>0</v>
      </c>
      <c r="Q27" s="532"/>
      <c r="R27" s="833">
        <f>J27*1.03</f>
        <v>0</v>
      </c>
      <c r="S27" s="530"/>
      <c r="T27" s="782">
        <f>ROUND(S27*9,2)</f>
        <v>0</v>
      </c>
      <c r="U27" s="759"/>
      <c r="V27" s="760"/>
      <c r="W27" s="768"/>
      <c r="X27" s="783">
        <f>ROUND(R27*S27,0)</f>
        <v>0</v>
      </c>
      <c r="Y27" s="532"/>
      <c r="Z27" s="833">
        <f>R27*1.03</f>
        <v>0</v>
      </c>
      <c r="AA27" s="530"/>
      <c r="AB27" s="782">
        <f>ROUND(AA27*9,2)</f>
        <v>0</v>
      </c>
      <c r="AC27" s="759"/>
      <c r="AD27" s="760"/>
      <c r="AE27" s="768"/>
      <c r="AF27" s="783">
        <f>ROUND(Z27*AA27,0)</f>
        <v>0</v>
      </c>
      <c r="AG27" s="532"/>
      <c r="AH27" s="833">
        <f>Z27*1.03</f>
        <v>0</v>
      </c>
      <c r="AI27" s="530"/>
      <c r="AJ27" s="782">
        <f>ROUND(AI27*9,2)</f>
        <v>0</v>
      </c>
      <c r="AK27" s="759"/>
      <c r="AL27" s="760"/>
      <c r="AM27" s="768"/>
      <c r="AN27" s="791">
        <f>ROUND(AH27*AI27,0)</f>
        <v>0</v>
      </c>
      <c r="AO27" s="532"/>
      <c r="AP27" s="793">
        <f t="shared" si="0"/>
        <v>0</v>
      </c>
    </row>
    <row r="28" spans="1:42" x14ac:dyDescent="0.25">
      <c r="A28" s="1057"/>
      <c r="B28" s="759"/>
      <c r="C28" s="760"/>
      <c r="D28" s="768"/>
      <c r="E28" s="831">
        <f>B27/9*3</f>
        <v>0</v>
      </c>
      <c r="F28" s="534"/>
      <c r="G28" s="784">
        <f>ROUND(F28*3,2)</f>
        <v>0</v>
      </c>
      <c r="H28" s="783">
        <f>ROUND(E28*F28,0)</f>
        <v>0</v>
      </c>
      <c r="I28" s="532"/>
      <c r="J28" s="759"/>
      <c r="K28" s="760"/>
      <c r="L28" s="768"/>
      <c r="M28" s="831">
        <f>E28*1.03</f>
        <v>0</v>
      </c>
      <c r="N28" s="534"/>
      <c r="O28" s="784">
        <f>ROUND(N28*3,2)</f>
        <v>0</v>
      </c>
      <c r="P28" s="788">
        <f>ROUND(M28*N28,0)</f>
        <v>0</v>
      </c>
      <c r="Q28" s="532"/>
      <c r="R28" s="759"/>
      <c r="S28" s="760"/>
      <c r="T28" s="768"/>
      <c r="U28" s="831">
        <f>M28*1.03</f>
        <v>0</v>
      </c>
      <c r="V28" s="534"/>
      <c r="W28" s="784">
        <f>ROUND(V28*3,2)</f>
        <v>0</v>
      </c>
      <c r="X28" s="788">
        <f>ROUND(U28*V28,0)</f>
        <v>0</v>
      </c>
      <c r="Y28" s="532"/>
      <c r="Z28" s="759"/>
      <c r="AA28" s="760"/>
      <c r="AB28" s="768"/>
      <c r="AC28" s="831">
        <f>U28*1.03</f>
        <v>0</v>
      </c>
      <c r="AD28" s="534"/>
      <c r="AE28" s="784">
        <f>ROUND(AD28*3,2)</f>
        <v>0</v>
      </c>
      <c r="AF28" s="788">
        <f>ROUND(AC28*AD28,0)</f>
        <v>0</v>
      </c>
      <c r="AG28" s="532"/>
      <c r="AH28" s="759"/>
      <c r="AI28" s="760"/>
      <c r="AJ28" s="768"/>
      <c r="AK28" s="831">
        <f>AC28*1.03</f>
        <v>0</v>
      </c>
      <c r="AL28" s="534"/>
      <c r="AM28" s="784">
        <f>ROUND(AL28*3,2)</f>
        <v>0</v>
      </c>
      <c r="AN28" s="791">
        <f>ROUND(AK28*AL28,0)</f>
        <v>0</v>
      </c>
      <c r="AO28" s="532"/>
      <c r="AP28" s="793">
        <f>SUM(H28+P28+X28+AF28+AN28)</f>
        <v>0</v>
      </c>
    </row>
    <row r="29" spans="1:42" x14ac:dyDescent="0.25">
      <c r="A29" s="1079"/>
      <c r="B29" s="830"/>
      <c r="C29" s="530"/>
      <c r="D29" s="782">
        <f>ROUND(C29*9,2)</f>
        <v>0</v>
      </c>
      <c r="E29" s="755"/>
      <c r="F29" s="756"/>
      <c r="G29" s="757"/>
      <c r="H29" s="783">
        <f>ROUND(B29*C29,0)</f>
        <v>0</v>
      </c>
      <c r="I29" s="532"/>
      <c r="J29" s="833">
        <f>B29*1.03</f>
        <v>0</v>
      </c>
      <c r="K29" s="530"/>
      <c r="L29" s="782">
        <f>ROUND(K29*9,2)</f>
        <v>0</v>
      </c>
      <c r="M29" s="755"/>
      <c r="N29" s="756"/>
      <c r="O29" s="757"/>
      <c r="P29" s="788">
        <f t="shared" ref="P29:P30" si="2">ROUND(M29*N29,0)</f>
        <v>0</v>
      </c>
      <c r="Q29" s="532"/>
      <c r="R29" s="833">
        <f>J29*1.03</f>
        <v>0</v>
      </c>
      <c r="S29" s="530"/>
      <c r="T29" s="782">
        <f>ROUND(S29*9,2)</f>
        <v>0</v>
      </c>
      <c r="U29" s="755"/>
      <c r="V29" s="756"/>
      <c r="W29" s="757"/>
      <c r="X29" s="788">
        <f t="shared" ref="X29:X30" si="3">ROUND(U29*V29,0)</f>
        <v>0</v>
      </c>
      <c r="Y29" s="532"/>
      <c r="Z29" s="833">
        <f>R29*1.03</f>
        <v>0</v>
      </c>
      <c r="AA29" s="530"/>
      <c r="AB29" s="782">
        <f>ROUND(AA29*9,2)</f>
        <v>0</v>
      </c>
      <c r="AC29" s="755"/>
      <c r="AD29" s="756"/>
      <c r="AE29" s="757"/>
      <c r="AF29" s="788">
        <f t="shared" ref="AF29:AF30" si="4">ROUND(AC29*AD29,0)</f>
        <v>0</v>
      </c>
      <c r="AG29" s="532"/>
      <c r="AH29" s="833">
        <f>Z29*1.03</f>
        <v>0</v>
      </c>
      <c r="AI29" s="530"/>
      <c r="AJ29" s="782">
        <f>ROUND(AI29*9,2)</f>
        <v>0</v>
      </c>
      <c r="AK29" s="755"/>
      <c r="AL29" s="756"/>
      <c r="AM29" s="757"/>
      <c r="AN29" s="791">
        <f>ROUND(AK29*AL29,0)</f>
        <v>0</v>
      </c>
      <c r="AO29" s="532"/>
      <c r="AP29" s="793">
        <f t="shared" ref="AP29:AP30" si="5">SUM(H29+P29+X29+AF29+AN29)</f>
        <v>0</v>
      </c>
    </row>
    <row r="30" spans="1:42" x14ac:dyDescent="0.25">
      <c r="A30" s="1057"/>
      <c r="B30" s="755"/>
      <c r="C30" s="756"/>
      <c r="D30" s="758"/>
      <c r="E30" s="831">
        <f>B29/9*3</f>
        <v>0</v>
      </c>
      <c r="F30" s="534"/>
      <c r="G30" s="784">
        <f>ROUND(F30*3,2)</f>
        <v>0</v>
      </c>
      <c r="H30" s="791">
        <f>ROUND(E30*F30,0)</f>
        <v>0</v>
      </c>
      <c r="J30" s="755"/>
      <c r="K30" s="756"/>
      <c r="L30" s="758"/>
      <c r="M30" s="831">
        <f>J29/9*3</f>
        <v>0</v>
      </c>
      <c r="N30" s="534"/>
      <c r="O30" s="784">
        <f>ROUND(N30*3,2)</f>
        <v>0</v>
      </c>
      <c r="P30" s="791">
        <f t="shared" si="2"/>
        <v>0</v>
      </c>
      <c r="R30" s="755"/>
      <c r="S30" s="756"/>
      <c r="T30" s="758"/>
      <c r="U30" s="831">
        <f>R29/9*3</f>
        <v>0</v>
      </c>
      <c r="V30" s="534"/>
      <c r="W30" s="784">
        <f>ROUND(V30*3,2)</f>
        <v>0</v>
      </c>
      <c r="X30" s="791">
        <f t="shared" si="3"/>
        <v>0</v>
      </c>
      <c r="Z30" s="755"/>
      <c r="AA30" s="756"/>
      <c r="AB30" s="758"/>
      <c r="AC30" s="831">
        <f>Z29/9*3</f>
        <v>0</v>
      </c>
      <c r="AD30" s="534"/>
      <c r="AE30" s="784">
        <f>ROUND(AD30*3,2)</f>
        <v>0</v>
      </c>
      <c r="AF30" s="791">
        <f t="shared" si="4"/>
        <v>0</v>
      </c>
      <c r="AH30" s="755"/>
      <c r="AI30" s="756"/>
      <c r="AJ30" s="758"/>
      <c r="AK30" s="831">
        <f>AH29/9*3</f>
        <v>0</v>
      </c>
      <c r="AL30" s="534"/>
      <c r="AM30" s="784">
        <f>ROUND(AL30*3,2)</f>
        <v>0</v>
      </c>
      <c r="AN30" s="791">
        <f>ROUND(AK30*AL30,0)</f>
        <v>0</v>
      </c>
      <c r="AP30" s="793">
        <f t="shared" si="5"/>
        <v>0</v>
      </c>
    </row>
    <row r="31" spans="1:42" x14ac:dyDescent="0.25">
      <c r="A31" s="1031" t="s">
        <v>21</v>
      </c>
      <c r="B31" s="1032"/>
      <c r="C31" s="1032"/>
      <c r="D31" s="1032"/>
      <c r="E31" s="1032"/>
      <c r="F31" s="1032"/>
      <c r="G31" s="1033"/>
      <c r="H31" s="808">
        <f>SUM(H17:H30)</f>
        <v>0</v>
      </c>
      <c r="I31" s="532"/>
      <c r="J31" s="556"/>
      <c r="K31" s="556"/>
      <c r="L31" s="556"/>
      <c r="M31" s="556"/>
      <c r="N31" s="556"/>
      <c r="O31" s="558"/>
      <c r="P31" s="808">
        <f>SUM(P17:P30)</f>
        <v>0</v>
      </c>
      <c r="Q31" s="532"/>
      <c r="R31" s="555"/>
      <c r="S31" s="556"/>
      <c r="T31" s="556"/>
      <c r="U31" s="556"/>
      <c r="V31" s="556"/>
      <c r="W31" s="558"/>
      <c r="X31" s="808">
        <f>SUM(X17:X30)</f>
        <v>0</v>
      </c>
      <c r="Y31" s="532"/>
      <c r="Z31" s="555"/>
      <c r="AA31" s="556"/>
      <c r="AB31" s="556"/>
      <c r="AC31" s="556"/>
      <c r="AD31" s="556"/>
      <c r="AE31" s="558"/>
      <c r="AF31" s="808">
        <f>SUM(AF17:AF30)</f>
        <v>0</v>
      </c>
      <c r="AG31" s="532"/>
      <c r="AH31" s="555"/>
      <c r="AI31" s="556"/>
      <c r="AJ31" s="556"/>
      <c r="AK31" s="556"/>
      <c r="AL31" s="556"/>
      <c r="AM31" s="558"/>
      <c r="AN31" s="808">
        <f>SUM(AN17:AN30)</f>
        <v>0</v>
      </c>
      <c r="AO31" s="532"/>
      <c r="AP31" s="794">
        <f>SUM(H31+P31+X31+AF31+AN31)</f>
        <v>0</v>
      </c>
    </row>
    <row r="32" spans="1:42" ht="27.6" x14ac:dyDescent="0.25">
      <c r="A32" s="537" t="s">
        <v>370</v>
      </c>
      <c r="B32" s="522" t="s">
        <v>414</v>
      </c>
      <c r="C32" s="539"/>
      <c r="D32" s="842" t="s">
        <v>374</v>
      </c>
      <c r="E32" s="541" t="s">
        <v>364</v>
      </c>
      <c r="F32" s="542"/>
      <c r="G32" s="543"/>
      <c r="H32" s="544"/>
      <c r="I32" s="545"/>
      <c r="J32" s="522" t="s">
        <v>413</v>
      </c>
      <c r="K32" s="539"/>
      <c r="L32" s="540" t="s">
        <v>374</v>
      </c>
      <c r="M32" s="541" t="s">
        <v>364</v>
      </c>
      <c r="N32" s="542"/>
      <c r="O32" s="543"/>
      <c r="P32" s="544"/>
      <c r="Q32" s="545"/>
      <c r="R32" s="527" t="s">
        <v>413</v>
      </c>
      <c r="S32" s="539"/>
      <c r="T32" s="540" t="s">
        <v>374</v>
      </c>
      <c r="U32" s="541" t="s">
        <v>364</v>
      </c>
      <c r="V32" s="542"/>
      <c r="W32" s="543"/>
      <c r="X32" s="544"/>
      <c r="Y32" s="545"/>
      <c r="Z32" s="527" t="s">
        <v>413</v>
      </c>
      <c r="AA32" s="539"/>
      <c r="AB32" s="540" t="s">
        <v>374</v>
      </c>
      <c r="AC32" s="541" t="s">
        <v>364</v>
      </c>
      <c r="AD32" s="542"/>
      <c r="AE32" s="543"/>
      <c r="AF32" s="544"/>
      <c r="AG32" s="545"/>
      <c r="AH32" s="527" t="s">
        <v>413</v>
      </c>
      <c r="AI32" s="539"/>
      <c r="AJ32" s="540" t="s">
        <v>374</v>
      </c>
      <c r="AK32" s="541" t="s">
        <v>364</v>
      </c>
      <c r="AL32" s="542"/>
      <c r="AM32" s="543"/>
      <c r="AN32" s="544"/>
      <c r="AO32" s="545"/>
      <c r="AP32" s="546"/>
    </row>
    <row r="33" spans="1:42" ht="19.2" customHeight="1" x14ac:dyDescent="0.25">
      <c r="A33" s="827"/>
      <c r="B33" s="560"/>
      <c r="C33" s="548"/>
      <c r="D33" s="549"/>
      <c r="E33" s="786">
        <f t="shared" ref="E33:E44" si="6">ROUND(D33*12,2)</f>
        <v>0</v>
      </c>
      <c r="F33" s="550"/>
      <c r="G33" s="551"/>
      <c r="H33" s="787">
        <f t="shared" ref="H33" si="7">ROUND(B33*D33,0)</f>
        <v>0</v>
      </c>
      <c r="I33" s="532"/>
      <c r="J33" s="835">
        <f>B33*1.03</f>
        <v>0</v>
      </c>
      <c r="K33" s="548"/>
      <c r="L33" s="549"/>
      <c r="M33" s="786">
        <f t="shared" ref="M33:M44" si="8">ROUND(L33*12,2)</f>
        <v>0</v>
      </c>
      <c r="N33" s="550"/>
      <c r="O33" s="551"/>
      <c r="P33" s="787">
        <f t="shared" ref="P33" si="9">ROUND(J33*L33,0)</f>
        <v>0</v>
      </c>
      <c r="Q33" s="532"/>
      <c r="R33" s="835">
        <f>J33*1.03</f>
        <v>0</v>
      </c>
      <c r="S33" s="548"/>
      <c r="T33" s="549"/>
      <c r="U33" s="786">
        <f t="shared" ref="U33:U44" si="10">ROUND(T33*12,2)</f>
        <v>0</v>
      </c>
      <c r="V33" s="550"/>
      <c r="W33" s="551"/>
      <c r="X33" s="787">
        <f t="shared" ref="X33" si="11">ROUND(R33*T33,0)</f>
        <v>0</v>
      </c>
      <c r="Y33" s="532"/>
      <c r="Z33" s="835">
        <f>R33*1.03</f>
        <v>0</v>
      </c>
      <c r="AA33" s="548"/>
      <c r="AB33" s="549"/>
      <c r="AC33" s="786">
        <f t="shared" ref="AC33:AC44" si="12">ROUND(AB33*12,2)</f>
        <v>0</v>
      </c>
      <c r="AD33" s="550"/>
      <c r="AE33" s="551"/>
      <c r="AF33" s="787">
        <f t="shared" ref="AF33" si="13">ROUND(Z33*AB33,0)</f>
        <v>0</v>
      </c>
      <c r="AG33" s="532"/>
      <c r="AH33" s="835">
        <f>Z33*1.03</f>
        <v>0</v>
      </c>
      <c r="AI33" s="548"/>
      <c r="AJ33" s="549"/>
      <c r="AK33" s="786">
        <f t="shared" ref="AK33:AK44" si="14">ROUND(AJ33*12,2)</f>
        <v>0</v>
      </c>
      <c r="AL33" s="550"/>
      <c r="AM33" s="551"/>
      <c r="AN33" s="787">
        <f t="shared" ref="AN33" si="15">ROUND(AH33*AJ33,0)</f>
        <v>0</v>
      </c>
      <c r="AO33" s="532"/>
      <c r="AP33" s="793">
        <f t="shared" ref="AP33:AP44" si="16">SUM(H33+P33+X33+AF33+AN33)</f>
        <v>0</v>
      </c>
    </row>
    <row r="34" spans="1:42" ht="19.2" customHeight="1" x14ac:dyDescent="0.25">
      <c r="A34" s="827"/>
      <c r="B34" s="560"/>
      <c r="C34" s="548"/>
      <c r="D34" s="549"/>
      <c r="E34" s="786">
        <f t="shared" si="6"/>
        <v>0</v>
      </c>
      <c r="F34" s="550"/>
      <c r="G34" s="551"/>
      <c r="H34" s="787">
        <f t="shared" ref="H34:H38" si="17">ROUND(B34*D34,0)</f>
        <v>0</v>
      </c>
      <c r="I34" s="532"/>
      <c r="J34" s="835">
        <f t="shared" ref="J34:J38" si="18">B34*1.03</f>
        <v>0</v>
      </c>
      <c r="K34" s="548"/>
      <c r="L34" s="549"/>
      <c r="M34" s="786">
        <f t="shared" si="8"/>
        <v>0</v>
      </c>
      <c r="N34" s="550"/>
      <c r="O34" s="551"/>
      <c r="P34" s="787">
        <f t="shared" ref="P34:P38" si="19">ROUND(J34*L34,0)</f>
        <v>0</v>
      </c>
      <c r="Q34" s="532"/>
      <c r="R34" s="835">
        <f t="shared" ref="R34:R38" si="20">J34*1.03</f>
        <v>0</v>
      </c>
      <c r="S34" s="548"/>
      <c r="T34" s="549"/>
      <c r="U34" s="786">
        <f t="shared" si="10"/>
        <v>0</v>
      </c>
      <c r="V34" s="550"/>
      <c r="W34" s="551"/>
      <c r="X34" s="787">
        <f t="shared" ref="X34:X38" si="21">ROUND(R34*T34,0)</f>
        <v>0</v>
      </c>
      <c r="Y34" s="532"/>
      <c r="Z34" s="835">
        <f t="shared" ref="Z34:Z38" si="22">R34*1.03</f>
        <v>0</v>
      </c>
      <c r="AA34" s="548"/>
      <c r="AB34" s="549"/>
      <c r="AC34" s="786">
        <f t="shared" si="12"/>
        <v>0</v>
      </c>
      <c r="AD34" s="550"/>
      <c r="AE34" s="551"/>
      <c r="AF34" s="787">
        <f t="shared" ref="AF34:AF38" si="23">ROUND(Z34*AB34,0)</f>
        <v>0</v>
      </c>
      <c r="AG34" s="532"/>
      <c r="AH34" s="835">
        <f t="shared" ref="AH34:AH38" si="24">Z34*1.03</f>
        <v>0</v>
      </c>
      <c r="AI34" s="548"/>
      <c r="AJ34" s="549"/>
      <c r="AK34" s="786">
        <f t="shared" si="14"/>
        <v>0</v>
      </c>
      <c r="AL34" s="550"/>
      <c r="AM34" s="551"/>
      <c r="AN34" s="787">
        <f t="shared" ref="AN34:AN38" si="25">ROUND(AH34*AJ34,0)</f>
        <v>0</v>
      </c>
      <c r="AO34" s="532"/>
      <c r="AP34" s="793">
        <f t="shared" si="16"/>
        <v>0</v>
      </c>
    </row>
    <row r="35" spans="1:42" ht="19.2" customHeight="1" x14ac:dyDescent="0.25">
      <c r="A35" s="827"/>
      <c r="B35" s="560"/>
      <c r="C35" s="548"/>
      <c r="D35" s="549"/>
      <c r="E35" s="786">
        <f t="shared" si="6"/>
        <v>0</v>
      </c>
      <c r="F35" s="550"/>
      <c r="G35" s="551"/>
      <c r="H35" s="787">
        <f t="shared" si="17"/>
        <v>0</v>
      </c>
      <c r="I35" s="532"/>
      <c r="J35" s="835">
        <f t="shared" si="18"/>
        <v>0</v>
      </c>
      <c r="K35" s="548"/>
      <c r="L35" s="549"/>
      <c r="M35" s="786">
        <f t="shared" si="8"/>
        <v>0</v>
      </c>
      <c r="N35" s="550"/>
      <c r="O35" s="551"/>
      <c r="P35" s="787">
        <f t="shared" si="19"/>
        <v>0</v>
      </c>
      <c r="Q35" s="532"/>
      <c r="R35" s="835">
        <f t="shared" si="20"/>
        <v>0</v>
      </c>
      <c r="S35" s="548"/>
      <c r="T35" s="549"/>
      <c r="U35" s="786">
        <f t="shared" si="10"/>
        <v>0</v>
      </c>
      <c r="V35" s="550"/>
      <c r="W35" s="551"/>
      <c r="X35" s="787">
        <f t="shared" si="21"/>
        <v>0</v>
      </c>
      <c r="Y35" s="532"/>
      <c r="Z35" s="835">
        <f t="shared" si="22"/>
        <v>0</v>
      </c>
      <c r="AA35" s="548"/>
      <c r="AB35" s="549"/>
      <c r="AC35" s="786">
        <f t="shared" si="12"/>
        <v>0</v>
      </c>
      <c r="AD35" s="550"/>
      <c r="AE35" s="551"/>
      <c r="AF35" s="787">
        <f t="shared" si="23"/>
        <v>0</v>
      </c>
      <c r="AG35" s="532"/>
      <c r="AH35" s="835">
        <f t="shared" si="24"/>
        <v>0</v>
      </c>
      <c r="AI35" s="548"/>
      <c r="AJ35" s="549"/>
      <c r="AK35" s="786">
        <f t="shared" si="14"/>
        <v>0</v>
      </c>
      <c r="AL35" s="550"/>
      <c r="AM35" s="551"/>
      <c r="AN35" s="787">
        <f t="shared" si="25"/>
        <v>0</v>
      </c>
      <c r="AO35" s="532"/>
      <c r="AP35" s="793">
        <f t="shared" si="16"/>
        <v>0</v>
      </c>
    </row>
    <row r="36" spans="1:42" ht="19.2" customHeight="1" x14ac:dyDescent="0.25">
      <c r="A36" s="827"/>
      <c r="B36" s="560"/>
      <c r="C36" s="548"/>
      <c r="D36" s="549"/>
      <c r="E36" s="786">
        <f t="shared" si="6"/>
        <v>0</v>
      </c>
      <c r="F36" s="550"/>
      <c r="G36" s="551"/>
      <c r="H36" s="787">
        <f t="shared" si="17"/>
        <v>0</v>
      </c>
      <c r="I36" s="532"/>
      <c r="J36" s="835">
        <f t="shared" si="18"/>
        <v>0</v>
      </c>
      <c r="K36" s="548"/>
      <c r="L36" s="549"/>
      <c r="M36" s="786">
        <f t="shared" si="8"/>
        <v>0</v>
      </c>
      <c r="N36" s="550"/>
      <c r="O36" s="551"/>
      <c r="P36" s="787">
        <f t="shared" si="19"/>
        <v>0</v>
      </c>
      <c r="Q36" s="532"/>
      <c r="R36" s="835">
        <f t="shared" si="20"/>
        <v>0</v>
      </c>
      <c r="S36" s="548"/>
      <c r="T36" s="549"/>
      <c r="U36" s="786">
        <f t="shared" si="10"/>
        <v>0</v>
      </c>
      <c r="V36" s="550"/>
      <c r="W36" s="551"/>
      <c r="X36" s="787">
        <f t="shared" si="21"/>
        <v>0</v>
      </c>
      <c r="Y36" s="532"/>
      <c r="Z36" s="835">
        <f t="shared" si="22"/>
        <v>0</v>
      </c>
      <c r="AA36" s="548"/>
      <c r="AB36" s="549"/>
      <c r="AC36" s="786">
        <f t="shared" si="12"/>
        <v>0</v>
      </c>
      <c r="AD36" s="550"/>
      <c r="AE36" s="551"/>
      <c r="AF36" s="787">
        <f t="shared" si="23"/>
        <v>0</v>
      </c>
      <c r="AG36" s="532"/>
      <c r="AH36" s="835">
        <f t="shared" si="24"/>
        <v>0</v>
      </c>
      <c r="AI36" s="548"/>
      <c r="AJ36" s="549"/>
      <c r="AK36" s="786">
        <f t="shared" si="14"/>
        <v>0</v>
      </c>
      <c r="AL36" s="550"/>
      <c r="AM36" s="551"/>
      <c r="AN36" s="787">
        <f t="shared" si="25"/>
        <v>0</v>
      </c>
      <c r="AO36" s="532"/>
      <c r="AP36" s="793">
        <f t="shared" si="16"/>
        <v>0</v>
      </c>
    </row>
    <row r="37" spans="1:42" ht="19.2" customHeight="1" x14ac:dyDescent="0.25">
      <c r="A37" s="827"/>
      <c r="B37" s="560"/>
      <c r="C37" s="548"/>
      <c r="D37" s="549"/>
      <c r="E37" s="786">
        <f t="shared" si="6"/>
        <v>0</v>
      </c>
      <c r="F37" s="550"/>
      <c r="G37" s="551"/>
      <c r="H37" s="787">
        <f t="shared" si="17"/>
        <v>0</v>
      </c>
      <c r="I37" s="532"/>
      <c r="J37" s="835">
        <f t="shared" si="18"/>
        <v>0</v>
      </c>
      <c r="K37" s="548"/>
      <c r="L37" s="549"/>
      <c r="M37" s="786">
        <f t="shared" si="8"/>
        <v>0</v>
      </c>
      <c r="N37" s="550"/>
      <c r="O37" s="551"/>
      <c r="P37" s="787">
        <f t="shared" si="19"/>
        <v>0</v>
      </c>
      <c r="Q37" s="532"/>
      <c r="R37" s="835">
        <f t="shared" si="20"/>
        <v>0</v>
      </c>
      <c r="S37" s="548"/>
      <c r="T37" s="549"/>
      <c r="U37" s="786">
        <f t="shared" si="10"/>
        <v>0</v>
      </c>
      <c r="V37" s="550"/>
      <c r="W37" s="551"/>
      <c r="X37" s="787">
        <f t="shared" si="21"/>
        <v>0</v>
      </c>
      <c r="Y37" s="532"/>
      <c r="Z37" s="835">
        <f t="shared" si="22"/>
        <v>0</v>
      </c>
      <c r="AA37" s="548"/>
      <c r="AB37" s="549"/>
      <c r="AC37" s="786">
        <f t="shared" si="12"/>
        <v>0</v>
      </c>
      <c r="AD37" s="550"/>
      <c r="AE37" s="551"/>
      <c r="AF37" s="787">
        <f t="shared" si="23"/>
        <v>0</v>
      </c>
      <c r="AG37" s="532"/>
      <c r="AH37" s="835">
        <f t="shared" si="24"/>
        <v>0</v>
      </c>
      <c r="AI37" s="548"/>
      <c r="AJ37" s="549"/>
      <c r="AK37" s="786">
        <f t="shared" si="14"/>
        <v>0</v>
      </c>
      <c r="AL37" s="550"/>
      <c r="AM37" s="551"/>
      <c r="AN37" s="787">
        <f t="shared" si="25"/>
        <v>0</v>
      </c>
      <c r="AO37" s="532"/>
      <c r="AP37" s="793">
        <f t="shared" si="16"/>
        <v>0</v>
      </c>
    </row>
    <row r="38" spans="1:42" ht="19.2" customHeight="1" x14ac:dyDescent="0.25">
      <c r="A38" s="827"/>
      <c r="B38" s="560"/>
      <c r="C38" s="548"/>
      <c r="D38" s="549"/>
      <c r="E38" s="786">
        <f t="shared" si="6"/>
        <v>0</v>
      </c>
      <c r="F38" s="550"/>
      <c r="G38" s="551"/>
      <c r="H38" s="787">
        <f t="shared" si="17"/>
        <v>0</v>
      </c>
      <c r="I38" s="532"/>
      <c r="J38" s="835">
        <f t="shared" si="18"/>
        <v>0</v>
      </c>
      <c r="K38" s="548"/>
      <c r="L38" s="549"/>
      <c r="M38" s="786">
        <f t="shared" si="8"/>
        <v>0</v>
      </c>
      <c r="N38" s="550"/>
      <c r="O38" s="551"/>
      <c r="P38" s="787">
        <f t="shared" si="19"/>
        <v>0</v>
      </c>
      <c r="Q38" s="532"/>
      <c r="R38" s="835">
        <f t="shared" si="20"/>
        <v>0</v>
      </c>
      <c r="S38" s="548"/>
      <c r="T38" s="549"/>
      <c r="U38" s="786">
        <f t="shared" si="10"/>
        <v>0</v>
      </c>
      <c r="V38" s="550"/>
      <c r="W38" s="551"/>
      <c r="X38" s="787">
        <f t="shared" si="21"/>
        <v>0</v>
      </c>
      <c r="Y38" s="532"/>
      <c r="Z38" s="835">
        <f t="shared" si="22"/>
        <v>0</v>
      </c>
      <c r="AA38" s="548"/>
      <c r="AB38" s="549"/>
      <c r="AC38" s="786">
        <f t="shared" si="12"/>
        <v>0</v>
      </c>
      <c r="AD38" s="550"/>
      <c r="AE38" s="551"/>
      <c r="AF38" s="787">
        <f t="shared" si="23"/>
        <v>0</v>
      </c>
      <c r="AG38" s="532"/>
      <c r="AH38" s="835">
        <f t="shared" si="24"/>
        <v>0</v>
      </c>
      <c r="AI38" s="548"/>
      <c r="AJ38" s="549"/>
      <c r="AK38" s="786">
        <f t="shared" si="14"/>
        <v>0</v>
      </c>
      <c r="AL38" s="550"/>
      <c r="AM38" s="551"/>
      <c r="AN38" s="787">
        <f t="shared" si="25"/>
        <v>0</v>
      </c>
      <c r="AO38" s="532"/>
      <c r="AP38" s="793">
        <f t="shared" si="16"/>
        <v>0</v>
      </c>
    </row>
    <row r="39" spans="1:42" ht="19.2" customHeight="1" x14ac:dyDescent="0.25">
      <c r="A39" s="827"/>
      <c r="B39" s="560"/>
      <c r="C39" s="548"/>
      <c r="D39" s="549"/>
      <c r="E39" s="786">
        <f t="shared" si="6"/>
        <v>0</v>
      </c>
      <c r="F39" s="550"/>
      <c r="G39" s="551"/>
      <c r="H39" s="787">
        <f t="shared" ref="H39:H44" si="26">ROUND(B39*D39,0)</f>
        <v>0</v>
      </c>
      <c r="I39" s="532"/>
      <c r="J39" s="835">
        <f t="shared" ref="J39:J44" si="27">B39*1.03</f>
        <v>0</v>
      </c>
      <c r="K39" s="548"/>
      <c r="L39" s="549"/>
      <c r="M39" s="786">
        <f t="shared" si="8"/>
        <v>0</v>
      </c>
      <c r="N39" s="550"/>
      <c r="O39" s="551"/>
      <c r="P39" s="787">
        <f t="shared" ref="P39:P44" si="28">ROUND(J39*L39,0)</f>
        <v>0</v>
      </c>
      <c r="Q39" s="532"/>
      <c r="R39" s="835">
        <f t="shared" ref="R39:R44" si="29">J39*1.03</f>
        <v>0</v>
      </c>
      <c r="S39" s="548"/>
      <c r="T39" s="549"/>
      <c r="U39" s="786">
        <f t="shared" si="10"/>
        <v>0</v>
      </c>
      <c r="V39" s="550"/>
      <c r="W39" s="551"/>
      <c r="X39" s="787">
        <f t="shared" ref="X39:X44" si="30">ROUND(R39*T39,0)</f>
        <v>0</v>
      </c>
      <c r="Y39" s="532"/>
      <c r="Z39" s="835">
        <f t="shared" ref="Z39:Z44" si="31">R39*1.03</f>
        <v>0</v>
      </c>
      <c r="AA39" s="548"/>
      <c r="AB39" s="549"/>
      <c r="AC39" s="786">
        <f t="shared" si="12"/>
        <v>0</v>
      </c>
      <c r="AD39" s="550"/>
      <c r="AE39" s="551"/>
      <c r="AF39" s="787">
        <f t="shared" ref="AF39:AF44" si="32">ROUND(Z39*AB39,0)</f>
        <v>0</v>
      </c>
      <c r="AG39" s="532"/>
      <c r="AH39" s="835">
        <f t="shared" ref="AH39:AH44" si="33">Z39*1.03</f>
        <v>0</v>
      </c>
      <c r="AI39" s="548"/>
      <c r="AJ39" s="549"/>
      <c r="AK39" s="786">
        <f t="shared" si="14"/>
        <v>0</v>
      </c>
      <c r="AL39" s="550"/>
      <c r="AM39" s="551"/>
      <c r="AN39" s="787">
        <f t="shared" ref="AN39:AN44" si="34">ROUND(AH39*AJ39,0)</f>
        <v>0</v>
      </c>
      <c r="AO39" s="532"/>
      <c r="AP39" s="793">
        <f t="shared" si="16"/>
        <v>0</v>
      </c>
    </row>
    <row r="40" spans="1:42" ht="19.2" customHeight="1" x14ac:dyDescent="0.25">
      <c r="A40" s="827"/>
      <c r="B40" s="560"/>
      <c r="C40" s="548"/>
      <c r="D40" s="549"/>
      <c r="E40" s="786">
        <f t="shared" si="6"/>
        <v>0</v>
      </c>
      <c r="F40" s="550"/>
      <c r="G40" s="551"/>
      <c r="H40" s="787">
        <f t="shared" si="26"/>
        <v>0</v>
      </c>
      <c r="I40" s="532"/>
      <c r="J40" s="835">
        <f>B40*1.03</f>
        <v>0</v>
      </c>
      <c r="K40" s="548"/>
      <c r="L40" s="549"/>
      <c r="M40" s="786">
        <f t="shared" si="8"/>
        <v>0</v>
      </c>
      <c r="N40" s="550"/>
      <c r="O40" s="551"/>
      <c r="P40" s="787">
        <f t="shared" si="28"/>
        <v>0</v>
      </c>
      <c r="Q40" s="532"/>
      <c r="R40" s="835">
        <f>J40*1.03</f>
        <v>0</v>
      </c>
      <c r="S40" s="548"/>
      <c r="T40" s="549"/>
      <c r="U40" s="786">
        <f t="shared" si="10"/>
        <v>0</v>
      </c>
      <c r="V40" s="550"/>
      <c r="W40" s="551"/>
      <c r="X40" s="787">
        <f t="shared" si="30"/>
        <v>0</v>
      </c>
      <c r="Y40" s="532"/>
      <c r="Z40" s="835">
        <f>R40*1.03</f>
        <v>0</v>
      </c>
      <c r="AA40" s="548"/>
      <c r="AB40" s="549"/>
      <c r="AC40" s="786">
        <f t="shared" si="12"/>
        <v>0</v>
      </c>
      <c r="AD40" s="550"/>
      <c r="AE40" s="551"/>
      <c r="AF40" s="787">
        <f t="shared" si="32"/>
        <v>0</v>
      </c>
      <c r="AG40" s="532"/>
      <c r="AH40" s="835">
        <f t="shared" si="33"/>
        <v>0</v>
      </c>
      <c r="AI40" s="548"/>
      <c r="AJ40" s="549"/>
      <c r="AK40" s="786">
        <f t="shared" si="14"/>
        <v>0</v>
      </c>
      <c r="AL40" s="550"/>
      <c r="AM40" s="551"/>
      <c r="AN40" s="787">
        <f t="shared" si="34"/>
        <v>0</v>
      </c>
      <c r="AO40" s="532"/>
      <c r="AP40" s="793">
        <f t="shared" si="16"/>
        <v>0</v>
      </c>
    </row>
    <row r="41" spans="1:42" ht="19.2" customHeight="1" x14ac:dyDescent="0.25">
      <c r="A41" s="827"/>
      <c r="B41" s="560"/>
      <c r="C41" s="548"/>
      <c r="D41" s="549"/>
      <c r="E41" s="786">
        <f t="shared" si="6"/>
        <v>0</v>
      </c>
      <c r="F41" s="550"/>
      <c r="G41" s="551"/>
      <c r="H41" s="787">
        <f t="shared" si="26"/>
        <v>0</v>
      </c>
      <c r="I41" s="532"/>
      <c r="J41" s="835">
        <f t="shared" si="27"/>
        <v>0</v>
      </c>
      <c r="K41" s="548"/>
      <c r="L41" s="549"/>
      <c r="M41" s="786">
        <f t="shared" si="8"/>
        <v>0</v>
      </c>
      <c r="N41" s="550"/>
      <c r="O41" s="551"/>
      <c r="P41" s="787">
        <f t="shared" si="28"/>
        <v>0</v>
      </c>
      <c r="Q41" s="532"/>
      <c r="R41" s="835">
        <f t="shared" si="29"/>
        <v>0</v>
      </c>
      <c r="S41" s="548"/>
      <c r="T41" s="549"/>
      <c r="U41" s="786">
        <f t="shared" si="10"/>
        <v>0</v>
      </c>
      <c r="V41" s="550"/>
      <c r="W41" s="551"/>
      <c r="X41" s="787">
        <f t="shared" si="30"/>
        <v>0</v>
      </c>
      <c r="Y41" s="532"/>
      <c r="Z41" s="835">
        <f t="shared" si="31"/>
        <v>0</v>
      </c>
      <c r="AA41" s="548"/>
      <c r="AB41" s="549"/>
      <c r="AC41" s="786">
        <f t="shared" si="12"/>
        <v>0</v>
      </c>
      <c r="AD41" s="550"/>
      <c r="AE41" s="551"/>
      <c r="AF41" s="787">
        <f t="shared" si="32"/>
        <v>0</v>
      </c>
      <c r="AG41" s="532"/>
      <c r="AH41" s="835">
        <f>Z41*1.03</f>
        <v>0</v>
      </c>
      <c r="AI41" s="548"/>
      <c r="AJ41" s="549"/>
      <c r="AK41" s="786">
        <f t="shared" si="14"/>
        <v>0</v>
      </c>
      <c r="AL41" s="550"/>
      <c r="AM41" s="551"/>
      <c r="AN41" s="787">
        <f t="shared" si="34"/>
        <v>0</v>
      </c>
      <c r="AO41" s="532"/>
      <c r="AP41" s="793">
        <f t="shared" si="16"/>
        <v>0</v>
      </c>
    </row>
    <row r="42" spans="1:42" ht="19.2" customHeight="1" x14ac:dyDescent="0.25">
      <c r="A42" s="827"/>
      <c r="B42" s="560"/>
      <c r="C42" s="548"/>
      <c r="D42" s="549"/>
      <c r="E42" s="786">
        <f t="shared" si="6"/>
        <v>0</v>
      </c>
      <c r="F42" s="550"/>
      <c r="G42" s="551"/>
      <c r="H42" s="787">
        <f t="shared" si="26"/>
        <v>0</v>
      </c>
      <c r="I42" s="532"/>
      <c r="J42" s="835">
        <f t="shared" si="27"/>
        <v>0</v>
      </c>
      <c r="K42" s="548"/>
      <c r="L42" s="549"/>
      <c r="M42" s="786">
        <f t="shared" si="8"/>
        <v>0</v>
      </c>
      <c r="N42" s="550"/>
      <c r="O42" s="551"/>
      <c r="P42" s="787">
        <f t="shared" si="28"/>
        <v>0</v>
      </c>
      <c r="Q42" s="532"/>
      <c r="R42" s="835">
        <f t="shared" si="29"/>
        <v>0</v>
      </c>
      <c r="S42" s="548"/>
      <c r="T42" s="549"/>
      <c r="U42" s="786">
        <f t="shared" si="10"/>
        <v>0</v>
      </c>
      <c r="V42" s="550"/>
      <c r="W42" s="551"/>
      <c r="X42" s="787">
        <f t="shared" si="30"/>
        <v>0</v>
      </c>
      <c r="Y42" s="532"/>
      <c r="Z42" s="835">
        <f t="shared" si="31"/>
        <v>0</v>
      </c>
      <c r="AA42" s="548"/>
      <c r="AB42" s="549"/>
      <c r="AC42" s="786">
        <f t="shared" si="12"/>
        <v>0</v>
      </c>
      <c r="AD42" s="550"/>
      <c r="AE42" s="551"/>
      <c r="AF42" s="787">
        <f t="shared" si="32"/>
        <v>0</v>
      </c>
      <c r="AG42" s="532"/>
      <c r="AH42" s="835">
        <f t="shared" si="33"/>
        <v>0</v>
      </c>
      <c r="AI42" s="548"/>
      <c r="AJ42" s="549"/>
      <c r="AK42" s="786">
        <f t="shared" si="14"/>
        <v>0</v>
      </c>
      <c r="AL42" s="550"/>
      <c r="AM42" s="551"/>
      <c r="AN42" s="787">
        <f t="shared" si="34"/>
        <v>0</v>
      </c>
      <c r="AO42" s="532"/>
      <c r="AP42" s="793">
        <f t="shared" si="16"/>
        <v>0</v>
      </c>
    </row>
    <row r="43" spans="1:42" ht="19.2" customHeight="1" x14ac:dyDescent="0.25">
      <c r="A43" s="827"/>
      <c r="B43" s="560"/>
      <c r="C43" s="548"/>
      <c r="D43" s="549"/>
      <c r="E43" s="786">
        <f t="shared" si="6"/>
        <v>0</v>
      </c>
      <c r="F43" s="550"/>
      <c r="G43" s="551"/>
      <c r="H43" s="787">
        <f t="shared" si="26"/>
        <v>0</v>
      </c>
      <c r="I43" s="532"/>
      <c r="J43" s="835">
        <f t="shared" si="27"/>
        <v>0</v>
      </c>
      <c r="K43" s="548"/>
      <c r="L43" s="549"/>
      <c r="M43" s="786">
        <f t="shared" si="8"/>
        <v>0</v>
      </c>
      <c r="N43" s="550"/>
      <c r="O43" s="551"/>
      <c r="P43" s="787">
        <f t="shared" si="28"/>
        <v>0</v>
      </c>
      <c r="Q43" s="532"/>
      <c r="R43" s="835">
        <f t="shared" si="29"/>
        <v>0</v>
      </c>
      <c r="S43" s="548"/>
      <c r="T43" s="549"/>
      <c r="U43" s="786">
        <f t="shared" si="10"/>
        <v>0</v>
      </c>
      <c r="V43" s="550"/>
      <c r="W43" s="551"/>
      <c r="X43" s="787">
        <f t="shared" si="30"/>
        <v>0</v>
      </c>
      <c r="Y43" s="532"/>
      <c r="Z43" s="835">
        <f t="shared" si="31"/>
        <v>0</v>
      </c>
      <c r="AA43" s="548"/>
      <c r="AB43" s="549"/>
      <c r="AC43" s="786">
        <f t="shared" si="12"/>
        <v>0</v>
      </c>
      <c r="AD43" s="550"/>
      <c r="AE43" s="551"/>
      <c r="AF43" s="787">
        <f t="shared" si="32"/>
        <v>0</v>
      </c>
      <c r="AG43" s="532"/>
      <c r="AH43" s="835">
        <f t="shared" si="33"/>
        <v>0</v>
      </c>
      <c r="AI43" s="548"/>
      <c r="AJ43" s="549"/>
      <c r="AK43" s="786">
        <f t="shared" si="14"/>
        <v>0</v>
      </c>
      <c r="AL43" s="550"/>
      <c r="AM43" s="551"/>
      <c r="AN43" s="787">
        <f t="shared" si="34"/>
        <v>0</v>
      </c>
      <c r="AO43" s="532"/>
      <c r="AP43" s="793">
        <f t="shared" si="16"/>
        <v>0</v>
      </c>
    </row>
    <row r="44" spans="1:42" ht="19.2" customHeight="1" x14ac:dyDescent="0.25">
      <c r="A44" s="827"/>
      <c r="B44" s="560"/>
      <c r="C44" s="548"/>
      <c r="D44" s="549"/>
      <c r="E44" s="786">
        <f t="shared" si="6"/>
        <v>0</v>
      </c>
      <c r="F44" s="550"/>
      <c r="G44" s="551"/>
      <c r="H44" s="787">
        <f t="shared" si="26"/>
        <v>0</v>
      </c>
      <c r="I44" s="532"/>
      <c r="J44" s="835">
        <f t="shared" si="27"/>
        <v>0</v>
      </c>
      <c r="K44" s="548"/>
      <c r="L44" s="549"/>
      <c r="M44" s="786">
        <f t="shared" si="8"/>
        <v>0</v>
      </c>
      <c r="N44" s="550"/>
      <c r="O44" s="551"/>
      <c r="P44" s="787">
        <f t="shared" si="28"/>
        <v>0</v>
      </c>
      <c r="Q44" s="532"/>
      <c r="R44" s="835">
        <f t="shared" si="29"/>
        <v>0</v>
      </c>
      <c r="S44" s="548"/>
      <c r="T44" s="549"/>
      <c r="U44" s="786">
        <f t="shared" si="10"/>
        <v>0</v>
      </c>
      <c r="V44" s="550"/>
      <c r="W44" s="551"/>
      <c r="X44" s="787">
        <f t="shared" si="30"/>
        <v>0</v>
      </c>
      <c r="Y44" s="532"/>
      <c r="Z44" s="835">
        <f t="shared" si="31"/>
        <v>0</v>
      </c>
      <c r="AA44" s="548"/>
      <c r="AB44" s="549"/>
      <c r="AC44" s="786">
        <f t="shared" si="12"/>
        <v>0</v>
      </c>
      <c r="AD44" s="550"/>
      <c r="AE44" s="551"/>
      <c r="AF44" s="787">
        <f t="shared" si="32"/>
        <v>0</v>
      </c>
      <c r="AG44" s="532"/>
      <c r="AH44" s="835">
        <f t="shared" si="33"/>
        <v>0</v>
      </c>
      <c r="AI44" s="548"/>
      <c r="AJ44" s="549"/>
      <c r="AK44" s="786">
        <f t="shared" si="14"/>
        <v>0</v>
      </c>
      <c r="AL44" s="550"/>
      <c r="AM44" s="551"/>
      <c r="AN44" s="787">
        <f t="shared" si="34"/>
        <v>0</v>
      </c>
      <c r="AO44" s="532"/>
      <c r="AP44" s="793">
        <f t="shared" si="16"/>
        <v>0</v>
      </c>
    </row>
    <row r="45" spans="1:42" x14ac:dyDescent="0.25">
      <c r="A45" s="1031" t="s">
        <v>21</v>
      </c>
      <c r="B45" s="1032"/>
      <c r="C45" s="1032"/>
      <c r="D45" s="1032"/>
      <c r="E45" s="1032"/>
      <c r="F45" s="1032"/>
      <c r="G45" s="1033"/>
      <c r="H45" s="808">
        <f>SUM(H33:H44)</f>
        <v>0</v>
      </c>
      <c r="I45" s="532"/>
      <c r="J45" s="556"/>
      <c r="K45" s="556"/>
      <c r="L45" s="556"/>
      <c r="M45" s="556"/>
      <c r="N45" s="556"/>
      <c r="O45" s="558"/>
      <c r="P45" s="808">
        <f>SUM(P33:P44)</f>
        <v>0</v>
      </c>
      <c r="Q45" s="532"/>
      <c r="R45" s="555"/>
      <c r="S45" s="556"/>
      <c r="T45" s="556"/>
      <c r="U45" s="556"/>
      <c r="V45" s="556"/>
      <c r="W45" s="558"/>
      <c r="X45" s="808">
        <f>SUM(X33:X44)</f>
        <v>0</v>
      </c>
      <c r="Y45" s="532"/>
      <c r="Z45" s="555"/>
      <c r="AA45" s="556"/>
      <c r="AB45" s="556"/>
      <c r="AC45" s="556"/>
      <c r="AD45" s="556"/>
      <c r="AE45" s="558"/>
      <c r="AF45" s="808">
        <f>SUM(AF33:AF44)</f>
        <v>0</v>
      </c>
      <c r="AG45" s="532"/>
      <c r="AH45" s="555"/>
      <c r="AI45" s="556"/>
      <c r="AJ45" s="556"/>
      <c r="AK45" s="556"/>
      <c r="AL45" s="556"/>
      <c r="AM45" s="558"/>
      <c r="AN45" s="808">
        <f>SUM(AN33:AN44)</f>
        <v>0</v>
      </c>
      <c r="AO45" s="532"/>
      <c r="AP45" s="794">
        <f>SUM(H45+P45+X45+AF45+AN45)</f>
        <v>0</v>
      </c>
    </row>
    <row r="46" spans="1:42" ht="27.6" x14ac:dyDescent="0.25">
      <c r="A46" s="537" t="s">
        <v>52</v>
      </c>
      <c r="B46" s="538" t="s">
        <v>41</v>
      </c>
      <c r="C46" s="539"/>
      <c r="D46" s="540" t="s">
        <v>375</v>
      </c>
      <c r="E46" s="541" t="s">
        <v>364</v>
      </c>
      <c r="F46" s="542"/>
      <c r="G46" s="543"/>
      <c r="H46" s="544"/>
      <c r="I46" s="545"/>
      <c r="J46" s="538" t="s">
        <v>41</v>
      </c>
      <c r="K46" s="539"/>
      <c r="L46" s="540" t="s">
        <v>375</v>
      </c>
      <c r="M46" s="541" t="s">
        <v>364</v>
      </c>
      <c r="N46" s="542"/>
      <c r="O46" s="543"/>
      <c r="P46" s="544"/>
      <c r="Q46" s="545"/>
      <c r="R46" s="538" t="s">
        <v>41</v>
      </c>
      <c r="S46" s="539"/>
      <c r="T46" s="540" t="s">
        <v>375</v>
      </c>
      <c r="U46" s="541" t="s">
        <v>364</v>
      </c>
      <c r="V46" s="542"/>
      <c r="W46" s="543"/>
      <c r="X46" s="544"/>
      <c r="Y46" s="545"/>
      <c r="Z46" s="538" t="s">
        <v>41</v>
      </c>
      <c r="AA46" s="539"/>
      <c r="AB46" s="540" t="s">
        <v>375</v>
      </c>
      <c r="AC46" s="541" t="s">
        <v>364</v>
      </c>
      <c r="AD46" s="542"/>
      <c r="AE46" s="543"/>
      <c r="AF46" s="544"/>
      <c r="AG46" s="545"/>
      <c r="AH46" s="538" t="s">
        <v>41</v>
      </c>
      <c r="AI46" s="539"/>
      <c r="AJ46" s="540" t="s">
        <v>375</v>
      </c>
      <c r="AK46" s="541" t="s">
        <v>364</v>
      </c>
      <c r="AL46" s="542"/>
      <c r="AM46" s="543"/>
      <c r="AN46" s="544"/>
      <c r="AO46" s="545"/>
      <c r="AP46" s="546"/>
    </row>
    <row r="47" spans="1:42" ht="19.2" customHeight="1" x14ac:dyDescent="0.25">
      <c r="A47" s="547"/>
      <c r="B47" s="836"/>
      <c r="C47" s="548"/>
      <c r="D47" s="828"/>
      <c r="E47" s="786">
        <f>ROUND(D47/2080*12,2)</f>
        <v>0</v>
      </c>
      <c r="F47" s="550"/>
      <c r="G47" s="551"/>
      <c r="H47" s="787">
        <f>ROUND(B47*D47,0)</f>
        <v>0</v>
      </c>
      <c r="I47" s="532"/>
      <c r="J47" s="835">
        <f>B47*1.03</f>
        <v>0</v>
      </c>
      <c r="K47" s="548"/>
      <c r="L47" s="826"/>
      <c r="M47" s="786">
        <f>ROUND(L47/2080*12,2)</f>
        <v>0</v>
      </c>
      <c r="N47" s="550"/>
      <c r="O47" s="551"/>
      <c r="P47" s="787">
        <f>ROUND(J47*L47,0)</f>
        <v>0</v>
      </c>
      <c r="Q47" s="532"/>
      <c r="R47" s="835">
        <f>J47*1.03</f>
        <v>0</v>
      </c>
      <c r="S47" s="548"/>
      <c r="T47" s="826"/>
      <c r="U47" s="786">
        <f>ROUND(T47/2080*12,2)</f>
        <v>0</v>
      </c>
      <c r="V47" s="550"/>
      <c r="W47" s="551"/>
      <c r="X47" s="787">
        <f>ROUND(R47*T47,0)</f>
        <v>0</v>
      </c>
      <c r="Y47" s="532"/>
      <c r="Z47" s="835">
        <f>R47*1.03</f>
        <v>0</v>
      </c>
      <c r="AA47" s="548"/>
      <c r="AB47" s="826"/>
      <c r="AC47" s="786">
        <f>ROUND(AB47/2080*12,2)</f>
        <v>0</v>
      </c>
      <c r="AD47" s="550"/>
      <c r="AE47" s="551"/>
      <c r="AF47" s="787">
        <f>ROUND(Z47*AB47,0)</f>
        <v>0</v>
      </c>
      <c r="AG47" s="532"/>
      <c r="AH47" s="835">
        <f>Z47*1.03</f>
        <v>0</v>
      </c>
      <c r="AI47" s="548"/>
      <c r="AJ47" s="826"/>
      <c r="AK47" s="786">
        <f>ROUND(AJ47/2080*12,2)</f>
        <v>0</v>
      </c>
      <c r="AL47" s="550"/>
      <c r="AM47" s="551"/>
      <c r="AN47" s="787">
        <f>ROUND(AH47*AJ47,0)</f>
        <v>0</v>
      </c>
      <c r="AO47" s="532"/>
      <c r="AP47" s="793">
        <f t="shared" ref="AP47:AP52" si="35">SUM(H47+P47+X47+AF47+AN47)</f>
        <v>0</v>
      </c>
    </row>
    <row r="48" spans="1:42" ht="19.2" customHeight="1" x14ac:dyDescent="0.25">
      <c r="A48" s="547"/>
      <c r="B48" s="837"/>
      <c r="C48" s="548"/>
      <c r="D48" s="828"/>
      <c r="E48" s="786">
        <f t="shared" ref="E48:E51" si="36">ROUND(D48/2080*12,2)</f>
        <v>0</v>
      </c>
      <c r="F48" s="550"/>
      <c r="G48" s="551"/>
      <c r="H48" s="787">
        <f>ROUND(B48*D48,0)</f>
        <v>0</v>
      </c>
      <c r="I48" s="532"/>
      <c r="J48" s="835">
        <f>B48*1.03</f>
        <v>0</v>
      </c>
      <c r="K48" s="548"/>
      <c r="L48" s="826"/>
      <c r="M48" s="786">
        <f t="shared" ref="M48:M51" si="37">ROUND(L48/2080*12,2)</f>
        <v>0</v>
      </c>
      <c r="N48" s="550"/>
      <c r="O48" s="551"/>
      <c r="P48" s="787">
        <f>ROUND(J48*L48,0)</f>
        <v>0</v>
      </c>
      <c r="Q48" s="532"/>
      <c r="R48" s="835">
        <f>J48*1.03</f>
        <v>0</v>
      </c>
      <c r="S48" s="548"/>
      <c r="T48" s="826"/>
      <c r="U48" s="786">
        <f t="shared" ref="U48:U51" si="38">ROUND(T48/2080*12,2)</f>
        <v>0</v>
      </c>
      <c r="V48" s="550"/>
      <c r="W48" s="551"/>
      <c r="X48" s="787">
        <f>ROUND(R48*T48,0)</f>
        <v>0</v>
      </c>
      <c r="Y48" s="532"/>
      <c r="Z48" s="835">
        <f>R48*1.03</f>
        <v>0</v>
      </c>
      <c r="AA48" s="548"/>
      <c r="AB48" s="826"/>
      <c r="AC48" s="786">
        <f t="shared" ref="AC48:AC51" si="39">ROUND(AB48/2080*12,2)</f>
        <v>0</v>
      </c>
      <c r="AD48" s="550"/>
      <c r="AE48" s="551"/>
      <c r="AF48" s="787">
        <f>ROUND(Z48*AB48,0)</f>
        <v>0</v>
      </c>
      <c r="AG48" s="532"/>
      <c r="AH48" s="835">
        <f>Z48*1.03</f>
        <v>0</v>
      </c>
      <c r="AI48" s="548"/>
      <c r="AJ48" s="826"/>
      <c r="AK48" s="786">
        <f t="shared" ref="AK48:AK51" si="40">ROUND(AJ48/2080*12,2)</f>
        <v>0</v>
      </c>
      <c r="AL48" s="550"/>
      <c r="AM48" s="551"/>
      <c r="AN48" s="787">
        <f>ROUND(AH48*AJ48,0)</f>
        <v>0</v>
      </c>
      <c r="AO48" s="532"/>
      <c r="AP48" s="793">
        <f t="shared" si="35"/>
        <v>0</v>
      </c>
    </row>
    <row r="49" spans="1:42" ht="19.2" customHeight="1" x14ac:dyDescent="0.25">
      <c r="A49" s="547"/>
      <c r="B49" s="837"/>
      <c r="C49" s="548"/>
      <c r="D49" s="828"/>
      <c r="E49" s="786">
        <f t="shared" si="36"/>
        <v>0</v>
      </c>
      <c r="F49" s="550"/>
      <c r="G49" s="551"/>
      <c r="H49" s="787">
        <f>ROUND(B49*D49,0)</f>
        <v>0</v>
      </c>
      <c r="I49" s="532"/>
      <c r="J49" s="835">
        <f>B49*1.03</f>
        <v>0</v>
      </c>
      <c r="K49" s="548"/>
      <c r="L49" s="826"/>
      <c r="M49" s="786">
        <f t="shared" si="37"/>
        <v>0</v>
      </c>
      <c r="N49" s="550"/>
      <c r="O49" s="551"/>
      <c r="P49" s="787">
        <f>ROUND(J49*L49,0)</f>
        <v>0</v>
      </c>
      <c r="Q49" s="532"/>
      <c r="R49" s="835">
        <f>J49*1.03</f>
        <v>0</v>
      </c>
      <c r="S49" s="548"/>
      <c r="T49" s="826"/>
      <c r="U49" s="786">
        <f t="shared" si="38"/>
        <v>0</v>
      </c>
      <c r="V49" s="550"/>
      <c r="W49" s="551"/>
      <c r="X49" s="787">
        <f>ROUND(R49*T49,0)</f>
        <v>0</v>
      </c>
      <c r="Y49" s="532"/>
      <c r="Z49" s="835">
        <f>R49*1.03</f>
        <v>0</v>
      </c>
      <c r="AA49" s="548"/>
      <c r="AB49" s="826"/>
      <c r="AC49" s="786">
        <f t="shared" si="39"/>
        <v>0</v>
      </c>
      <c r="AD49" s="550"/>
      <c r="AE49" s="551"/>
      <c r="AF49" s="787">
        <f>ROUND(Z49*AB49,0)</f>
        <v>0</v>
      </c>
      <c r="AG49" s="532"/>
      <c r="AH49" s="835">
        <f>Z49*1.03</f>
        <v>0</v>
      </c>
      <c r="AI49" s="548"/>
      <c r="AJ49" s="826"/>
      <c r="AK49" s="786">
        <f t="shared" si="40"/>
        <v>0</v>
      </c>
      <c r="AL49" s="550"/>
      <c r="AM49" s="551"/>
      <c r="AN49" s="787">
        <f>ROUND(AH49*AJ49,0)</f>
        <v>0</v>
      </c>
      <c r="AO49" s="532"/>
      <c r="AP49" s="793">
        <f t="shared" si="35"/>
        <v>0</v>
      </c>
    </row>
    <row r="50" spans="1:42" ht="19.2" customHeight="1" x14ac:dyDescent="0.25">
      <c r="A50" s="547"/>
      <c r="B50" s="837"/>
      <c r="C50" s="548"/>
      <c r="D50" s="828"/>
      <c r="E50" s="786">
        <f t="shared" si="36"/>
        <v>0</v>
      </c>
      <c r="F50" s="550"/>
      <c r="G50" s="551"/>
      <c r="H50" s="787">
        <f>ROUND(B50*D50,0)</f>
        <v>0</v>
      </c>
      <c r="I50" s="532"/>
      <c r="J50" s="835">
        <f>B50*1.03</f>
        <v>0</v>
      </c>
      <c r="K50" s="548"/>
      <c r="L50" s="826"/>
      <c r="M50" s="786">
        <f t="shared" si="37"/>
        <v>0</v>
      </c>
      <c r="N50" s="550"/>
      <c r="O50" s="551"/>
      <c r="P50" s="787">
        <f>ROUND(J50*L50,0)</f>
        <v>0</v>
      </c>
      <c r="Q50" s="532"/>
      <c r="R50" s="835">
        <f>J50*1.03</f>
        <v>0</v>
      </c>
      <c r="S50" s="548"/>
      <c r="T50" s="826"/>
      <c r="U50" s="786">
        <f t="shared" si="38"/>
        <v>0</v>
      </c>
      <c r="V50" s="550"/>
      <c r="W50" s="551"/>
      <c r="X50" s="787">
        <f>ROUND(R50*T50,0)</f>
        <v>0</v>
      </c>
      <c r="Y50" s="532"/>
      <c r="Z50" s="835">
        <f>R50*1.03</f>
        <v>0</v>
      </c>
      <c r="AA50" s="548"/>
      <c r="AB50" s="826"/>
      <c r="AC50" s="786">
        <f t="shared" si="39"/>
        <v>0</v>
      </c>
      <c r="AD50" s="550"/>
      <c r="AE50" s="551"/>
      <c r="AF50" s="787">
        <f>ROUND(Z50*AB50,0)</f>
        <v>0</v>
      </c>
      <c r="AG50" s="532"/>
      <c r="AH50" s="835">
        <f>Z50*1.03</f>
        <v>0</v>
      </c>
      <c r="AI50" s="548"/>
      <c r="AJ50" s="826"/>
      <c r="AK50" s="786">
        <f t="shared" si="40"/>
        <v>0</v>
      </c>
      <c r="AL50" s="550"/>
      <c r="AM50" s="551"/>
      <c r="AN50" s="787">
        <f>ROUND(AH50*AJ50,0)</f>
        <v>0</v>
      </c>
      <c r="AO50" s="532"/>
      <c r="AP50" s="793">
        <f t="shared" si="35"/>
        <v>0</v>
      </c>
    </row>
    <row r="51" spans="1:42" ht="19.2" customHeight="1" x14ac:dyDescent="0.25">
      <c r="A51" s="547"/>
      <c r="B51" s="837"/>
      <c r="C51" s="548"/>
      <c r="D51" s="828"/>
      <c r="E51" s="786">
        <f t="shared" si="36"/>
        <v>0</v>
      </c>
      <c r="F51" s="550"/>
      <c r="G51" s="551"/>
      <c r="H51" s="787">
        <f>ROUND(B51*D51,0)</f>
        <v>0</v>
      </c>
      <c r="I51" s="532"/>
      <c r="J51" s="835">
        <f>B51*1.03</f>
        <v>0</v>
      </c>
      <c r="K51" s="548"/>
      <c r="L51" s="826"/>
      <c r="M51" s="786">
        <f t="shared" si="37"/>
        <v>0</v>
      </c>
      <c r="N51" s="550"/>
      <c r="O51" s="551"/>
      <c r="P51" s="787">
        <f>ROUND(J51*L51,0)</f>
        <v>0</v>
      </c>
      <c r="Q51" s="532"/>
      <c r="R51" s="835">
        <f>J51*1.03</f>
        <v>0</v>
      </c>
      <c r="S51" s="548"/>
      <c r="T51" s="826"/>
      <c r="U51" s="786">
        <f t="shared" si="38"/>
        <v>0</v>
      </c>
      <c r="V51" s="550"/>
      <c r="W51" s="551"/>
      <c r="X51" s="787">
        <f>ROUND(R51*T51,0)</f>
        <v>0</v>
      </c>
      <c r="Y51" s="532"/>
      <c r="Z51" s="835">
        <f>R51*1.03</f>
        <v>0</v>
      </c>
      <c r="AA51" s="548"/>
      <c r="AB51" s="826"/>
      <c r="AC51" s="786">
        <f t="shared" si="39"/>
        <v>0</v>
      </c>
      <c r="AD51" s="550"/>
      <c r="AE51" s="551"/>
      <c r="AF51" s="787">
        <f>ROUND(Z51*AB51,0)</f>
        <v>0</v>
      </c>
      <c r="AG51" s="532"/>
      <c r="AH51" s="835">
        <f>Z51*1.03</f>
        <v>0</v>
      </c>
      <c r="AI51" s="548"/>
      <c r="AJ51" s="826"/>
      <c r="AK51" s="786">
        <f t="shared" si="40"/>
        <v>0</v>
      </c>
      <c r="AL51" s="550"/>
      <c r="AM51" s="551"/>
      <c r="AN51" s="787">
        <f>ROUND(AH51*AJ51,0)</f>
        <v>0</v>
      </c>
      <c r="AO51" s="532"/>
      <c r="AP51" s="793">
        <f t="shared" si="35"/>
        <v>0</v>
      </c>
    </row>
    <row r="52" spans="1:42" x14ac:dyDescent="0.25">
      <c r="A52" s="1031" t="s">
        <v>21</v>
      </c>
      <c r="B52" s="1032"/>
      <c r="C52" s="1032"/>
      <c r="D52" s="1032"/>
      <c r="E52" s="1032"/>
      <c r="F52" s="1032"/>
      <c r="G52" s="1033"/>
      <c r="H52" s="808">
        <f>SUM(H47:H51)</f>
        <v>0</v>
      </c>
      <c r="I52" s="532"/>
      <c r="J52" s="556"/>
      <c r="K52" s="556"/>
      <c r="L52" s="556"/>
      <c r="M52" s="556"/>
      <c r="N52" s="556"/>
      <c r="O52" s="558"/>
      <c r="P52" s="808">
        <f>SUM(P47:P51)</f>
        <v>0</v>
      </c>
      <c r="Q52" s="532"/>
      <c r="R52" s="555"/>
      <c r="S52" s="556"/>
      <c r="T52" s="556"/>
      <c r="U52" s="556"/>
      <c r="V52" s="556"/>
      <c r="W52" s="558"/>
      <c r="X52" s="808">
        <f>SUM(X47:X51)</f>
        <v>0</v>
      </c>
      <c r="Y52" s="532"/>
      <c r="Z52" s="555"/>
      <c r="AA52" s="556"/>
      <c r="AB52" s="556"/>
      <c r="AC52" s="556"/>
      <c r="AD52" s="556"/>
      <c r="AE52" s="558"/>
      <c r="AF52" s="808">
        <f>SUM(AF47:AF51)</f>
        <v>0</v>
      </c>
      <c r="AG52" s="532"/>
      <c r="AH52" s="555"/>
      <c r="AI52" s="556"/>
      <c r="AJ52" s="556"/>
      <c r="AK52" s="556"/>
      <c r="AL52" s="556"/>
      <c r="AM52" s="558"/>
      <c r="AN52" s="808">
        <f>SUM(AN47:AN51)</f>
        <v>0</v>
      </c>
      <c r="AO52" s="532"/>
      <c r="AP52" s="794">
        <f t="shared" si="35"/>
        <v>0</v>
      </c>
    </row>
    <row r="53" spans="1:42" ht="27.6" x14ac:dyDescent="0.25">
      <c r="A53" s="567" t="s">
        <v>159</v>
      </c>
      <c r="B53" s="740" t="s">
        <v>41</v>
      </c>
      <c r="C53" s="568"/>
      <c r="D53" s="740" t="s">
        <v>161</v>
      </c>
      <c r="E53" s="569"/>
      <c r="F53" s="570"/>
      <c r="G53" s="570"/>
      <c r="H53" s="571"/>
      <c r="I53" s="572"/>
      <c r="J53" s="573" t="s">
        <v>41</v>
      </c>
      <c r="K53" s="570"/>
      <c r="L53" s="574" t="s">
        <v>375</v>
      </c>
      <c r="M53" s="569"/>
      <c r="N53" s="570"/>
      <c r="O53" s="570"/>
      <c r="P53" s="571"/>
      <c r="Q53" s="572"/>
      <c r="R53" s="573" t="s">
        <v>41</v>
      </c>
      <c r="S53" s="570"/>
      <c r="T53" s="574" t="s">
        <v>375</v>
      </c>
      <c r="U53" s="569"/>
      <c r="V53" s="570"/>
      <c r="W53" s="570"/>
      <c r="X53" s="571"/>
      <c r="Y53" s="572"/>
      <c r="Z53" s="573" t="s">
        <v>41</v>
      </c>
      <c r="AA53" s="570"/>
      <c r="AB53" s="574" t="s">
        <v>375</v>
      </c>
      <c r="AC53" s="569"/>
      <c r="AD53" s="570"/>
      <c r="AE53" s="570"/>
      <c r="AF53" s="571"/>
      <c r="AG53" s="572"/>
      <c r="AH53" s="573" t="s">
        <v>41</v>
      </c>
      <c r="AI53" s="570"/>
      <c r="AJ53" s="574" t="s">
        <v>375</v>
      </c>
      <c r="AK53" s="569"/>
      <c r="AL53" s="570"/>
      <c r="AM53" s="570"/>
      <c r="AN53" s="571"/>
      <c r="AO53" s="572"/>
      <c r="AP53" s="546"/>
    </row>
    <row r="54" spans="1:42" ht="15.6" customHeight="1" x14ac:dyDescent="0.25">
      <c r="A54" s="575" t="s">
        <v>356</v>
      </c>
      <c r="B54" s="539"/>
      <c r="C54" s="539"/>
      <c r="D54" s="539"/>
      <c r="E54" s="539"/>
      <c r="F54" s="539"/>
      <c r="G54" s="539"/>
      <c r="H54" s="576"/>
      <c r="I54" s="577"/>
      <c r="J54" s="578"/>
      <c r="K54" s="539"/>
      <c r="L54" s="539"/>
      <c r="M54" s="539"/>
      <c r="N54" s="539"/>
      <c r="O54" s="539"/>
      <c r="P54" s="576"/>
      <c r="Q54" s="577"/>
      <c r="R54" s="578"/>
      <c r="S54" s="539"/>
      <c r="T54" s="539"/>
      <c r="U54" s="539"/>
      <c r="V54" s="539"/>
      <c r="W54" s="539"/>
      <c r="X54" s="576"/>
      <c r="Y54" s="577"/>
      <c r="Z54" s="578"/>
      <c r="AA54" s="539"/>
      <c r="AB54" s="539"/>
      <c r="AC54" s="539"/>
      <c r="AD54" s="539"/>
      <c r="AE54" s="539"/>
      <c r="AF54" s="576"/>
      <c r="AG54" s="577"/>
      <c r="AH54" s="578"/>
      <c r="AI54" s="539"/>
      <c r="AJ54" s="539"/>
      <c r="AK54" s="539"/>
      <c r="AL54" s="539"/>
      <c r="AM54" s="539"/>
      <c r="AN54" s="576"/>
      <c r="AO54" s="577"/>
      <c r="AP54" s="546"/>
    </row>
    <row r="55" spans="1:42" ht="19.2" customHeight="1" x14ac:dyDescent="0.25">
      <c r="A55" s="547"/>
      <c r="B55" s="836"/>
      <c r="C55" s="548"/>
      <c r="D55" s="828"/>
      <c r="E55" s="550"/>
      <c r="F55" s="551"/>
      <c r="G55" s="551"/>
      <c r="H55" s="787">
        <f>ROUND(B55*D55,0)</f>
        <v>0</v>
      </c>
      <c r="I55" s="532"/>
      <c r="J55" s="835">
        <f>B55*1.03</f>
        <v>0</v>
      </c>
      <c r="K55" s="548"/>
      <c r="L55" s="826"/>
      <c r="M55" s="550"/>
      <c r="N55" s="551"/>
      <c r="O55" s="551"/>
      <c r="P55" s="787">
        <f>ROUND(J55*L55,0)</f>
        <v>0</v>
      </c>
      <c r="Q55" s="532"/>
      <c r="R55" s="835">
        <f>J55*1.03</f>
        <v>0</v>
      </c>
      <c r="S55" s="548"/>
      <c r="T55" s="826"/>
      <c r="U55" s="550"/>
      <c r="V55" s="551"/>
      <c r="W55" s="551"/>
      <c r="X55" s="787">
        <f>ROUND(R55*T55,0)</f>
        <v>0</v>
      </c>
      <c r="Y55" s="532"/>
      <c r="Z55" s="835">
        <f>R55*1.03</f>
        <v>0</v>
      </c>
      <c r="AA55" s="548"/>
      <c r="AB55" s="826"/>
      <c r="AC55" s="550"/>
      <c r="AD55" s="551"/>
      <c r="AE55" s="551"/>
      <c r="AF55" s="787">
        <f>ROUND(Z55*AB55,0)</f>
        <v>0</v>
      </c>
      <c r="AG55" s="532"/>
      <c r="AH55" s="835">
        <f>Z55*1.03</f>
        <v>0</v>
      </c>
      <c r="AI55" s="548"/>
      <c r="AJ55" s="826"/>
      <c r="AK55" s="550"/>
      <c r="AL55" s="551"/>
      <c r="AM55" s="551"/>
      <c r="AN55" s="787">
        <f>ROUND(AH55*AJ55,0)</f>
        <v>0</v>
      </c>
      <c r="AO55" s="532"/>
      <c r="AP55" s="793">
        <f>H55+P55+X55+AF55+AN55</f>
        <v>0</v>
      </c>
    </row>
    <row r="56" spans="1:42" ht="19.2" customHeight="1" x14ac:dyDescent="0.25">
      <c r="A56" s="547"/>
      <c r="B56" s="836"/>
      <c r="C56" s="548"/>
      <c r="D56" s="828"/>
      <c r="E56" s="550"/>
      <c r="F56" s="551"/>
      <c r="G56" s="551"/>
      <c r="H56" s="787">
        <f>ROUND(B56*D56,0)</f>
        <v>0</v>
      </c>
      <c r="I56" s="532"/>
      <c r="J56" s="835">
        <f>B56*1.03</f>
        <v>0</v>
      </c>
      <c r="K56" s="548"/>
      <c r="L56" s="826"/>
      <c r="M56" s="550"/>
      <c r="N56" s="551"/>
      <c r="O56" s="551"/>
      <c r="P56" s="787">
        <f>ROUND(J56*L56,0)</f>
        <v>0</v>
      </c>
      <c r="Q56" s="532"/>
      <c r="R56" s="835">
        <f>J56*1.03</f>
        <v>0</v>
      </c>
      <c r="S56" s="548"/>
      <c r="T56" s="826"/>
      <c r="U56" s="550"/>
      <c r="V56" s="551"/>
      <c r="W56" s="551"/>
      <c r="X56" s="787">
        <f>ROUND(R56*T56,0)</f>
        <v>0</v>
      </c>
      <c r="Y56" s="532"/>
      <c r="Z56" s="835">
        <f>R56*1.03</f>
        <v>0</v>
      </c>
      <c r="AA56" s="548"/>
      <c r="AB56" s="826"/>
      <c r="AC56" s="550"/>
      <c r="AD56" s="551"/>
      <c r="AE56" s="551"/>
      <c r="AF56" s="787">
        <f>ROUND(Z56*AB56,0)</f>
        <v>0</v>
      </c>
      <c r="AG56" s="532"/>
      <c r="AH56" s="835">
        <f>Z56*1.03</f>
        <v>0</v>
      </c>
      <c r="AI56" s="548"/>
      <c r="AJ56" s="826"/>
      <c r="AK56" s="550"/>
      <c r="AL56" s="551"/>
      <c r="AM56" s="551"/>
      <c r="AN56" s="787">
        <f>ROUND(AH56*AJ56,0)</f>
        <v>0</v>
      </c>
      <c r="AO56" s="532"/>
      <c r="AP56" s="793">
        <f>H56+P56+X56+AF56+AN56</f>
        <v>0</v>
      </c>
    </row>
    <row r="57" spans="1:42" ht="19.2" customHeight="1" x14ac:dyDescent="0.25">
      <c r="A57" s="547"/>
      <c r="B57" s="836"/>
      <c r="C57" s="548"/>
      <c r="D57" s="828"/>
      <c r="E57" s="550"/>
      <c r="F57" s="551"/>
      <c r="G57" s="551"/>
      <c r="H57" s="787">
        <f>ROUND(B57*D57,0)</f>
        <v>0</v>
      </c>
      <c r="I57" s="532"/>
      <c r="J57" s="835">
        <f>B57*1.03</f>
        <v>0</v>
      </c>
      <c r="K57" s="548"/>
      <c r="L57" s="826"/>
      <c r="M57" s="550"/>
      <c r="N57" s="551"/>
      <c r="O57" s="551"/>
      <c r="P57" s="787">
        <f>ROUND(J57*L57,0)</f>
        <v>0</v>
      </c>
      <c r="Q57" s="532"/>
      <c r="R57" s="835">
        <f>J57*1.03</f>
        <v>0</v>
      </c>
      <c r="S57" s="548"/>
      <c r="T57" s="826"/>
      <c r="U57" s="550"/>
      <c r="V57" s="551"/>
      <c r="W57" s="551"/>
      <c r="X57" s="787">
        <f>ROUND(R57*T57,0)</f>
        <v>0</v>
      </c>
      <c r="Y57" s="532"/>
      <c r="Z57" s="835">
        <f>R57*1.03</f>
        <v>0</v>
      </c>
      <c r="AA57" s="548"/>
      <c r="AB57" s="826"/>
      <c r="AC57" s="550"/>
      <c r="AD57" s="551"/>
      <c r="AE57" s="551"/>
      <c r="AF57" s="787">
        <f>ROUND(Z57*AB57,0)</f>
        <v>0</v>
      </c>
      <c r="AG57" s="532"/>
      <c r="AH57" s="835">
        <f>Z57*1.03</f>
        <v>0</v>
      </c>
      <c r="AI57" s="548"/>
      <c r="AJ57" s="826"/>
      <c r="AK57" s="550"/>
      <c r="AL57" s="551"/>
      <c r="AM57" s="551"/>
      <c r="AN57" s="787">
        <f>ROUND(AH57*AJ57,0)</f>
        <v>0</v>
      </c>
      <c r="AO57" s="532"/>
      <c r="AP57" s="793">
        <f>H57+P57+X57+AF57+AN57</f>
        <v>0</v>
      </c>
    </row>
    <row r="58" spans="1:42" ht="19.2" customHeight="1" x14ac:dyDescent="0.25">
      <c r="A58" s="547"/>
      <c r="B58" s="836"/>
      <c r="C58" s="548"/>
      <c r="D58" s="828"/>
      <c r="E58" s="816"/>
      <c r="F58" s="551"/>
      <c r="G58" s="551"/>
      <c r="H58" s="787">
        <f>ROUND(B58*D58,0)</f>
        <v>0</v>
      </c>
      <c r="I58" s="532"/>
      <c r="J58" s="835">
        <f>B58*1.03</f>
        <v>0</v>
      </c>
      <c r="K58" s="548"/>
      <c r="L58" s="826"/>
      <c r="M58" s="816"/>
      <c r="N58" s="551"/>
      <c r="O58" s="551"/>
      <c r="P58" s="787">
        <f>ROUND(J58*L58,0)</f>
        <v>0</v>
      </c>
      <c r="Q58" s="532"/>
      <c r="R58" s="835">
        <f>J58*1.03</f>
        <v>0</v>
      </c>
      <c r="S58" s="548"/>
      <c r="T58" s="826"/>
      <c r="U58" s="816"/>
      <c r="V58" s="551"/>
      <c r="W58" s="551"/>
      <c r="X58" s="787">
        <f>ROUND(R58*T58,0)</f>
        <v>0</v>
      </c>
      <c r="Y58" s="532"/>
      <c r="Z58" s="835">
        <f>R58*1.03</f>
        <v>0</v>
      </c>
      <c r="AA58" s="548"/>
      <c r="AB58" s="826"/>
      <c r="AC58" s="816"/>
      <c r="AD58" s="551"/>
      <c r="AE58" s="551"/>
      <c r="AF58" s="787">
        <f>ROUND(Z58*AB58,0)</f>
        <v>0</v>
      </c>
      <c r="AG58" s="532"/>
      <c r="AH58" s="835">
        <f>Z58*1.03</f>
        <v>0</v>
      </c>
      <c r="AI58" s="548"/>
      <c r="AJ58" s="826"/>
      <c r="AK58" s="816"/>
      <c r="AL58" s="551"/>
      <c r="AM58" s="551"/>
      <c r="AN58" s="787">
        <f>ROUND(AH58*AJ58,0)</f>
        <v>0</v>
      </c>
      <c r="AO58" s="532"/>
      <c r="AP58" s="793">
        <f>H58+P58+X58+AF58+AN58</f>
        <v>0</v>
      </c>
    </row>
    <row r="59" spans="1:42" x14ac:dyDescent="0.25">
      <c r="A59" s="1031" t="s">
        <v>21</v>
      </c>
      <c r="B59" s="1032"/>
      <c r="C59" s="1032"/>
      <c r="D59" s="1032"/>
      <c r="E59" s="1039"/>
      <c r="F59" s="1032"/>
      <c r="G59" s="1033"/>
      <c r="H59" s="808">
        <f>SUM(H55:H58)</f>
        <v>0</v>
      </c>
      <c r="I59" s="532"/>
      <c r="J59" s="584"/>
      <c r="K59" s="557"/>
      <c r="L59" s="557"/>
      <c r="M59" s="557"/>
      <c r="N59" s="557"/>
      <c r="O59" s="557"/>
      <c r="P59" s="808">
        <f>SUM(P55:P58)</f>
        <v>0</v>
      </c>
      <c r="Q59" s="532"/>
      <c r="R59" s="555"/>
      <c r="S59" s="556"/>
      <c r="T59" s="557"/>
      <c r="U59" s="557"/>
      <c r="V59" s="557"/>
      <c r="W59" s="557"/>
      <c r="X59" s="808">
        <f>SUM(X55:X58)</f>
        <v>0</v>
      </c>
      <c r="Y59" s="532"/>
      <c r="Z59" s="555"/>
      <c r="AA59" s="556"/>
      <c r="AB59" s="557"/>
      <c r="AC59" s="557"/>
      <c r="AD59" s="557"/>
      <c r="AE59" s="557"/>
      <c r="AF59" s="808">
        <f>SUM(AF55:AF58)</f>
        <v>0</v>
      </c>
      <c r="AG59" s="532"/>
      <c r="AH59" s="555"/>
      <c r="AI59" s="556"/>
      <c r="AJ59" s="557"/>
      <c r="AK59" s="557"/>
      <c r="AL59" s="557"/>
      <c r="AM59" s="558"/>
      <c r="AN59" s="808">
        <f>SUM(AN55:AN58)</f>
        <v>0</v>
      </c>
      <c r="AO59" s="532"/>
      <c r="AP59" s="796">
        <f>H59+P59+X59+AF59+AN59</f>
        <v>0</v>
      </c>
    </row>
    <row r="60" spans="1:42" x14ac:dyDescent="0.25">
      <c r="A60" s="585" t="s">
        <v>158</v>
      </c>
      <c r="B60" s="538" t="s">
        <v>399</v>
      </c>
      <c r="C60" s="741" t="s">
        <v>131</v>
      </c>
      <c r="D60" s="540" t="s">
        <v>432</v>
      </c>
      <c r="E60" s="575"/>
      <c r="F60" s="539"/>
      <c r="G60" s="539"/>
      <c r="H60" s="576"/>
      <c r="I60" s="572"/>
      <c r="J60" s="587"/>
      <c r="K60" s="539" t="s">
        <v>131</v>
      </c>
      <c r="L60" s="540" t="s">
        <v>432</v>
      </c>
      <c r="M60" s="809"/>
      <c r="N60" s="539"/>
      <c r="O60" s="539"/>
      <c r="P60" s="576"/>
      <c r="Q60" s="572"/>
      <c r="R60" s="587"/>
      <c r="S60" s="539" t="s">
        <v>131</v>
      </c>
      <c r="T60" s="540" t="s">
        <v>432</v>
      </c>
      <c r="U60" s="809"/>
      <c r="V60" s="539"/>
      <c r="W60" s="539"/>
      <c r="X60" s="576"/>
      <c r="Y60" s="572"/>
      <c r="Z60" s="587"/>
      <c r="AA60" s="539" t="s">
        <v>131</v>
      </c>
      <c r="AB60" s="540" t="s">
        <v>432</v>
      </c>
      <c r="AC60" s="809"/>
      <c r="AD60" s="539"/>
      <c r="AE60" s="539"/>
      <c r="AF60" s="797"/>
      <c r="AG60" s="572"/>
      <c r="AH60" s="587"/>
      <c r="AI60" s="539" t="s">
        <v>131</v>
      </c>
      <c r="AJ60" s="540" t="s">
        <v>432</v>
      </c>
      <c r="AK60" s="809"/>
      <c r="AL60" s="539"/>
      <c r="AM60" s="539"/>
      <c r="AN60" s="576"/>
      <c r="AO60" s="572"/>
      <c r="AP60" s="546"/>
    </row>
    <row r="61" spans="1:42" ht="19.2" customHeight="1" x14ac:dyDescent="0.25">
      <c r="A61" s="547"/>
      <c r="B61" s="533" t="s">
        <v>10</v>
      </c>
      <c r="C61" s="548">
        <v>13000</v>
      </c>
      <c r="D61" s="828"/>
      <c r="E61" s="817"/>
      <c r="F61" s="551"/>
      <c r="G61" s="551"/>
      <c r="H61" s="787">
        <f>ROUND(C61*D61,0)</f>
        <v>0</v>
      </c>
      <c r="I61" s="532"/>
      <c r="J61" s="795" t="s">
        <v>10</v>
      </c>
      <c r="K61" s="548">
        <f>ROUND(C61*1.03,0)</f>
        <v>13390</v>
      </c>
      <c r="L61" s="828"/>
      <c r="M61" s="817"/>
      <c r="N61" s="551"/>
      <c r="O61" s="551"/>
      <c r="P61" s="787">
        <f>ROUND(K61*L61,0)</f>
        <v>0</v>
      </c>
      <c r="Q61" s="532"/>
      <c r="R61" s="795" t="s">
        <v>10</v>
      </c>
      <c r="S61" s="548">
        <f>ROUND(K61*1.03,0)</f>
        <v>13792</v>
      </c>
      <c r="T61" s="828"/>
      <c r="U61" s="817"/>
      <c r="V61" s="551"/>
      <c r="W61" s="551"/>
      <c r="X61" s="787">
        <f>ROUND(S61*T61,0)</f>
        <v>0</v>
      </c>
      <c r="Y61" s="532"/>
      <c r="Z61" s="795" t="s">
        <v>10</v>
      </c>
      <c r="AA61" s="548">
        <f>ROUND(S61*1.03,0)</f>
        <v>14206</v>
      </c>
      <c r="AB61" s="828"/>
      <c r="AC61" s="817"/>
      <c r="AD61" s="551"/>
      <c r="AE61" s="551"/>
      <c r="AF61" s="787">
        <f>ROUND(AA61*AB61,0)</f>
        <v>0</v>
      </c>
      <c r="AG61" s="532"/>
      <c r="AH61" s="795" t="s">
        <v>10</v>
      </c>
      <c r="AI61" s="548">
        <f>ROUND(AA61*1.03,0)</f>
        <v>14632</v>
      </c>
      <c r="AJ61" s="828"/>
      <c r="AK61" s="817"/>
      <c r="AL61" s="551"/>
      <c r="AM61" s="551"/>
      <c r="AN61" s="787">
        <f>ROUND(AI61*AJ61,0)</f>
        <v>0</v>
      </c>
      <c r="AO61" s="532"/>
      <c r="AP61" s="793">
        <f>SUM(H61+P61+X61+AF61+AN61)</f>
        <v>0</v>
      </c>
    </row>
    <row r="62" spans="1:42" ht="19.2" customHeight="1" x14ac:dyDescent="0.25">
      <c r="A62" s="547"/>
      <c r="B62" s="533" t="s">
        <v>377</v>
      </c>
      <c r="C62" s="548">
        <v>14000</v>
      </c>
      <c r="D62" s="828"/>
      <c r="E62" s="550"/>
      <c r="F62" s="551"/>
      <c r="G62" s="551"/>
      <c r="H62" s="787">
        <f>ROUND(C62*D62,0)</f>
        <v>0</v>
      </c>
      <c r="I62" s="532"/>
      <c r="J62" s="795" t="s">
        <v>377</v>
      </c>
      <c r="K62" s="548">
        <f>ROUND(C62*1.03,0)</f>
        <v>14420</v>
      </c>
      <c r="L62" s="828"/>
      <c r="M62" s="550"/>
      <c r="N62" s="551"/>
      <c r="O62" s="551"/>
      <c r="P62" s="787">
        <f>ROUND(K62*L62,0)</f>
        <v>0</v>
      </c>
      <c r="Q62" s="532"/>
      <c r="R62" s="795" t="s">
        <v>377</v>
      </c>
      <c r="S62" s="548">
        <f>ROUND(K62*1.03,0)</f>
        <v>14853</v>
      </c>
      <c r="T62" s="828"/>
      <c r="U62" s="550"/>
      <c r="V62" s="551"/>
      <c r="W62" s="551"/>
      <c r="X62" s="787">
        <f>ROUND(S62*T62,0)</f>
        <v>0</v>
      </c>
      <c r="Y62" s="532"/>
      <c r="Z62" s="795" t="s">
        <v>377</v>
      </c>
      <c r="AA62" s="548">
        <f>ROUND(S62*1.03,0)</f>
        <v>15299</v>
      </c>
      <c r="AB62" s="828"/>
      <c r="AC62" s="550"/>
      <c r="AD62" s="551"/>
      <c r="AE62" s="551"/>
      <c r="AF62" s="787">
        <f>ROUND(AA62*AB62,0)</f>
        <v>0</v>
      </c>
      <c r="AG62" s="532"/>
      <c r="AH62" s="795" t="s">
        <v>377</v>
      </c>
      <c r="AI62" s="548">
        <f>ROUND(AA62*1.03,0)</f>
        <v>15758</v>
      </c>
      <c r="AJ62" s="828"/>
      <c r="AK62" s="550"/>
      <c r="AL62" s="551"/>
      <c r="AM62" s="551"/>
      <c r="AN62" s="787">
        <f>ROUND(AI62*AJ62,0)</f>
        <v>0</v>
      </c>
      <c r="AO62" s="532"/>
      <c r="AP62" s="793">
        <f>SUM(H62+P62+X62+AF62+AN62)</f>
        <v>0</v>
      </c>
    </row>
    <row r="63" spans="1:42" ht="19.2" customHeight="1" x14ac:dyDescent="0.25">
      <c r="A63" s="547"/>
      <c r="B63" s="533" t="s">
        <v>11</v>
      </c>
      <c r="C63" s="548">
        <v>19500</v>
      </c>
      <c r="D63" s="828"/>
      <c r="E63" s="816"/>
      <c r="F63" s="551"/>
      <c r="G63" s="551"/>
      <c r="H63" s="787">
        <f>ROUND(C63*D63,0)</f>
        <v>0</v>
      </c>
      <c r="I63" s="532"/>
      <c r="J63" s="795" t="s">
        <v>11</v>
      </c>
      <c r="K63" s="548">
        <f>ROUND(C63*1.03,0)</f>
        <v>20085</v>
      </c>
      <c r="L63" s="828"/>
      <c r="M63" s="816"/>
      <c r="N63" s="551"/>
      <c r="O63" s="551"/>
      <c r="P63" s="787">
        <f>ROUND(K63*L63,0)</f>
        <v>0</v>
      </c>
      <c r="Q63" s="532"/>
      <c r="R63" s="795" t="s">
        <v>11</v>
      </c>
      <c r="S63" s="548">
        <f>ROUND(K63*1.03,0)</f>
        <v>20688</v>
      </c>
      <c r="T63" s="828"/>
      <c r="U63" s="816"/>
      <c r="V63" s="551"/>
      <c r="W63" s="551"/>
      <c r="X63" s="787">
        <f>ROUND(S63*T63,0)</f>
        <v>0</v>
      </c>
      <c r="Y63" s="532"/>
      <c r="Z63" s="795" t="s">
        <v>11</v>
      </c>
      <c r="AA63" s="548">
        <f>ROUND(S63*1.03,0)</f>
        <v>21309</v>
      </c>
      <c r="AB63" s="828"/>
      <c r="AC63" s="816"/>
      <c r="AD63" s="551"/>
      <c r="AE63" s="551"/>
      <c r="AF63" s="787">
        <f>ROUND(AA63*AB63,0)</f>
        <v>0</v>
      </c>
      <c r="AG63" s="532"/>
      <c r="AH63" s="795" t="s">
        <v>11</v>
      </c>
      <c r="AI63" s="548">
        <f>ROUND(AA63*1.03,0)</f>
        <v>21948</v>
      </c>
      <c r="AJ63" s="828"/>
      <c r="AK63" s="816"/>
      <c r="AL63" s="551"/>
      <c r="AM63" s="551"/>
      <c r="AN63" s="787">
        <f>ROUND(AI63*AJ63,0)</f>
        <v>0</v>
      </c>
      <c r="AO63" s="532"/>
      <c r="AP63" s="793">
        <f>SUM(H63+P63+X63+AF63+AN63)</f>
        <v>0</v>
      </c>
    </row>
    <row r="64" spans="1:42" x14ac:dyDescent="0.25">
      <c r="A64" s="1031" t="s">
        <v>21</v>
      </c>
      <c r="B64" s="1032"/>
      <c r="C64" s="1032"/>
      <c r="D64" s="1032"/>
      <c r="E64" s="1039"/>
      <c r="F64" s="1032"/>
      <c r="G64" s="1033"/>
      <c r="H64" s="808">
        <f>ROUND(H61+H62+H63,0)</f>
        <v>0</v>
      </c>
      <c r="I64" s="532"/>
      <c r="J64" s="556"/>
      <c r="K64" s="556"/>
      <c r="L64" s="556"/>
      <c r="M64" s="556"/>
      <c r="N64" s="556"/>
      <c r="O64" s="556"/>
      <c r="P64" s="808">
        <f>ROUND(P61+P62+P63,0)</f>
        <v>0</v>
      </c>
      <c r="Q64" s="532"/>
      <c r="R64" s="596"/>
      <c r="S64" s="596"/>
      <c r="T64" s="556"/>
      <c r="U64" s="556"/>
      <c r="V64" s="556"/>
      <c r="W64" s="556"/>
      <c r="X64" s="808">
        <f>ROUND(X61+X62+X63,0)</f>
        <v>0</v>
      </c>
      <c r="Y64" s="532"/>
      <c r="Z64" s="596"/>
      <c r="AA64" s="596"/>
      <c r="AB64" s="556"/>
      <c r="AC64" s="556"/>
      <c r="AD64" s="556"/>
      <c r="AE64" s="556"/>
      <c r="AF64" s="808">
        <f>ROUND(AF61+AF62+AF63,0)</f>
        <v>0</v>
      </c>
      <c r="AG64" s="532"/>
      <c r="AH64" s="596"/>
      <c r="AI64" s="596"/>
      <c r="AJ64" s="556"/>
      <c r="AK64" s="556"/>
      <c r="AL64" s="556"/>
      <c r="AM64" s="556"/>
      <c r="AN64" s="808">
        <f>ROUND(AN61+AN62+AN63,0)</f>
        <v>0</v>
      </c>
      <c r="AO64" s="532"/>
      <c r="AP64" s="794">
        <f>SUM(H64+P64+X64+AF64+AN64)</f>
        <v>0</v>
      </c>
    </row>
    <row r="65" spans="1:42" x14ac:dyDescent="0.25">
      <c r="I65" s="734"/>
      <c r="Q65" s="734"/>
      <c r="Y65" s="734"/>
      <c r="AG65" s="734"/>
      <c r="AO65" s="734"/>
    </row>
    <row r="66" spans="1:42" x14ac:dyDescent="0.25">
      <c r="A66" s="1037" t="s">
        <v>422</v>
      </c>
      <c r="B66" s="1037"/>
      <c r="C66" s="1037"/>
      <c r="D66" s="1037"/>
      <c r="E66" s="1037"/>
      <c r="F66" s="1037"/>
      <c r="G66" s="1038"/>
      <c r="H66" s="808">
        <f>ROUND(H64+H59+H52+H45+H31,0)</f>
        <v>0</v>
      </c>
      <c r="I66" s="532"/>
      <c r="J66" s="556"/>
      <c r="K66" s="556"/>
      <c r="L66" s="556"/>
      <c r="M66" s="556"/>
      <c r="N66" s="556"/>
      <c r="O66" s="556"/>
      <c r="P66" s="808">
        <f>ROUND(P64+P59+P52+P45+P31,0)</f>
        <v>0</v>
      </c>
      <c r="Q66" s="532"/>
      <c r="R66" s="596"/>
      <c r="S66" s="596"/>
      <c r="T66" s="556"/>
      <c r="U66" s="556"/>
      <c r="V66" s="556"/>
      <c r="W66" s="556"/>
      <c r="X66" s="808">
        <f>ROUND(X64+X59+X52+X45+X31,0)</f>
        <v>0</v>
      </c>
      <c r="Y66" s="532"/>
      <c r="Z66" s="596"/>
      <c r="AA66" s="596"/>
      <c r="AB66" s="556"/>
      <c r="AC66" s="556"/>
      <c r="AD66" s="556"/>
      <c r="AE66" s="556"/>
      <c r="AF66" s="808">
        <f>ROUND(AF64+AF59+AF52+AF45+AF31,0)</f>
        <v>0</v>
      </c>
      <c r="AG66" s="532"/>
      <c r="AH66" s="596"/>
      <c r="AI66" s="596"/>
      <c r="AJ66" s="556"/>
      <c r="AK66" s="556"/>
      <c r="AL66" s="556"/>
      <c r="AM66" s="556"/>
      <c r="AN66" s="808">
        <f>ROUND(AN64+AN59+AN52+AN45+AN31,0)</f>
        <v>0</v>
      </c>
      <c r="AO66" s="532"/>
      <c r="AP66" s="794">
        <f>SUM(H66+P66+X66+AF66+AN66)</f>
        <v>0</v>
      </c>
    </row>
    <row r="67" spans="1:42" x14ac:dyDescent="0.25">
      <c r="A67" s="600"/>
      <c r="B67" s="563"/>
      <c r="C67" s="563"/>
      <c r="D67" s="563"/>
      <c r="E67" s="563"/>
      <c r="F67" s="563"/>
      <c r="G67" s="563"/>
      <c r="H67" s="564"/>
      <c r="I67" s="532"/>
      <c r="J67" s="597"/>
      <c r="K67" s="597"/>
      <c r="P67" s="601"/>
      <c r="Q67" s="532"/>
      <c r="R67" s="597"/>
      <c r="S67" s="597"/>
      <c r="X67" s="598"/>
      <c r="Y67" s="532"/>
      <c r="Z67" s="597"/>
      <c r="AA67" s="597"/>
      <c r="AF67" s="598"/>
      <c r="AG67" s="532"/>
      <c r="AH67" s="597"/>
      <c r="AI67" s="597"/>
      <c r="AN67" s="566"/>
      <c r="AO67" s="532"/>
      <c r="AP67" s="599"/>
    </row>
    <row r="68" spans="1:42" x14ac:dyDescent="0.25">
      <c r="A68" s="602" t="s">
        <v>388</v>
      </c>
      <c r="B68" s="603"/>
      <c r="C68" s="603"/>
      <c r="D68" s="604"/>
      <c r="E68" s="604"/>
      <c r="F68" s="604"/>
      <c r="G68" s="604"/>
      <c r="H68" s="605"/>
      <c r="I68" s="577"/>
      <c r="J68" s="606"/>
      <c r="K68" s="607"/>
      <c r="L68" s="604"/>
      <c r="M68" s="604"/>
      <c r="N68" s="604"/>
      <c r="O68" s="604"/>
      <c r="P68" s="605"/>
      <c r="Q68" s="577"/>
      <c r="R68" s="606"/>
      <c r="S68" s="607"/>
      <c r="T68" s="604"/>
      <c r="U68" s="604"/>
      <c r="V68" s="604"/>
      <c r="W68" s="604"/>
      <c r="X68" s="605"/>
      <c r="Y68" s="577"/>
      <c r="Z68" s="606"/>
      <c r="AA68" s="607"/>
      <c r="AB68" s="604"/>
      <c r="AC68" s="604"/>
      <c r="AD68" s="604"/>
      <c r="AE68" s="604"/>
      <c r="AF68" s="605"/>
      <c r="AG68" s="577"/>
      <c r="AH68" s="606"/>
      <c r="AI68" s="607"/>
      <c r="AJ68" s="604"/>
      <c r="AK68" s="604"/>
      <c r="AL68" s="604"/>
      <c r="AM68" s="604"/>
      <c r="AN68" s="605"/>
      <c r="AO68" s="577"/>
      <c r="AP68" s="608"/>
    </row>
    <row r="69" spans="1:42" x14ac:dyDescent="0.25">
      <c r="A69" s="742" t="s">
        <v>362</v>
      </c>
      <c r="B69" s="539"/>
      <c r="C69" s="539"/>
      <c r="D69" s="539"/>
      <c r="E69" s="539"/>
      <c r="F69" s="539"/>
      <c r="G69" s="539"/>
      <c r="H69" s="576"/>
      <c r="I69" s="609"/>
      <c r="J69" s="610"/>
      <c r="K69" s="611"/>
      <c r="L69" s="611"/>
      <c r="M69" s="611"/>
      <c r="N69" s="611"/>
      <c r="O69" s="611"/>
      <c r="P69" s="612"/>
      <c r="Q69" s="609"/>
      <c r="R69" s="610"/>
      <c r="S69" s="611"/>
      <c r="T69" s="611"/>
      <c r="U69" s="611"/>
      <c r="V69" s="611"/>
      <c r="W69" s="611"/>
      <c r="X69" s="612"/>
      <c r="Y69" s="609"/>
      <c r="Z69" s="610"/>
      <c r="AA69" s="611"/>
      <c r="AB69" s="611"/>
      <c r="AC69" s="611"/>
      <c r="AD69" s="611"/>
      <c r="AE69" s="611"/>
      <c r="AF69" s="612"/>
      <c r="AG69" s="609"/>
      <c r="AH69" s="610"/>
      <c r="AI69" s="611"/>
      <c r="AJ69" s="611"/>
      <c r="AK69" s="611"/>
      <c r="AL69" s="611"/>
      <c r="AM69" s="611"/>
      <c r="AN69" s="612"/>
      <c r="AO69" s="609"/>
      <c r="AP69" s="546"/>
    </row>
    <row r="70" spans="1:42" x14ac:dyDescent="0.25">
      <c r="A70" s="1026">
        <f>A17</f>
        <v>0</v>
      </c>
      <c r="B70" s="613"/>
      <c r="C70" s="761"/>
      <c r="D70" s="1040" t="s">
        <v>378</v>
      </c>
      <c r="E70" s="1041"/>
      <c r="F70" s="1041"/>
      <c r="G70" s="1042"/>
      <c r="H70" s="783">
        <f>SUM(B70*H17)</f>
        <v>0</v>
      </c>
      <c r="I70" s="532"/>
      <c r="J70" s="1051" t="s">
        <v>378</v>
      </c>
      <c r="K70" s="1051"/>
      <c r="L70" s="1051"/>
      <c r="M70" s="1051"/>
      <c r="N70" s="1051"/>
      <c r="O70" s="1052"/>
      <c r="P70" s="783">
        <f>SUM(+B70*P17)</f>
        <v>0</v>
      </c>
      <c r="Q70" s="532"/>
      <c r="R70" s="1040" t="s">
        <v>378</v>
      </c>
      <c r="S70" s="1041"/>
      <c r="T70" s="1041"/>
      <c r="U70" s="1041"/>
      <c r="V70" s="1041"/>
      <c r="W70" s="1042"/>
      <c r="X70" s="783">
        <f>SUM(+B70*X17)</f>
        <v>0</v>
      </c>
      <c r="Y70" s="532"/>
      <c r="Z70" s="1040" t="s">
        <v>378</v>
      </c>
      <c r="AA70" s="1041"/>
      <c r="AB70" s="1041"/>
      <c r="AC70" s="1041"/>
      <c r="AD70" s="1041"/>
      <c r="AE70" s="1042"/>
      <c r="AF70" s="783">
        <f>SUM(+B70*AF17)</f>
        <v>0</v>
      </c>
      <c r="AG70" s="532"/>
      <c r="AH70" s="1040" t="s">
        <v>378</v>
      </c>
      <c r="AI70" s="1041"/>
      <c r="AJ70" s="1041"/>
      <c r="AK70" s="1041"/>
      <c r="AL70" s="1041"/>
      <c r="AM70" s="1042"/>
      <c r="AN70" s="783">
        <f>SUM(+B70*AN17)</f>
        <v>0</v>
      </c>
      <c r="AO70" s="532"/>
      <c r="AP70" s="793">
        <f t="shared" ref="AP70:AP81" si="41">SUM(H70+P70+X70+AF70+AN70)</f>
        <v>0</v>
      </c>
    </row>
    <row r="71" spans="1:42" x14ac:dyDescent="0.25">
      <c r="A71" s="1027"/>
      <c r="B71" s="762"/>
      <c r="C71" s="614">
        <v>8.3500000000000005E-2</v>
      </c>
      <c r="D71" s="615"/>
      <c r="E71" s="1053" t="s">
        <v>379</v>
      </c>
      <c r="F71" s="1054"/>
      <c r="G71" s="1055"/>
      <c r="H71" s="783">
        <f>SUM(C71*H18)</f>
        <v>0</v>
      </c>
      <c r="I71" s="532"/>
      <c r="J71" s="615"/>
      <c r="K71" s="1043" t="s">
        <v>379</v>
      </c>
      <c r="L71" s="1044"/>
      <c r="M71" s="1044"/>
      <c r="N71" s="1044"/>
      <c r="O71" s="1045"/>
      <c r="P71" s="783">
        <f>SUM(+C71*P18)</f>
        <v>0</v>
      </c>
      <c r="Q71" s="532"/>
      <c r="R71" s="615"/>
      <c r="S71" s="1043" t="s">
        <v>379</v>
      </c>
      <c r="T71" s="1044"/>
      <c r="U71" s="1044"/>
      <c r="V71" s="1044"/>
      <c r="W71" s="1045"/>
      <c r="X71" s="783">
        <f>SUM(+C71*X18)</f>
        <v>0</v>
      </c>
      <c r="Y71" s="532"/>
      <c r="Z71" s="615"/>
      <c r="AA71" s="1043" t="s">
        <v>379</v>
      </c>
      <c r="AB71" s="1044"/>
      <c r="AC71" s="1044"/>
      <c r="AD71" s="1044"/>
      <c r="AE71" s="1045"/>
      <c r="AF71" s="783">
        <f>SUM(+C71*AF18)</f>
        <v>0</v>
      </c>
      <c r="AG71" s="532"/>
      <c r="AH71" s="615"/>
      <c r="AI71" s="1043" t="s">
        <v>379</v>
      </c>
      <c r="AJ71" s="1044"/>
      <c r="AK71" s="1044"/>
      <c r="AL71" s="1044"/>
      <c r="AM71" s="1045"/>
      <c r="AN71" s="783">
        <f>SUM(+C71*AN18)</f>
        <v>0</v>
      </c>
      <c r="AO71" s="532"/>
      <c r="AP71" s="793">
        <f t="shared" si="41"/>
        <v>0</v>
      </c>
    </row>
    <row r="72" spans="1:42" x14ac:dyDescent="0.25">
      <c r="A72" s="1026">
        <f>A19</f>
        <v>0</v>
      </c>
      <c r="B72" s="614"/>
      <c r="C72" s="765"/>
      <c r="D72" s="615"/>
      <c r="E72" s="615"/>
      <c r="F72" s="615"/>
      <c r="G72" s="615"/>
      <c r="H72" s="783">
        <f>SUM(B72*H19)</f>
        <v>0</v>
      </c>
      <c r="I72" s="532"/>
      <c r="J72" s="615"/>
      <c r="K72" s="615"/>
      <c r="L72" s="615"/>
      <c r="M72" s="615"/>
      <c r="N72" s="615"/>
      <c r="O72" s="615"/>
      <c r="P72" s="783">
        <f>SUM(+B72*P19)</f>
        <v>0</v>
      </c>
      <c r="Q72" s="532"/>
      <c r="R72" s="615"/>
      <c r="S72" s="615"/>
      <c r="T72" s="615"/>
      <c r="U72" s="615"/>
      <c r="V72" s="615"/>
      <c r="W72" s="615"/>
      <c r="X72" s="783">
        <f>SUM(+B72*X19)</f>
        <v>0</v>
      </c>
      <c r="Y72" s="532"/>
      <c r="Z72" s="615"/>
      <c r="AA72" s="615"/>
      <c r="AB72" s="615"/>
      <c r="AC72" s="615"/>
      <c r="AD72" s="615"/>
      <c r="AE72" s="615"/>
      <c r="AF72" s="783">
        <f>SUM(+B72*AF19)</f>
        <v>0</v>
      </c>
      <c r="AG72" s="532"/>
      <c r="AH72" s="615"/>
      <c r="AI72" s="615"/>
      <c r="AJ72" s="615"/>
      <c r="AK72" s="615"/>
      <c r="AL72" s="615"/>
      <c r="AM72" s="615"/>
      <c r="AN72" s="783">
        <f>SUM(+B72*AN19)</f>
        <v>0</v>
      </c>
      <c r="AO72" s="532"/>
      <c r="AP72" s="793">
        <f t="shared" si="41"/>
        <v>0</v>
      </c>
    </row>
    <row r="73" spans="1:42" x14ac:dyDescent="0.25">
      <c r="A73" s="1027"/>
      <c r="B73" s="766"/>
      <c r="C73" s="614">
        <v>8.3500000000000005E-2</v>
      </c>
      <c r="D73" s="1028"/>
      <c r="E73" s="1029"/>
      <c r="F73" s="1029"/>
      <c r="G73" s="1030"/>
      <c r="H73" s="783">
        <f>SUM(C73*H20)</f>
        <v>0</v>
      </c>
      <c r="I73" s="532"/>
      <c r="J73" s="615"/>
      <c r="K73" s="615"/>
      <c r="L73" s="615"/>
      <c r="M73" s="615"/>
      <c r="N73" s="615"/>
      <c r="O73" s="615"/>
      <c r="P73" s="783">
        <f>SUM(+C73*P20)</f>
        <v>0</v>
      </c>
      <c r="Q73" s="532"/>
      <c r="R73" s="615"/>
      <c r="S73" s="615"/>
      <c r="T73" s="615"/>
      <c r="U73" s="615"/>
      <c r="V73" s="615"/>
      <c r="W73" s="615"/>
      <c r="X73" s="783">
        <f>SUM(+C73*X20)</f>
        <v>0</v>
      </c>
      <c r="Y73" s="532"/>
      <c r="Z73" s="615"/>
      <c r="AA73" s="615"/>
      <c r="AB73" s="615"/>
      <c r="AC73" s="615"/>
      <c r="AD73" s="615"/>
      <c r="AE73" s="615"/>
      <c r="AF73" s="783">
        <f>SUM(+C73*AF20)</f>
        <v>0</v>
      </c>
      <c r="AG73" s="532"/>
      <c r="AH73" s="615"/>
      <c r="AI73" s="615"/>
      <c r="AJ73" s="615"/>
      <c r="AK73" s="615"/>
      <c r="AL73" s="615"/>
      <c r="AM73" s="615"/>
      <c r="AN73" s="783">
        <f>SUM(+C73*AN20)</f>
        <v>0</v>
      </c>
      <c r="AO73" s="532"/>
      <c r="AP73" s="793">
        <f t="shared" si="41"/>
        <v>0</v>
      </c>
    </row>
    <row r="74" spans="1:42" x14ac:dyDescent="0.25">
      <c r="A74" s="1026">
        <f>A21</f>
        <v>0</v>
      </c>
      <c r="B74" s="614"/>
      <c r="C74" s="761"/>
      <c r="D74" s="615"/>
      <c r="E74" s="615"/>
      <c r="F74" s="615"/>
      <c r="G74" s="615"/>
      <c r="H74" s="783">
        <f>SUM(B74*H21)</f>
        <v>0</v>
      </c>
      <c r="I74" s="532"/>
      <c r="J74" s="615"/>
      <c r="K74" s="615"/>
      <c r="L74" s="615"/>
      <c r="M74" s="615"/>
      <c r="N74" s="615"/>
      <c r="O74" s="615"/>
      <c r="P74" s="783">
        <f>SUM(+B74*P21)</f>
        <v>0</v>
      </c>
      <c r="Q74" s="532"/>
      <c r="R74" s="615"/>
      <c r="S74" s="615"/>
      <c r="T74" s="615"/>
      <c r="U74" s="615"/>
      <c r="V74" s="615"/>
      <c r="W74" s="615"/>
      <c r="X74" s="783">
        <f>SUM(+B74*X21)</f>
        <v>0</v>
      </c>
      <c r="Y74" s="532"/>
      <c r="Z74" s="615"/>
      <c r="AA74" s="615"/>
      <c r="AB74" s="615"/>
      <c r="AC74" s="615"/>
      <c r="AD74" s="615"/>
      <c r="AE74" s="615"/>
      <c r="AF74" s="783">
        <f>SUM(+B74*AF21)</f>
        <v>0</v>
      </c>
      <c r="AG74" s="532"/>
      <c r="AH74" s="615"/>
      <c r="AI74" s="615"/>
      <c r="AJ74" s="615"/>
      <c r="AK74" s="615"/>
      <c r="AL74" s="615"/>
      <c r="AM74" s="615"/>
      <c r="AN74" s="783">
        <f>SUM(+B74*AN21)</f>
        <v>0</v>
      </c>
      <c r="AO74" s="532"/>
      <c r="AP74" s="793">
        <f>SUM(H74+P74+X74+AF74+AN74)</f>
        <v>0</v>
      </c>
    </row>
    <row r="75" spans="1:42" x14ac:dyDescent="0.25">
      <c r="A75" s="1027"/>
      <c r="B75" s="762"/>
      <c r="C75" s="614">
        <v>8.3500000000000005E-2</v>
      </c>
      <c r="D75" s="1028"/>
      <c r="E75" s="1029"/>
      <c r="F75" s="1029"/>
      <c r="G75" s="1030"/>
      <c r="H75" s="783">
        <f>SUM(C75*H22)</f>
        <v>0</v>
      </c>
      <c r="I75" s="532"/>
      <c r="J75" s="615"/>
      <c r="K75" s="615"/>
      <c r="L75" s="615"/>
      <c r="M75" s="615"/>
      <c r="N75" s="615"/>
      <c r="O75" s="615"/>
      <c r="P75" s="783">
        <f>SUM(+C75*P22)</f>
        <v>0</v>
      </c>
      <c r="Q75" s="532"/>
      <c r="R75" s="615"/>
      <c r="S75" s="615"/>
      <c r="T75" s="615"/>
      <c r="U75" s="615"/>
      <c r="V75" s="615"/>
      <c r="W75" s="615"/>
      <c r="X75" s="783">
        <f>SUM(+C75*X22)</f>
        <v>0</v>
      </c>
      <c r="Y75" s="532"/>
      <c r="Z75" s="615"/>
      <c r="AA75" s="615"/>
      <c r="AB75" s="615"/>
      <c r="AC75" s="615"/>
      <c r="AD75" s="615"/>
      <c r="AE75" s="615"/>
      <c r="AF75" s="783">
        <f>SUM(+C75*AF22)</f>
        <v>0</v>
      </c>
      <c r="AG75" s="532"/>
      <c r="AH75" s="615"/>
      <c r="AI75" s="615"/>
      <c r="AJ75" s="615"/>
      <c r="AK75" s="615"/>
      <c r="AL75" s="615"/>
      <c r="AM75" s="615"/>
      <c r="AN75" s="783">
        <f>SUM(+C75*AN22)</f>
        <v>0</v>
      </c>
      <c r="AO75" s="532"/>
      <c r="AP75" s="793">
        <f t="shared" si="41"/>
        <v>0</v>
      </c>
    </row>
    <row r="76" spans="1:42" x14ac:dyDescent="0.25">
      <c r="A76" s="1026">
        <f>A23</f>
        <v>0</v>
      </c>
      <c r="B76" s="614"/>
      <c r="C76" s="765"/>
      <c r="D76" s="615"/>
      <c r="E76" s="615"/>
      <c r="F76" s="615"/>
      <c r="G76" s="615"/>
      <c r="H76" s="783">
        <f>SUM(B76*H23)</f>
        <v>0</v>
      </c>
      <c r="I76" s="532"/>
      <c r="J76" s="615"/>
      <c r="K76" s="615"/>
      <c r="L76" s="615"/>
      <c r="M76" s="615"/>
      <c r="N76" s="615"/>
      <c r="O76" s="615"/>
      <c r="P76" s="783">
        <f>SUM(+B76*P23)</f>
        <v>0</v>
      </c>
      <c r="Q76" s="532"/>
      <c r="R76" s="615"/>
      <c r="S76" s="615"/>
      <c r="T76" s="615"/>
      <c r="U76" s="615"/>
      <c r="V76" s="615"/>
      <c r="W76" s="615"/>
      <c r="X76" s="783">
        <f>SUM(+B76*X23)</f>
        <v>0</v>
      </c>
      <c r="Y76" s="532"/>
      <c r="Z76" s="615"/>
      <c r="AA76" s="615"/>
      <c r="AB76" s="615"/>
      <c r="AC76" s="615"/>
      <c r="AD76" s="615"/>
      <c r="AE76" s="615"/>
      <c r="AF76" s="783">
        <f>SUM(+B76*AF23)</f>
        <v>0</v>
      </c>
      <c r="AG76" s="532"/>
      <c r="AH76" s="615"/>
      <c r="AI76" s="615"/>
      <c r="AJ76" s="615"/>
      <c r="AK76" s="615"/>
      <c r="AL76" s="615"/>
      <c r="AM76" s="615"/>
      <c r="AN76" s="783">
        <f>SUM(+B76*AN23)</f>
        <v>0</v>
      </c>
      <c r="AO76" s="532"/>
      <c r="AP76" s="793">
        <f t="shared" si="41"/>
        <v>0</v>
      </c>
    </row>
    <row r="77" spans="1:42" x14ac:dyDescent="0.25">
      <c r="A77" s="1027"/>
      <c r="B77" s="766"/>
      <c r="C77" s="614">
        <v>8.3500000000000005E-2</v>
      </c>
      <c r="D77" s="1028"/>
      <c r="E77" s="1029"/>
      <c r="F77" s="1029"/>
      <c r="G77" s="1030"/>
      <c r="H77" s="783">
        <f>SUM(C77*H24)</f>
        <v>0</v>
      </c>
      <c r="I77" s="532"/>
      <c r="J77" s="615"/>
      <c r="K77" s="615"/>
      <c r="L77" s="615"/>
      <c r="M77" s="615"/>
      <c r="N77" s="615"/>
      <c r="O77" s="615"/>
      <c r="P77" s="783">
        <f>SUM(+C77*P24)</f>
        <v>0</v>
      </c>
      <c r="Q77" s="532"/>
      <c r="R77" s="615"/>
      <c r="S77" s="615"/>
      <c r="T77" s="615"/>
      <c r="U77" s="615"/>
      <c r="V77" s="615"/>
      <c r="W77" s="615"/>
      <c r="X77" s="783">
        <f>SUM(+C77*X24)</f>
        <v>0</v>
      </c>
      <c r="Y77" s="532"/>
      <c r="Z77" s="615"/>
      <c r="AA77" s="615"/>
      <c r="AB77" s="615"/>
      <c r="AC77" s="615"/>
      <c r="AD77" s="615"/>
      <c r="AE77" s="615"/>
      <c r="AF77" s="783">
        <f>SUM(+C77*AF24)</f>
        <v>0</v>
      </c>
      <c r="AG77" s="532"/>
      <c r="AH77" s="615"/>
      <c r="AI77" s="615"/>
      <c r="AJ77" s="615"/>
      <c r="AK77" s="615"/>
      <c r="AL77" s="615"/>
      <c r="AM77" s="615"/>
      <c r="AN77" s="783">
        <f>SUM(+C77*AN24)</f>
        <v>0</v>
      </c>
      <c r="AO77" s="532"/>
      <c r="AP77" s="793">
        <f t="shared" si="41"/>
        <v>0</v>
      </c>
    </row>
    <row r="78" spans="1:42" x14ac:dyDescent="0.25">
      <c r="A78" s="1026">
        <f>A25</f>
        <v>0</v>
      </c>
      <c r="B78" s="614"/>
      <c r="C78" s="761"/>
      <c r="D78" s="615"/>
      <c r="E78" s="615"/>
      <c r="F78" s="615"/>
      <c r="G78" s="615"/>
      <c r="H78" s="783">
        <f>SUM(B78*H25)</f>
        <v>0</v>
      </c>
      <c r="I78" s="532"/>
      <c r="J78" s="615"/>
      <c r="K78" s="615"/>
      <c r="L78" s="615"/>
      <c r="M78" s="615"/>
      <c r="N78" s="615"/>
      <c r="O78" s="615"/>
      <c r="P78" s="783">
        <f>SUM(+B78*P25)</f>
        <v>0</v>
      </c>
      <c r="Q78" s="532"/>
      <c r="R78" s="615"/>
      <c r="S78" s="615"/>
      <c r="T78" s="615"/>
      <c r="U78" s="615"/>
      <c r="V78" s="615"/>
      <c r="W78" s="615"/>
      <c r="X78" s="783">
        <f>SUM(+B78*X25)</f>
        <v>0</v>
      </c>
      <c r="Y78" s="532"/>
      <c r="Z78" s="615"/>
      <c r="AA78" s="615"/>
      <c r="AB78" s="615"/>
      <c r="AC78" s="615"/>
      <c r="AD78" s="615"/>
      <c r="AE78" s="615"/>
      <c r="AF78" s="783">
        <f>SUM(+B78*AF25)</f>
        <v>0</v>
      </c>
      <c r="AG78" s="532"/>
      <c r="AH78" s="615"/>
      <c r="AI78" s="615"/>
      <c r="AJ78" s="615"/>
      <c r="AK78" s="615"/>
      <c r="AL78" s="615"/>
      <c r="AM78" s="615"/>
      <c r="AN78" s="783">
        <f>SUM(+B78*AN25)</f>
        <v>0</v>
      </c>
      <c r="AO78" s="532"/>
      <c r="AP78" s="793">
        <f t="shared" si="41"/>
        <v>0</v>
      </c>
    </row>
    <row r="79" spans="1:42" x14ac:dyDescent="0.25">
      <c r="A79" s="1027"/>
      <c r="B79" s="762"/>
      <c r="C79" s="614">
        <v>8.3500000000000005E-2</v>
      </c>
      <c r="D79" s="1028"/>
      <c r="E79" s="1029"/>
      <c r="F79" s="1029"/>
      <c r="G79" s="1030"/>
      <c r="H79" s="783">
        <f>SUM(C79*H26)</f>
        <v>0</v>
      </c>
      <c r="I79" s="532"/>
      <c r="J79" s="615"/>
      <c r="K79" s="615"/>
      <c r="L79" s="615"/>
      <c r="M79" s="615"/>
      <c r="N79" s="615"/>
      <c r="O79" s="615"/>
      <c r="P79" s="783">
        <f>SUM(+C79*P26)</f>
        <v>0</v>
      </c>
      <c r="Q79" s="532"/>
      <c r="R79" s="615"/>
      <c r="S79" s="615"/>
      <c r="T79" s="615"/>
      <c r="U79" s="615"/>
      <c r="V79" s="615"/>
      <c r="W79" s="615"/>
      <c r="X79" s="783">
        <f>SUM(+C79*X26)</f>
        <v>0</v>
      </c>
      <c r="Y79" s="532"/>
      <c r="Z79" s="615"/>
      <c r="AA79" s="615"/>
      <c r="AB79" s="615"/>
      <c r="AC79" s="615"/>
      <c r="AD79" s="615"/>
      <c r="AE79" s="615"/>
      <c r="AF79" s="783">
        <f>SUM(+C79*AF26)</f>
        <v>0</v>
      </c>
      <c r="AG79" s="532"/>
      <c r="AH79" s="615"/>
      <c r="AI79" s="615"/>
      <c r="AJ79" s="615"/>
      <c r="AK79" s="615"/>
      <c r="AL79" s="615"/>
      <c r="AM79" s="615"/>
      <c r="AN79" s="783">
        <f>SUM(+C79*AN26)</f>
        <v>0</v>
      </c>
      <c r="AO79" s="532"/>
      <c r="AP79" s="793">
        <f t="shared" si="41"/>
        <v>0</v>
      </c>
    </row>
    <row r="80" spans="1:42" x14ac:dyDescent="0.25">
      <c r="A80" s="1026">
        <f>A27</f>
        <v>0</v>
      </c>
      <c r="B80" s="614"/>
      <c r="C80" s="765"/>
      <c r="D80" s="615"/>
      <c r="E80" s="615"/>
      <c r="F80" s="615"/>
      <c r="G80" s="615"/>
      <c r="H80" s="783">
        <f>SUM(B80*H27)</f>
        <v>0</v>
      </c>
      <c r="I80" s="532"/>
      <c r="J80" s="615"/>
      <c r="K80" s="615"/>
      <c r="L80" s="615"/>
      <c r="M80" s="615"/>
      <c r="N80" s="615"/>
      <c r="O80" s="615"/>
      <c r="P80" s="783">
        <f>SUM(+B80*P27)</f>
        <v>0</v>
      </c>
      <c r="Q80" s="532"/>
      <c r="R80" s="615"/>
      <c r="S80" s="615"/>
      <c r="T80" s="615"/>
      <c r="U80" s="615"/>
      <c r="V80" s="615"/>
      <c r="W80" s="615"/>
      <c r="X80" s="783">
        <f>SUM(+B80*X27)</f>
        <v>0</v>
      </c>
      <c r="Y80" s="532"/>
      <c r="Z80" s="615"/>
      <c r="AA80" s="615"/>
      <c r="AB80" s="615"/>
      <c r="AC80" s="615"/>
      <c r="AD80" s="615"/>
      <c r="AE80" s="615"/>
      <c r="AF80" s="783">
        <f>SUM(+B80*AF27)</f>
        <v>0</v>
      </c>
      <c r="AG80" s="532"/>
      <c r="AH80" s="615"/>
      <c r="AI80" s="615"/>
      <c r="AJ80" s="615"/>
      <c r="AK80" s="615"/>
      <c r="AL80" s="615"/>
      <c r="AM80" s="615"/>
      <c r="AN80" s="783">
        <f>SUM(+B80*AN27)</f>
        <v>0</v>
      </c>
      <c r="AO80" s="532"/>
      <c r="AP80" s="793">
        <f t="shared" si="41"/>
        <v>0</v>
      </c>
    </row>
    <row r="81" spans="1:42" x14ac:dyDescent="0.25">
      <c r="A81" s="1027"/>
      <c r="B81" s="766"/>
      <c r="C81" s="614">
        <v>8.3500000000000005E-2</v>
      </c>
      <c r="D81" s="1028"/>
      <c r="E81" s="1029"/>
      <c r="F81" s="1029"/>
      <c r="G81" s="1030"/>
      <c r="H81" s="788">
        <f>SUM(C81*H28)</f>
        <v>0</v>
      </c>
      <c r="I81" s="532"/>
      <c r="J81" s="615"/>
      <c r="K81" s="615"/>
      <c r="L81" s="615"/>
      <c r="M81" s="615"/>
      <c r="N81" s="615"/>
      <c r="O81" s="615"/>
      <c r="P81" s="788">
        <f>SUM(+C81*P28)</f>
        <v>0</v>
      </c>
      <c r="Q81" s="532"/>
      <c r="R81" s="615"/>
      <c r="S81" s="615"/>
      <c r="T81" s="615"/>
      <c r="U81" s="615"/>
      <c r="V81" s="615"/>
      <c r="W81" s="615"/>
      <c r="X81" s="788">
        <f>SUM(+C81*X28)</f>
        <v>0</v>
      </c>
      <c r="Y81" s="532"/>
      <c r="Z81" s="615"/>
      <c r="AA81" s="615"/>
      <c r="AB81" s="615"/>
      <c r="AC81" s="615"/>
      <c r="AD81" s="615"/>
      <c r="AE81" s="615"/>
      <c r="AF81" s="788">
        <f>SUM(+C81*AF28)</f>
        <v>0</v>
      </c>
      <c r="AG81" s="532"/>
      <c r="AH81" s="615"/>
      <c r="AI81" s="615"/>
      <c r="AJ81" s="615"/>
      <c r="AK81" s="615"/>
      <c r="AL81" s="615"/>
      <c r="AM81" s="615"/>
      <c r="AN81" s="788">
        <f>SUM(+C81*AN28)</f>
        <v>0</v>
      </c>
      <c r="AO81" s="532"/>
      <c r="AP81" s="793">
        <f t="shared" si="41"/>
        <v>0</v>
      </c>
    </row>
    <row r="82" spans="1:42" x14ac:dyDescent="0.25">
      <c r="A82" s="1026">
        <f>A29</f>
        <v>0</v>
      </c>
      <c r="B82" s="614"/>
      <c r="C82" s="761"/>
      <c r="D82" s="615"/>
      <c r="E82" s="615"/>
      <c r="F82" s="615"/>
      <c r="G82" s="615"/>
      <c r="H82" s="788">
        <f>SUM(B82*H29)</f>
        <v>0</v>
      </c>
      <c r="I82" s="532"/>
      <c r="J82" s="615"/>
      <c r="K82" s="615"/>
      <c r="L82" s="615"/>
      <c r="M82" s="615"/>
      <c r="N82" s="615"/>
      <c r="O82" s="615"/>
      <c r="P82" s="788">
        <f>SUM(+B82*P29)</f>
        <v>0</v>
      </c>
      <c r="Q82" s="532"/>
      <c r="R82" s="615"/>
      <c r="S82" s="615"/>
      <c r="T82" s="615"/>
      <c r="U82" s="615"/>
      <c r="V82" s="615"/>
      <c r="W82" s="615"/>
      <c r="X82" s="788">
        <f>SUM(+B82*X29)</f>
        <v>0</v>
      </c>
      <c r="Y82" s="532"/>
      <c r="Z82" s="615"/>
      <c r="AA82" s="615"/>
      <c r="AB82" s="615"/>
      <c r="AC82" s="615"/>
      <c r="AD82" s="615"/>
      <c r="AE82" s="615"/>
      <c r="AF82" s="788">
        <f>SUM(+B82*AF29)</f>
        <v>0</v>
      </c>
      <c r="AG82" s="532"/>
      <c r="AH82" s="615"/>
      <c r="AI82" s="615"/>
      <c r="AJ82" s="615"/>
      <c r="AK82" s="615"/>
      <c r="AL82" s="615"/>
      <c r="AM82" s="615"/>
      <c r="AN82" s="788">
        <f>SUM(+B82*AN29)</f>
        <v>0</v>
      </c>
      <c r="AO82" s="532"/>
      <c r="AP82" s="793">
        <f>SUM(H82+P82+X82+AF82+AN82)</f>
        <v>0</v>
      </c>
    </row>
    <row r="83" spans="1:42" x14ac:dyDescent="0.25">
      <c r="A83" s="1027"/>
      <c r="B83" s="762"/>
      <c r="C83" s="614">
        <v>8.3500000000000005E-2</v>
      </c>
      <c r="D83" s="1028"/>
      <c r="E83" s="1029"/>
      <c r="F83" s="1029"/>
      <c r="G83" s="1030"/>
      <c r="H83" s="788">
        <f>SUM(C83*H30)</f>
        <v>0</v>
      </c>
      <c r="I83" s="532"/>
      <c r="J83" s="615"/>
      <c r="K83" s="615"/>
      <c r="L83" s="615"/>
      <c r="M83" s="615"/>
      <c r="N83" s="615"/>
      <c r="O83" s="615"/>
      <c r="P83" s="788">
        <f>SUM(+C83*P30)</f>
        <v>0</v>
      </c>
      <c r="Q83" s="532"/>
      <c r="R83" s="615"/>
      <c r="S83" s="615"/>
      <c r="T83" s="615"/>
      <c r="U83" s="615"/>
      <c r="V83" s="615"/>
      <c r="W83" s="615"/>
      <c r="X83" s="788">
        <f>SUM(+C83*X30)</f>
        <v>0</v>
      </c>
      <c r="Y83" s="532"/>
      <c r="Z83" s="615"/>
      <c r="AA83" s="615"/>
      <c r="AB83" s="615"/>
      <c r="AC83" s="615"/>
      <c r="AD83" s="615"/>
      <c r="AE83" s="615"/>
      <c r="AF83" s="788">
        <f>SUM(+C83*AF30)</f>
        <v>0</v>
      </c>
      <c r="AG83" s="532"/>
      <c r="AH83" s="615"/>
      <c r="AI83" s="615"/>
      <c r="AJ83" s="615"/>
      <c r="AK83" s="615"/>
      <c r="AL83" s="615"/>
      <c r="AM83" s="615"/>
      <c r="AN83" s="788">
        <f>SUM(+C83*AN30)</f>
        <v>0</v>
      </c>
      <c r="AO83" s="532"/>
      <c r="AP83" s="793">
        <f>SUM(H83+P83+X83+AF83+AN83)</f>
        <v>0</v>
      </c>
    </row>
    <row r="84" spans="1:42" x14ac:dyDescent="0.25">
      <c r="A84" s="1031" t="s">
        <v>21</v>
      </c>
      <c r="B84" s="1032"/>
      <c r="C84" s="1032"/>
      <c r="D84" s="1032"/>
      <c r="E84" s="1032"/>
      <c r="F84" s="1032"/>
      <c r="G84" s="1033"/>
      <c r="H84" s="808">
        <f>SUM(H70:H83)</f>
        <v>0</v>
      </c>
      <c r="I84" s="532"/>
      <c r="J84" s="556"/>
      <c r="K84" s="556"/>
      <c r="L84" s="556"/>
      <c r="M84" s="556"/>
      <c r="N84" s="556"/>
      <c r="O84" s="558"/>
      <c r="P84" s="808">
        <f>SUM(P70:P83)</f>
        <v>0</v>
      </c>
      <c r="Q84" s="532"/>
      <c r="R84" s="555"/>
      <c r="S84" s="556"/>
      <c r="T84" s="556"/>
      <c r="U84" s="556"/>
      <c r="V84" s="556"/>
      <c r="W84" s="558"/>
      <c r="X84" s="808">
        <f>SUM(X70:X83)</f>
        <v>0</v>
      </c>
      <c r="Y84" s="532"/>
      <c r="Z84" s="555"/>
      <c r="AA84" s="556"/>
      <c r="AB84" s="556"/>
      <c r="AC84" s="556"/>
      <c r="AD84" s="556"/>
      <c r="AE84" s="558"/>
      <c r="AF84" s="808">
        <f>SUM(AF70:AF83)</f>
        <v>0</v>
      </c>
      <c r="AG84" s="532"/>
      <c r="AH84" s="555"/>
      <c r="AI84" s="556"/>
      <c r="AJ84" s="556"/>
      <c r="AK84" s="556"/>
      <c r="AL84" s="556"/>
      <c r="AM84" s="558"/>
      <c r="AN84" s="808">
        <f>SUM(AN70:AN83)</f>
        <v>0</v>
      </c>
      <c r="AO84" s="532"/>
      <c r="AP84" s="794">
        <f>SUM(H84+P84+X84+AF84+AN84)</f>
        <v>0</v>
      </c>
    </row>
    <row r="85" spans="1:42" x14ac:dyDescent="0.25">
      <c r="A85" s="742" t="s">
        <v>363</v>
      </c>
      <c r="B85" s="539"/>
      <c r="C85" s="539"/>
      <c r="D85" s="539"/>
      <c r="E85" s="539"/>
      <c r="F85" s="539"/>
      <c r="G85" s="539"/>
      <c r="H85" s="576"/>
      <c r="I85" s="577"/>
      <c r="J85" s="569"/>
      <c r="K85" s="570"/>
      <c r="L85" s="570"/>
      <c r="M85" s="570"/>
      <c r="N85" s="570"/>
      <c r="O85" s="570"/>
      <c r="P85" s="576"/>
      <c r="Q85" s="577"/>
      <c r="R85" s="569"/>
      <c r="S85" s="570"/>
      <c r="T85" s="570"/>
      <c r="U85" s="570"/>
      <c r="V85" s="570"/>
      <c r="W85" s="570"/>
      <c r="X85" s="576"/>
      <c r="Y85" s="577"/>
      <c r="Z85" s="569"/>
      <c r="AA85" s="570"/>
      <c r="AB85" s="570"/>
      <c r="AC85" s="570"/>
      <c r="AD85" s="570"/>
      <c r="AE85" s="570"/>
      <c r="AF85" s="576"/>
      <c r="AG85" s="577"/>
      <c r="AH85" s="569"/>
      <c r="AI85" s="570"/>
      <c r="AJ85" s="570"/>
      <c r="AK85" s="570"/>
      <c r="AL85" s="570"/>
      <c r="AM85" s="570"/>
      <c r="AN85" s="576"/>
      <c r="AO85" s="577"/>
      <c r="AP85" s="546"/>
    </row>
    <row r="86" spans="1:42" ht="18" customHeight="1" x14ac:dyDescent="0.25">
      <c r="A86" s="810">
        <f t="shared" ref="A86:A97" si="42">A33</f>
        <v>0</v>
      </c>
      <c r="B86" s="617"/>
      <c r="C86" s="824"/>
      <c r="D86" s="825"/>
      <c r="E86" s="825"/>
      <c r="F86" s="825"/>
      <c r="G86" s="803"/>
      <c r="H86" s="789">
        <f t="shared" ref="H86:H97" si="43">SUM(B86*H33)</f>
        <v>0</v>
      </c>
      <c r="I86" s="609"/>
      <c r="J86" s="824"/>
      <c r="K86" s="825"/>
      <c r="L86" s="825"/>
      <c r="M86" s="825"/>
      <c r="N86" s="825"/>
      <c r="O86" s="803"/>
      <c r="P86" s="812">
        <f t="shared" ref="P86:P97" si="44">B86*P33</f>
        <v>0</v>
      </c>
      <c r="Q86" s="532"/>
      <c r="R86" s="824"/>
      <c r="S86" s="825"/>
      <c r="T86" s="825"/>
      <c r="U86" s="825"/>
      <c r="V86" s="825"/>
      <c r="W86" s="803"/>
      <c r="X86" s="791">
        <f t="shared" ref="X86:X97" si="45">B86*X33</f>
        <v>0</v>
      </c>
      <c r="Y86" s="532"/>
      <c r="Z86" s="824"/>
      <c r="AA86" s="825"/>
      <c r="AB86" s="825"/>
      <c r="AC86" s="825"/>
      <c r="AD86" s="825"/>
      <c r="AE86" s="803"/>
      <c r="AF86" s="791">
        <f t="shared" ref="AF86:AF97" si="46">B86*AF33</f>
        <v>0</v>
      </c>
      <c r="AG86" s="532"/>
      <c r="AH86" s="824"/>
      <c r="AI86" s="825"/>
      <c r="AJ86" s="825"/>
      <c r="AK86" s="825"/>
      <c r="AL86" s="825"/>
      <c r="AM86" s="803"/>
      <c r="AN86" s="791">
        <f t="shared" ref="AN86:AN97" si="47">B86*AN33</f>
        <v>0</v>
      </c>
      <c r="AO86" s="532"/>
      <c r="AP86" s="793">
        <f t="shared" ref="AP86:AP96" si="48">SUM(H86+P86+X86+AF86+AN86)</f>
        <v>0</v>
      </c>
    </row>
    <row r="87" spans="1:42" ht="18" customHeight="1" x14ac:dyDescent="0.25">
      <c r="A87" s="810">
        <f t="shared" si="42"/>
        <v>0</v>
      </c>
      <c r="B87" s="617"/>
      <c r="C87" s="824"/>
      <c r="D87" s="825"/>
      <c r="E87" s="825"/>
      <c r="F87" s="825"/>
      <c r="G87" s="803"/>
      <c r="H87" s="789">
        <f t="shared" si="43"/>
        <v>0</v>
      </c>
      <c r="I87" s="609"/>
      <c r="J87" s="824"/>
      <c r="K87" s="825"/>
      <c r="L87" s="825"/>
      <c r="M87" s="825"/>
      <c r="N87" s="825"/>
      <c r="O87" s="803"/>
      <c r="P87" s="812">
        <f t="shared" si="44"/>
        <v>0</v>
      </c>
      <c r="Q87" s="532"/>
      <c r="R87" s="824"/>
      <c r="S87" s="825"/>
      <c r="T87" s="825"/>
      <c r="U87" s="825"/>
      <c r="V87" s="825"/>
      <c r="W87" s="803"/>
      <c r="X87" s="791">
        <f t="shared" si="45"/>
        <v>0</v>
      </c>
      <c r="Y87" s="532"/>
      <c r="Z87" s="824"/>
      <c r="AA87" s="825"/>
      <c r="AB87" s="825"/>
      <c r="AC87" s="825"/>
      <c r="AD87" s="825"/>
      <c r="AE87" s="803"/>
      <c r="AF87" s="791">
        <f t="shared" si="46"/>
        <v>0</v>
      </c>
      <c r="AG87" s="532"/>
      <c r="AH87" s="824"/>
      <c r="AI87" s="825"/>
      <c r="AJ87" s="825"/>
      <c r="AK87" s="825"/>
      <c r="AL87" s="825"/>
      <c r="AM87" s="803"/>
      <c r="AN87" s="791">
        <f t="shared" si="47"/>
        <v>0</v>
      </c>
      <c r="AO87" s="532"/>
      <c r="AP87" s="793">
        <f t="shared" si="48"/>
        <v>0</v>
      </c>
    </row>
    <row r="88" spans="1:42" ht="18" customHeight="1" x14ac:dyDescent="0.25">
      <c r="A88" s="810">
        <f t="shared" si="42"/>
        <v>0</v>
      </c>
      <c r="B88" s="617"/>
      <c r="C88" s="824"/>
      <c r="D88" s="825"/>
      <c r="E88" s="825"/>
      <c r="F88" s="825"/>
      <c r="G88" s="803"/>
      <c r="H88" s="789">
        <f t="shared" si="43"/>
        <v>0</v>
      </c>
      <c r="I88" s="609"/>
      <c r="J88" s="824"/>
      <c r="K88" s="825"/>
      <c r="L88" s="825"/>
      <c r="M88" s="825"/>
      <c r="N88" s="825"/>
      <c r="O88" s="803"/>
      <c r="P88" s="812">
        <f t="shared" si="44"/>
        <v>0</v>
      </c>
      <c r="Q88" s="532"/>
      <c r="R88" s="824"/>
      <c r="S88" s="825"/>
      <c r="T88" s="825"/>
      <c r="U88" s="825"/>
      <c r="V88" s="825"/>
      <c r="W88" s="803"/>
      <c r="X88" s="791">
        <f t="shared" si="45"/>
        <v>0</v>
      </c>
      <c r="Y88" s="532"/>
      <c r="Z88" s="824"/>
      <c r="AA88" s="825"/>
      <c r="AB88" s="825"/>
      <c r="AC88" s="825"/>
      <c r="AD88" s="825"/>
      <c r="AE88" s="803"/>
      <c r="AF88" s="791">
        <f t="shared" si="46"/>
        <v>0</v>
      </c>
      <c r="AG88" s="532"/>
      <c r="AH88" s="824"/>
      <c r="AI88" s="825"/>
      <c r="AJ88" s="825"/>
      <c r="AK88" s="825"/>
      <c r="AL88" s="825"/>
      <c r="AM88" s="803"/>
      <c r="AN88" s="791">
        <f t="shared" si="47"/>
        <v>0</v>
      </c>
      <c r="AO88" s="532"/>
      <c r="AP88" s="793">
        <f t="shared" si="48"/>
        <v>0</v>
      </c>
    </row>
    <row r="89" spans="1:42" ht="18" customHeight="1" x14ac:dyDescent="0.25">
      <c r="A89" s="810">
        <f t="shared" si="42"/>
        <v>0</v>
      </c>
      <c r="B89" s="617"/>
      <c r="C89" s="824"/>
      <c r="D89" s="825"/>
      <c r="E89" s="825"/>
      <c r="F89" s="825"/>
      <c r="G89" s="803"/>
      <c r="H89" s="789">
        <f t="shared" si="43"/>
        <v>0</v>
      </c>
      <c r="I89" s="609"/>
      <c r="J89" s="824"/>
      <c r="K89" s="825"/>
      <c r="L89" s="825"/>
      <c r="M89" s="825"/>
      <c r="N89" s="825"/>
      <c r="O89" s="803"/>
      <c r="P89" s="812">
        <f t="shared" si="44"/>
        <v>0</v>
      </c>
      <c r="Q89" s="532"/>
      <c r="R89" s="824"/>
      <c r="S89" s="825"/>
      <c r="T89" s="825"/>
      <c r="U89" s="825"/>
      <c r="V89" s="825"/>
      <c r="W89" s="803"/>
      <c r="X89" s="791">
        <f t="shared" si="45"/>
        <v>0</v>
      </c>
      <c r="Y89" s="532"/>
      <c r="Z89" s="824"/>
      <c r="AA89" s="825"/>
      <c r="AB89" s="825"/>
      <c r="AC89" s="825"/>
      <c r="AD89" s="825"/>
      <c r="AE89" s="803"/>
      <c r="AF89" s="791">
        <f t="shared" si="46"/>
        <v>0</v>
      </c>
      <c r="AG89" s="532"/>
      <c r="AH89" s="824"/>
      <c r="AI89" s="825"/>
      <c r="AJ89" s="825"/>
      <c r="AK89" s="825"/>
      <c r="AL89" s="825"/>
      <c r="AM89" s="803"/>
      <c r="AN89" s="791">
        <f t="shared" si="47"/>
        <v>0</v>
      </c>
      <c r="AO89" s="532"/>
      <c r="AP89" s="793">
        <f t="shared" si="48"/>
        <v>0</v>
      </c>
    </row>
    <row r="90" spans="1:42" ht="18" customHeight="1" x14ac:dyDescent="0.25">
      <c r="A90" s="810">
        <f t="shared" si="42"/>
        <v>0</v>
      </c>
      <c r="B90" s="617"/>
      <c r="C90" s="824"/>
      <c r="D90" s="825"/>
      <c r="E90" s="825"/>
      <c r="F90" s="825"/>
      <c r="G90" s="803"/>
      <c r="H90" s="789">
        <f t="shared" si="43"/>
        <v>0</v>
      </c>
      <c r="I90" s="609"/>
      <c r="J90" s="824"/>
      <c r="K90" s="825"/>
      <c r="L90" s="825"/>
      <c r="M90" s="825"/>
      <c r="N90" s="825"/>
      <c r="O90" s="803"/>
      <c r="P90" s="812">
        <f t="shared" si="44"/>
        <v>0</v>
      </c>
      <c r="Q90" s="532"/>
      <c r="R90" s="824"/>
      <c r="S90" s="825"/>
      <c r="T90" s="825"/>
      <c r="U90" s="825"/>
      <c r="V90" s="825"/>
      <c r="W90" s="803"/>
      <c r="X90" s="791">
        <f t="shared" si="45"/>
        <v>0</v>
      </c>
      <c r="Y90" s="532"/>
      <c r="Z90" s="824"/>
      <c r="AA90" s="825"/>
      <c r="AB90" s="825"/>
      <c r="AC90" s="825"/>
      <c r="AD90" s="825"/>
      <c r="AE90" s="803"/>
      <c r="AF90" s="791">
        <f t="shared" si="46"/>
        <v>0</v>
      </c>
      <c r="AG90" s="532"/>
      <c r="AH90" s="824"/>
      <c r="AI90" s="825"/>
      <c r="AJ90" s="825"/>
      <c r="AK90" s="825"/>
      <c r="AL90" s="825"/>
      <c r="AM90" s="803"/>
      <c r="AN90" s="791">
        <f t="shared" si="47"/>
        <v>0</v>
      </c>
      <c r="AO90" s="532"/>
      <c r="AP90" s="793">
        <f t="shared" si="48"/>
        <v>0</v>
      </c>
    </row>
    <row r="91" spans="1:42" ht="18" customHeight="1" x14ac:dyDescent="0.25">
      <c r="A91" s="810">
        <f t="shared" si="42"/>
        <v>0</v>
      </c>
      <c r="B91" s="617"/>
      <c r="C91" s="824"/>
      <c r="D91" s="825"/>
      <c r="E91" s="825"/>
      <c r="F91" s="825"/>
      <c r="G91" s="803"/>
      <c r="H91" s="789">
        <f t="shared" si="43"/>
        <v>0</v>
      </c>
      <c r="I91" s="609"/>
      <c r="J91" s="824"/>
      <c r="K91" s="825"/>
      <c r="L91" s="825"/>
      <c r="M91" s="825"/>
      <c r="N91" s="825"/>
      <c r="O91" s="803"/>
      <c r="P91" s="812">
        <f t="shared" si="44"/>
        <v>0</v>
      </c>
      <c r="Q91" s="532"/>
      <c r="R91" s="824"/>
      <c r="S91" s="825"/>
      <c r="T91" s="825"/>
      <c r="U91" s="825"/>
      <c r="V91" s="825"/>
      <c r="W91" s="803"/>
      <c r="X91" s="791">
        <f t="shared" si="45"/>
        <v>0</v>
      </c>
      <c r="Y91" s="532"/>
      <c r="Z91" s="824"/>
      <c r="AA91" s="825"/>
      <c r="AB91" s="825"/>
      <c r="AC91" s="825"/>
      <c r="AD91" s="825"/>
      <c r="AE91" s="803"/>
      <c r="AF91" s="791">
        <f t="shared" si="46"/>
        <v>0</v>
      </c>
      <c r="AG91" s="532"/>
      <c r="AH91" s="824"/>
      <c r="AI91" s="825"/>
      <c r="AJ91" s="825"/>
      <c r="AK91" s="825"/>
      <c r="AL91" s="825"/>
      <c r="AM91" s="803"/>
      <c r="AN91" s="791">
        <f t="shared" si="47"/>
        <v>0</v>
      </c>
      <c r="AO91" s="532"/>
      <c r="AP91" s="793">
        <f t="shared" si="48"/>
        <v>0</v>
      </c>
    </row>
    <row r="92" spans="1:42" ht="18" customHeight="1" x14ac:dyDescent="0.25">
      <c r="A92" s="810">
        <f t="shared" si="42"/>
        <v>0</v>
      </c>
      <c r="B92" s="617"/>
      <c r="C92" s="824"/>
      <c r="D92" s="825"/>
      <c r="E92" s="825"/>
      <c r="F92" s="825"/>
      <c r="G92" s="803"/>
      <c r="H92" s="789">
        <f t="shared" si="43"/>
        <v>0</v>
      </c>
      <c r="I92" s="609"/>
      <c r="J92" s="824"/>
      <c r="K92" s="825"/>
      <c r="L92" s="825"/>
      <c r="M92" s="825"/>
      <c r="N92" s="825"/>
      <c r="O92" s="803"/>
      <c r="P92" s="812">
        <f t="shared" si="44"/>
        <v>0</v>
      </c>
      <c r="Q92" s="532"/>
      <c r="R92" s="824"/>
      <c r="S92" s="825"/>
      <c r="T92" s="825"/>
      <c r="U92" s="825"/>
      <c r="V92" s="825"/>
      <c r="W92" s="803"/>
      <c r="X92" s="791">
        <f t="shared" si="45"/>
        <v>0</v>
      </c>
      <c r="Y92" s="532"/>
      <c r="Z92" s="824"/>
      <c r="AA92" s="825"/>
      <c r="AB92" s="825"/>
      <c r="AC92" s="825"/>
      <c r="AD92" s="825"/>
      <c r="AE92" s="803"/>
      <c r="AF92" s="791">
        <f t="shared" si="46"/>
        <v>0</v>
      </c>
      <c r="AG92" s="532"/>
      <c r="AH92" s="824"/>
      <c r="AI92" s="825"/>
      <c r="AJ92" s="825"/>
      <c r="AK92" s="825"/>
      <c r="AL92" s="825"/>
      <c r="AM92" s="803"/>
      <c r="AN92" s="791">
        <f t="shared" si="47"/>
        <v>0</v>
      </c>
      <c r="AO92" s="532"/>
      <c r="AP92" s="793">
        <f t="shared" si="48"/>
        <v>0</v>
      </c>
    </row>
    <row r="93" spans="1:42" ht="18" customHeight="1" x14ac:dyDescent="0.25">
      <c r="A93" s="810">
        <f t="shared" si="42"/>
        <v>0</v>
      </c>
      <c r="B93" s="617"/>
      <c r="C93" s="824"/>
      <c r="D93" s="825"/>
      <c r="E93" s="825"/>
      <c r="F93" s="825"/>
      <c r="G93" s="803"/>
      <c r="H93" s="789">
        <f t="shared" si="43"/>
        <v>0</v>
      </c>
      <c r="I93" s="609"/>
      <c r="J93" s="824"/>
      <c r="K93" s="825"/>
      <c r="L93" s="825"/>
      <c r="M93" s="825"/>
      <c r="N93" s="825"/>
      <c r="O93" s="803"/>
      <c r="P93" s="812">
        <f t="shared" si="44"/>
        <v>0</v>
      </c>
      <c r="Q93" s="532"/>
      <c r="R93" s="824"/>
      <c r="S93" s="825"/>
      <c r="T93" s="825"/>
      <c r="U93" s="825"/>
      <c r="V93" s="825"/>
      <c r="W93" s="803"/>
      <c r="X93" s="791">
        <f t="shared" si="45"/>
        <v>0</v>
      </c>
      <c r="Y93" s="532"/>
      <c r="Z93" s="824"/>
      <c r="AA93" s="825"/>
      <c r="AB93" s="825"/>
      <c r="AC93" s="825"/>
      <c r="AD93" s="825"/>
      <c r="AE93" s="803"/>
      <c r="AF93" s="791">
        <f t="shared" si="46"/>
        <v>0</v>
      </c>
      <c r="AG93" s="532"/>
      <c r="AH93" s="824"/>
      <c r="AI93" s="825"/>
      <c r="AJ93" s="825"/>
      <c r="AK93" s="825"/>
      <c r="AL93" s="825"/>
      <c r="AM93" s="803"/>
      <c r="AN93" s="791">
        <f t="shared" si="47"/>
        <v>0</v>
      </c>
      <c r="AO93" s="532"/>
      <c r="AP93" s="793">
        <f t="shared" si="48"/>
        <v>0</v>
      </c>
    </row>
    <row r="94" spans="1:42" ht="18" customHeight="1" x14ac:dyDescent="0.25">
      <c r="A94" s="810">
        <f t="shared" si="42"/>
        <v>0</v>
      </c>
      <c r="B94" s="617"/>
      <c r="C94" s="824"/>
      <c r="D94" s="825"/>
      <c r="E94" s="825"/>
      <c r="F94" s="825"/>
      <c r="G94" s="803"/>
      <c r="H94" s="789">
        <f t="shared" si="43"/>
        <v>0</v>
      </c>
      <c r="I94" s="609"/>
      <c r="J94" s="824"/>
      <c r="K94" s="825"/>
      <c r="L94" s="825"/>
      <c r="M94" s="825"/>
      <c r="N94" s="825"/>
      <c r="O94" s="803"/>
      <c r="P94" s="812">
        <f t="shared" si="44"/>
        <v>0</v>
      </c>
      <c r="Q94" s="532"/>
      <c r="R94" s="824"/>
      <c r="S94" s="825"/>
      <c r="T94" s="825"/>
      <c r="U94" s="825"/>
      <c r="V94" s="825"/>
      <c r="W94" s="803"/>
      <c r="X94" s="791">
        <f t="shared" si="45"/>
        <v>0</v>
      </c>
      <c r="Y94" s="532"/>
      <c r="Z94" s="824"/>
      <c r="AA94" s="825"/>
      <c r="AB94" s="825"/>
      <c r="AC94" s="825"/>
      <c r="AD94" s="825"/>
      <c r="AE94" s="803"/>
      <c r="AF94" s="791">
        <f t="shared" si="46"/>
        <v>0</v>
      </c>
      <c r="AG94" s="532"/>
      <c r="AH94" s="824"/>
      <c r="AI94" s="825"/>
      <c r="AJ94" s="825"/>
      <c r="AK94" s="825"/>
      <c r="AL94" s="825"/>
      <c r="AM94" s="803"/>
      <c r="AN94" s="791">
        <f t="shared" si="47"/>
        <v>0</v>
      </c>
      <c r="AO94" s="532"/>
      <c r="AP94" s="793">
        <f t="shared" si="48"/>
        <v>0</v>
      </c>
    </row>
    <row r="95" spans="1:42" ht="18" customHeight="1" x14ac:dyDescent="0.25">
      <c r="A95" s="810">
        <f t="shared" si="42"/>
        <v>0</v>
      </c>
      <c r="B95" s="617"/>
      <c r="C95" s="824"/>
      <c r="D95" s="825"/>
      <c r="E95" s="825"/>
      <c r="F95" s="825"/>
      <c r="G95" s="803"/>
      <c r="H95" s="789">
        <f t="shared" si="43"/>
        <v>0</v>
      </c>
      <c r="I95" s="609"/>
      <c r="J95" s="824"/>
      <c r="K95" s="825"/>
      <c r="L95" s="825"/>
      <c r="M95" s="825"/>
      <c r="N95" s="825"/>
      <c r="O95" s="803"/>
      <c r="P95" s="812">
        <f t="shared" si="44"/>
        <v>0</v>
      </c>
      <c r="Q95" s="532"/>
      <c r="R95" s="824"/>
      <c r="S95" s="825"/>
      <c r="T95" s="825"/>
      <c r="U95" s="825"/>
      <c r="V95" s="825"/>
      <c r="W95" s="803"/>
      <c r="X95" s="791">
        <f t="shared" si="45"/>
        <v>0</v>
      </c>
      <c r="Y95" s="532"/>
      <c r="Z95" s="824"/>
      <c r="AA95" s="825"/>
      <c r="AB95" s="825"/>
      <c r="AC95" s="825"/>
      <c r="AD95" s="825"/>
      <c r="AE95" s="803"/>
      <c r="AF95" s="791">
        <f t="shared" si="46"/>
        <v>0</v>
      </c>
      <c r="AG95" s="532"/>
      <c r="AH95" s="824"/>
      <c r="AI95" s="825"/>
      <c r="AJ95" s="825"/>
      <c r="AK95" s="825"/>
      <c r="AL95" s="825"/>
      <c r="AM95" s="803"/>
      <c r="AN95" s="791">
        <f t="shared" si="47"/>
        <v>0</v>
      </c>
      <c r="AO95" s="532"/>
      <c r="AP95" s="793">
        <f t="shared" si="48"/>
        <v>0</v>
      </c>
    </row>
    <row r="96" spans="1:42" ht="18" customHeight="1" x14ac:dyDescent="0.25">
      <c r="A96" s="810">
        <f t="shared" si="42"/>
        <v>0</v>
      </c>
      <c r="B96" s="617"/>
      <c r="C96" s="824"/>
      <c r="D96" s="825"/>
      <c r="E96" s="825"/>
      <c r="F96" s="825"/>
      <c r="G96" s="803"/>
      <c r="H96" s="789">
        <f t="shared" si="43"/>
        <v>0</v>
      </c>
      <c r="I96" s="609"/>
      <c r="J96" s="824"/>
      <c r="K96" s="825"/>
      <c r="L96" s="825"/>
      <c r="M96" s="825"/>
      <c r="N96" s="825"/>
      <c r="O96" s="803"/>
      <c r="P96" s="812">
        <f t="shared" si="44"/>
        <v>0</v>
      </c>
      <c r="Q96" s="532"/>
      <c r="R96" s="824"/>
      <c r="S96" s="825"/>
      <c r="T96" s="825"/>
      <c r="U96" s="825"/>
      <c r="V96" s="825"/>
      <c r="W96" s="803"/>
      <c r="X96" s="791">
        <f t="shared" si="45"/>
        <v>0</v>
      </c>
      <c r="Y96" s="532"/>
      <c r="Z96" s="824"/>
      <c r="AA96" s="825"/>
      <c r="AB96" s="825"/>
      <c r="AC96" s="825"/>
      <c r="AD96" s="825"/>
      <c r="AE96" s="803"/>
      <c r="AF96" s="791">
        <f t="shared" si="46"/>
        <v>0</v>
      </c>
      <c r="AG96" s="532"/>
      <c r="AH96" s="824"/>
      <c r="AI96" s="825"/>
      <c r="AJ96" s="825"/>
      <c r="AK96" s="825"/>
      <c r="AL96" s="825"/>
      <c r="AM96" s="803"/>
      <c r="AN96" s="791">
        <f t="shared" si="47"/>
        <v>0</v>
      </c>
      <c r="AO96" s="532"/>
      <c r="AP96" s="793">
        <f t="shared" si="48"/>
        <v>0</v>
      </c>
    </row>
    <row r="97" spans="1:42" ht="18" customHeight="1" x14ac:dyDescent="0.25">
      <c r="A97" s="810">
        <f t="shared" si="42"/>
        <v>0</v>
      </c>
      <c r="B97" s="617"/>
      <c r="C97" s="824"/>
      <c r="D97" s="825"/>
      <c r="E97" s="825"/>
      <c r="F97" s="825"/>
      <c r="G97" s="803"/>
      <c r="H97" s="789">
        <f t="shared" si="43"/>
        <v>0</v>
      </c>
      <c r="I97" s="609"/>
      <c r="J97" s="824"/>
      <c r="K97" s="825"/>
      <c r="L97" s="825"/>
      <c r="M97" s="825"/>
      <c r="N97" s="825"/>
      <c r="O97" s="803"/>
      <c r="P97" s="812">
        <f t="shared" si="44"/>
        <v>0</v>
      </c>
      <c r="Q97" s="532"/>
      <c r="R97" s="824"/>
      <c r="S97" s="825"/>
      <c r="T97" s="825"/>
      <c r="U97" s="825"/>
      <c r="V97" s="825"/>
      <c r="W97" s="803"/>
      <c r="X97" s="791">
        <f t="shared" si="45"/>
        <v>0</v>
      </c>
      <c r="Y97" s="532"/>
      <c r="Z97" s="824"/>
      <c r="AA97" s="825"/>
      <c r="AB97" s="825"/>
      <c r="AC97" s="825"/>
      <c r="AD97" s="825"/>
      <c r="AE97" s="803"/>
      <c r="AF97" s="791">
        <f t="shared" si="46"/>
        <v>0</v>
      </c>
      <c r="AG97" s="532"/>
      <c r="AH97" s="824"/>
      <c r="AI97" s="825"/>
      <c r="AJ97" s="825"/>
      <c r="AK97" s="825"/>
      <c r="AL97" s="825"/>
      <c r="AM97" s="803"/>
      <c r="AN97" s="791">
        <f t="shared" si="47"/>
        <v>0</v>
      </c>
      <c r="AO97" s="532"/>
      <c r="AP97" s="793">
        <f t="shared" ref="AP97" si="49">SUM(H97+P97+X97+AF97+AN97)</f>
        <v>0</v>
      </c>
    </row>
    <row r="98" spans="1:42" x14ac:dyDescent="0.25">
      <c r="A98" s="1031" t="s">
        <v>21</v>
      </c>
      <c r="B98" s="1032"/>
      <c r="C98" s="1032"/>
      <c r="D98" s="1032"/>
      <c r="E98" s="1032"/>
      <c r="F98" s="1032"/>
      <c r="G98" s="1033"/>
      <c r="H98" s="808">
        <f>SUM(H86:H97)</f>
        <v>0</v>
      </c>
      <c r="I98" s="532"/>
      <c r="J98" s="639"/>
      <c r="K98" s="639"/>
      <c r="L98" s="639"/>
      <c r="M98" s="639"/>
      <c r="N98" s="639"/>
      <c r="O98" s="813"/>
      <c r="P98" s="808">
        <f>SUM(P86:P97)</f>
        <v>0</v>
      </c>
      <c r="Q98" s="532"/>
      <c r="R98" s="639"/>
      <c r="S98" s="639"/>
      <c r="T98" s="639"/>
      <c r="U98" s="639"/>
      <c r="V98" s="639"/>
      <c r="W98" s="813"/>
      <c r="X98" s="808">
        <f>SUM(X86:X97)</f>
        <v>0</v>
      </c>
      <c r="Y98" s="532"/>
      <c r="Z98" s="639"/>
      <c r="AA98" s="639"/>
      <c r="AB98" s="639"/>
      <c r="AC98" s="639"/>
      <c r="AD98" s="639"/>
      <c r="AE98" s="813"/>
      <c r="AF98" s="808">
        <f>SUM(AF86:AF97)</f>
        <v>0</v>
      </c>
      <c r="AG98" s="532"/>
      <c r="AH98" s="639"/>
      <c r="AI98" s="639"/>
      <c r="AJ98" s="639"/>
      <c r="AK98" s="639"/>
      <c r="AL98" s="639"/>
      <c r="AM98" s="813"/>
      <c r="AN98" s="808">
        <f>SUM(AN86:AN97)</f>
        <v>0</v>
      </c>
      <c r="AO98" s="532"/>
      <c r="AP98" s="794">
        <f>SUM(H98+P98+X98+AF98+AN98)</f>
        <v>0</v>
      </c>
    </row>
    <row r="99" spans="1:42" ht="14.4" customHeight="1" x14ac:dyDescent="0.25">
      <c r="A99" s="742" t="s">
        <v>52</v>
      </c>
      <c r="B99" s="539"/>
      <c r="C99" s="539"/>
      <c r="D99" s="539"/>
      <c r="E99" s="539"/>
      <c r="F99" s="539"/>
      <c r="G99" s="539"/>
      <c r="H99" s="576"/>
      <c r="I99" s="609"/>
      <c r="J99" s="569"/>
      <c r="K99" s="570"/>
      <c r="L99" s="570"/>
      <c r="M99" s="570"/>
      <c r="N99" s="570"/>
      <c r="O99" s="570"/>
      <c r="P99" s="576"/>
      <c r="Q99" s="609"/>
      <c r="R99" s="569"/>
      <c r="S99" s="570"/>
      <c r="T99" s="570"/>
      <c r="U99" s="570"/>
      <c r="V99" s="570"/>
      <c r="W99" s="570"/>
      <c r="X99" s="576"/>
      <c r="Y99" s="609"/>
      <c r="Z99" s="569"/>
      <c r="AA99" s="570"/>
      <c r="AB99" s="570"/>
      <c r="AC99" s="570"/>
      <c r="AD99" s="570"/>
      <c r="AE99" s="570"/>
      <c r="AF99" s="576"/>
      <c r="AG99" s="609"/>
      <c r="AH99" s="569"/>
      <c r="AI99" s="570"/>
      <c r="AJ99" s="570"/>
      <c r="AK99" s="570"/>
      <c r="AL99" s="570"/>
      <c r="AM99" s="570"/>
      <c r="AN99" s="576"/>
      <c r="AO99" s="609"/>
      <c r="AP99" s="546"/>
    </row>
    <row r="100" spans="1:42" ht="18" customHeight="1" x14ac:dyDescent="0.25">
      <c r="A100" s="810">
        <f>A47</f>
        <v>0</v>
      </c>
      <c r="B100" s="617"/>
      <c r="C100" s="1028"/>
      <c r="D100" s="1029"/>
      <c r="E100" s="1029"/>
      <c r="F100" s="1029"/>
      <c r="G100" s="1030"/>
      <c r="H100" s="789">
        <f>SUM(B100*H47)</f>
        <v>0</v>
      </c>
      <c r="I100" s="609"/>
      <c r="J100" s="1076"/>
      <c r="K100" s="1077"/>
      <c r="L100" s="1077"/>
      <c r="M100" s="1077"/>
      <c r="N100" s="1077"/>
      <c r="O100" s="804"/>
      <c r="P100" s="812">
        <f>B100*P47</f>
        <v>0</v>
      </c>
      <c r="Q100" s="532"/>
      <c r="R100" s="1076"/>
      <c r="S100" s="1077"/>
      <c r="T100" s="1077"/>
      <c r="U100" s="1077"/>
      <c r="V100" s="1077"/>
      <c r="W100" s="804"/>
      <c r="X100" s="791">
        <f>B100*X47</f>
        <v>0</v>
      </c>
      <c r="Y100" s="532"/>
      <c r="Z100" s="1076"/>
      <c r="AA100" s="1077"/>
      <c r="AB100" s="1077"/>
      <c r="AC100" s="1077"/>
      <c r="AD100" s="1077"/>
      <c r="AE100" s="804"/>
      <c r="AF100" s="791">
        <f>B100*AF47</f>
        <v>0</v>
      </c>
      <c r="AG100" s="532"/>
      <c r="AH100" s="1076"/>
      <c r="AI100" s="1077"/>
      <c r="AJ100" s="1077"/>
      <c r="AK100" s="1077"/>
      <c r="AL100" s="1077"/>
      <c r="AM100" s="804"/>
      <c r="AN100" s="791">
        <f>B100*AN47</f>
        <v>0</v>
      </c>
      <c r="AO100" s="532"/>
      <c r="AP100" s="793">
        <f>SUM(H100+P100+X100+AF100+AN100)</f>
        <v>0</v>
      </c>
    </row>
    <row r="101" spans="1:42" ht="18" customHeight="1" x14ac:dyDescent="0.25">
      <c r="A101" s="810">
        <f>A48</f>
        <v>0</v>
      </c>
      <c r="B101" s="617"/>
      <c r="C101" s="1028"/>
      <c r="D101" s="1029"/>
      <c r="E101" s="1029"/>
      <c r="F101" s="1029"/>
      <c r="G101" s="1030"/>
      <c r="H101" s="789">
        <f>B101*H48</f>
        <v>0</v>
      </c>
      <c r="I101" s="609"/>
      <c r="J101" s="1076"/>
      <c r="K101" s="1077"/>
      <c r="L101" s="1077"/>
      <c r="M101" s="1077"/>
      <c r="N101" s="1077"/>
      <c r="O101" s="804"/>
      <c r="P101" s="812">
        <f>B101*P48</f>
        <v>0</v>
      </c>
      <c r="Q101" s="532"/>
      <c r="R101" s="1076"/>
      <c r="S101" s="1077"/>
      <c r="T101" s="1077"/>
      <c r="U101" s="1077"/>
      <c r="V101" s="1077"/>
      <c r="W101" s="804"/>
      <c r="X101" s="791">
        <f>B101*X48</f>
        <v>0</v>
      </c>
      <c r="Y101" s="532"/>
      <c r="Z101" s="1076"/>
      <c r="AA101" s="1077"/>
      <c r="AB101" s="1077"/>
      <c r="AC101" s="1077"/>
      <c r="AD101" s="1077"/>
      <c r="AE101" s="804"/>
      <c r="AF101" s="791">
        <f>B101*AF48</f>
        <v>0</v>
      </c>
      <c r="AG101" s="532"/>
      <c r="AH101" s="1076"/>
      <c r="AI101" s="1077"/>
      <c r="AJ101" s="1077"/>
      <c r="AK101" s="1077"/>
      <c r="AL101" s="1077"/>
      <c r="AM101" s="804"/>
      <c r="AN101" s="791">
        <f>B101*AN48</f>
        <v>0</v>
      </c>
      <c r="AO101" s="532"/>
      <c r="AP101" s="793">
        <f t="shared" ref="AP101:AP103" si="50">SUM(H101+P101+X101+AF101+AN101)</f>
        <v>0</v>
      </c>
    </row>
    <row r="102" spans="1:42" ht="18" customHeight="1" x14ac:dyDescent="0.25">
      <c r="A102" s="810">
        <f>A49</f>
        <v>0</v>
      </c>
      <c r="B102" s="617"/>
      <c r="C102" s="1028"/>
      <c r="D102" s="1029"/>
      <c r="E102" s="1029"/>
      <c r="F102" s="1029"/>
      <c r="G102" s="1030"/>
      <c r="H102" s="789">
        <f>B102*H49</f>
        <v>0</v>
      </c>
      <c r="I102" s="609"/>
      <c r="J102" s="1076"/>
      <c r="K102" s="1077"/>
      <c r="L102" s="1077"/>
      <c r="M102" s="1077"/>
      <c r="N102" s="1077"/>
      <c r="O102" s="804"/>
      <c r="P102" s="812">
        <f>B102*P49</f>
        <v>0</v>
      </c>
      <c r="Q102" s="532"/>
      <c r="R102" s="1076"/>
      <c r="S102" s="1077"/>
      <c r="T102" s="1077"/>
      <c r="U102" s="1077"/>
      <c r="V102" s="1077"/>
      <c r="W102" s="804"/>
      <c r="X102" s="791">
        <f>B102*X49</f>
        <v>0</v>
      </c>
      <c r="Y102" s="532"/>
      <c r="Z102" s="1076"/>
      <c r="AA102" s="1077"/>
      <c r="AB102" s="1077"/>
      <c r="AC102" s="1077"/>
      <c r="AD102" s="1077"/>
      <c r="AE102" s="804"/>
      <c r="AF102" s="791">
        <f>B102*AF49</f>
        <v>0</v>
      </c>
      <c r="AG102" s="532"/>
      <c r="AH102" s="1076"/>
      <c r="AI102" s="1077"/>
      <c r="AJ102" s="1077"/>
      <c r="AK102" s="1077"/>
      <c r="AL102" s="1077"/>
      <c r="AM102" s="804"/>
      <c r="AN102" s="791">
        <f>B102*AN49</f>
        <v>0</v>
      </c>
      <c r="AO102" s="532"/>
      <c r="AP102" s="793">
        <f t="shared" si="50"/>
        <v>0</v>
      </c>
    </row>
    <row r="103" spans="1:42" ht="18" customHeight="1" x14ac:dyDescent="0.25">
      <c r="A103" s="810">
        <f>A50</f>
        <v>0</v>
      </c>
      <c r="B103" s="617"/>
      <c r="C103" s="1028"/>
      <c r="D103" s="1029"/>
      <c r="E103" s="1029"/>
      <c r="F103" s="1029"/>
      <c r="G103" s="1030"/>
      <c r="H103" s="789">
        <f>B103*H50</f>
        <v>0</v>
      </c>
      <c r="I103" s="609"/>
      <c r="J103" s="1076"/>
      <c r="K103" s="1077"/>
      <c r="L103" s="1077"/>
      <c r="M103" s="1077"/>
      <c r="N103" s="1077"/>
      <c r="O103" s="804"/>
      <c r="P103" s="812">
        <f>B103*P50</f>
        <v>0</v>
      </c>
      <c r="Q103" s="532"/>
      <c r="R103" s="1076"/>
      <c r="S103" s="1077"/>
      <c r="T103" s="1077"/>
      <c r="U103" s="1077"/>
      <c r="V103" s="1077"/>
      <c r="W103" s="804"/>
      <c r="X103" s="791">
        <f>B103*X50</f>
        <v>0</v>
      </c>
      <c r="Y103" s="532"/>
      <c r="Z103" s="1076"/>
      <c r="AA103" s="1077"/>
      <c r="AB103" s="1077"/>
      <c r="AC103" s="1077"/>
      <c r="AD103" s="1077"/>
      <c r="AE103" s="804"/>
      <c r="AF103" s="791">
        <f>B103*AF50</f>
        <v>0</v>
      </c>
      <c r="AG103" s="532"/>
      <c r="AH103" s="1076"/>
      <c r="AI103" s="1077"/>
      <c r="AJ103" s="1077"/>
      <c r="AK103" s="1077"/>
      <c r="AL103" s="1077"/>
      <c r="AM103" s="804"/>
      <c r="AN103" s="791">
        <f>B103*AN50</f>
        <v>0</v>
      </c>
      <c r="AO103" s="532"/>
      <c r="AP103" s="793">
        <f t="shared" si="50"/>
        <v>0</v>
      </c>
    </row>
    <row r="104" spans="1:42" ht="18" customHeight="1" x14ac:dyDescent="0.25">
      <c r="A104" s="810">
        <f>A51</f>
        <v>0</v>
      </c>
      <c r="B104" s="617"/>
      <c r="C104" s="1028"/>
      <c r="D104" s="1029"/>
      <c r="E104" s="1029"/>
      <c r="F104" s="1029"/>
      <c r="G104" s="1030"/>
      <c r="H104" s="789">
        <f>B104*H51</f>
        <v>0</v>
      </c>
      <c r="I104" s="609"/>
      <c r="J104" s="1076"/>
      <c r="K104" s="1077"/>
      <c r="L104" s="1077"/>
      <c r="M104" s="1077"/>
      <c r="N104" s="1077"/>
      <c r="O104" s="804"/>
      <c r="P104" s="812">
        <f>B104*P51</f>
        <v>0</v>
      </c>
      <c r="Q104" s="532"/>
      <c r="R104" s="1076"/>
      <c r="S104" s="1077"/>
      <c r="T104" s="1077"/>
      <c r="U104" s="1077"/>
      <c r="V104" s="1077"/>
      <c r="W104" s="804"/>
      <c r="X104" s="791">
        <f>B104*X51</f>
        <v>0</v>
      </c>
      <c r="Y104" s="532"/>
      <c r="Z104" s="1076"/>
      <c r="AA104" s="1077"/>
      <c r="AB104" s="1077"/>
      <c r="AC104" s="1077"/>
      <c r="AD104" s="1077"/>
      <c r="AE104" s="804"/>
      <c r="AF104" s="791">
        <f>B104*AF51</f>
        <v>0</v>
      </c>
      <c r="AG104" s="532"/>
      <c r="AH104" s="1076"/>
      <c r="AI104" s="1077"/>
      <c r="AJ104" s="1077"/>
      <c r="AK104" s="1077"/>
      <c r="AL104" s="1077"/>
      <c r="AM104" s="804"/>
      <c r="AN104" s="791">
        <f>B104*AN51</f>
        <v>0</v>
      </c>
      <c r="AO104" s="532"/>
      <c r="AP104" s="793">
        <f>SUM(H104+P104+X104+AF104+AN104)</f>
        <v>0</v>
      </c>
    </row>
    <row r="105" spans="1:42" x14ac:dyDescent="0.25">
      <c r="A105" s="1031" t="s">
        <v>21</v>
      </c>
      <c r="B105" s="1032"/>
      <c r="C105" s="1032"/>
      <c r="D105" s="1032"/>
      <c r="E105" s="1032"/>
      <c r="F105" s="1032"/>
      <c r="G105" s="1033"/>
      <c r="H105" s="808">
        <f>SUM(H100:H104)</f>
        <v>0</v>
      </c>
      <c r="I105" s="532"/>
      <c r="J105" s="639"/>
      <c r="K105" s="639"/>
      <c r="L105" s="639"/>
      <c r="M105" s="639"/>
      <c r="N105" s="639"/>
      <c r="O105" s="813"/>
      <c r="P105" s="808">
        <f>SUM(P100:P104)</f>
        <v>0</v>
      </c>
      <c r="Q105" s="532"/>
      <c r="R105" s="639"/>
      <c r="S105" s="639"/>
      <c r="T105" s="639"/>
      <c r="U105" s="639"/>
      <c r="V105" s="639"/>
      <c r="W105" s="813"/>
      <c r="X105" s="808">
        <f>SUM(X100:Y104)</f>
        <v>0</v>
      </c>
      <c r="Y105" s="532"/>
      <c r="Z105" s="639"/>
      <c r="AA105" s="639"/>
      <c r="AB105" s="639"/>
      <c r="AC105" s="639"/>
      <c r="AD105" s="639"/>
      <c r="AE105" s="813"/>
      <c r="AF105" s="808">
        <f>SUM(AF100:AF104)</f>
        <v>0</v>
      </c>
      <c r="AG105" s="532"/>
      <c r="AH105" s="639"/>
      <c r="AI105" s="639"/>
      <c r="AJ105" s="639"/>
      <c r="AK105" s="639"/>
      <c r="AL105" s="639"/>
      <c r="AM105" s="813"/>
      <c r="AN105" s="808">
        <f>SUM(AN100:AN104)</f>
        <v>0</v>
      </c>
      <c r="AO105" s="532"/>
      <c r="AP105" s="794">
        <f>SUM(H105+P105+X105+AF105+AN105)</f>
        <v>0</v>
      </c>
    </row>
    <row r="106" spans="1:42" x14ac:dyDescent="0.25">
      <c r="A106" s="586" t="s">
        <v>409</v>
      </c>
      <c r="B106" s="539"/>
      <c r="C106" s="539"/>
      <c r="D106" s="539"/>
      <c r="E106" s="539"/>
      <c r="F106" s="539"/>
      <c r="G106" s="539"/>
      <c r="H106" s="576"/>
      <c r="I106" s="609"/>
      <c r="J106" s="569"/>
      <c r="K106" s="570"/>
      <c r="L106" s="570"/>
      <c r="M106" s="570"/>
      <c r="N106" s="570"/>
      <c r="O106" s="570"/>
      <c r="P106" s="576"/>
      <c r="Q106" s="609"/>
      <c r="R106" s="569"/>
      <c r="S106" s="570"/>
      <c r="T106" s="570"/>
      <c r="U106" s="570"/>
      <c r="V106" s="570"/>
      <c r="W106" s="570"/>
      <c r="X106" s="576"/>
      <c r="Y106" s="609"/>
      <c r="Z106" s="569"/>
      <c r="AA106" s="570"/>
      <c r="AB106" s="570"/>
      <c r="AC106" s="570"/>
      <c r="AD106" s="570"/>
      <c r="AE106" s="570"/>
      <c r="AF106" s="576"/>
      <c r="AG106" s="609"/>
      <c r="AH106" s="569"/>
      <c r="AI106" s="570"/>
      <c r="AJ106" s="570"/>
      <c r="AK106" s="570"/>
      <c r="AL106" s="570"/>
      <c r="AM106" s="570"/>
      <c r="AN106" s="576"/>
      <c r="AO106" s="609"/>
      <c r="AP106" s="546"/>
    </row>
    <row r="107" spans="1:42" ht="18" customHeight="1" x14ac:dyDescent="0.25">
      <c r="A107" s="810">
        <f>A55</f>
        <v>0</v>
      </c>
      <c r="B107" s="617"/>
      <c r="C107" s="1028"/>
      <c r="D107" s="1029"/>
      <c r="E107" s="1029"/>
      <c r="F107" s="1029"/>
      <c r="G107" s="1030"/>
      <c r="H107" s="789">
        <f>B107*H55</f>
        <v>0</v>
      </c>
      <c r="I107" s="609"/>
      <c r="J107" s="1076"/>
      <c r="K107" s="1077"/>
      <c r="L107" s="1077"/>
      <c r="M107" s="1077"/>
      <c r="N107" s="1077"/>
      <c r="O107" s="804"/>
      <c r="P107" s="812">
        <f>B107*P55</f>
        <v>0</v>
      </c>
      <c r="Q107" s="532"/>
      <c r="R107" s="1076"/>
      <c r="S107" s="1077"/>
      <c r="T107" s="1077"/>
      <c r="U107" s="1077"/>
      <c r="V107" s="1077"/>
      <c r="W107" s="804"/>
      <c r="X107" s="791">
        <f>B107*X55</f>
        <v>0</v>
      </c>
      <c r="Y107" s="532"/>
      <c r="Z107" s="1076"/>
      <c r="AA107" s="1077"/>
      <c r="AB107" s="1077"/>
      <c r="AC107" s="1077"/>
      <c r="AD107" s="1077"/>
      <c r="AE107" s="804"/>
      <c r="AF107" s="791">
        <f>B107*AF55</f>
        <v>0</v>
      </c>
      <c r="AG107" s="532"/>
      <c r="AH107" s="1076"/>
      <c r="AI107" s="1077"/>
      <c r="AJ107" s="1077"/>
      <c r="AK107" s="1077"/>
      <c r="AL107" s="1077"/>
      <c r="AM107" s="804"/>
      <c r="AN107" s="791">
        <f>B107*AN55</f>
        <v>0</v>
      </c>
      <c r="AO107" s="532"/>
      <c r="AP107" s="793">
        <f>SUM(H107+P107+X107+AF107+AN107)</f>
        <v>0</v>
      </c>
    </row>
    <row r="108" spans="1:42" ht="18" customHeight="1" x14ac:dyDescent="0.25">
      <c r="A108" s="810">
        <f>A56</f>
        <v>0</v>
      </c>
      <c r="B108" s="617"/>
      <c r="C108" s="1028"/>
      <c r="D108" s="1029"/>
      <c r="E108" s="1029"/>
      <c r="F108" s="1029"/>
      <c r="G108" s="1030"/>
      <c r="H108" s="789">
        <f>B108*H56</f>
        <v>0</v>
      </c>
      <c r="I108" s="609"/>
      <c r="J108" s="1028"/>
      <c r="K108" s="1029"/>
      <c r="L108" s="1029"/>
      <c r="M108" s="1029"/>
      <c r="N108" s="1029"/>
      <c r="O108" s="803"/>
      <c r="P108" s="812">
        <f>B108*P56</f>
        <v>0</v>
      </c>
      <c r="Q108" s="532"/>
      <c r="R108" s="1028"/>
      <c r="S108" s="1029"/>
      <c r="T108" s="1029"/>
      <c r="U108" s="1029"/>
      <c r="V108" s="1029"/>
      <c r="W108" s="803"/>
      <c r="X108" s="791">
        <f>B108*X56</f>
        <v>0</v>
      </c>
      <c r="Y108" s="532"/>
      <c r="Z108" s="1028"/>
      <c r="AA108" s="1029"/>
      <c r="AB108" s="1029"/>
      <c r="AC108" s="1029"/>
      <c r="AD108" s="1029"/>
      <c r="AE108" s="803"/>
      <c r="AF108" s="791">
        <f>B108*AF56</f>
        <v>0</v>
      </c>
      <c r="AG108" s="532"/>
      <c r="AH108" s="1028"/>
      <c r="AI108" s="1029"/>
      <c r="AJ108" s="1029"/>
      <c r="AK108" s="1029"/>
      <c r="AL108" s="1029"/>
      <c r="AM108" s="803"/>
      <c r="AN108" s="791">
        <f>B108*AN56</f>
        <v>0</v>
      </c>
      <c r="AO108" s="532"/>
      <c r="AP108" s="793">
        <f>SUM(H108+P108+X108+AF108+AN108)</f>
        <v>0</v>
      </c>
    </row>
    <row r="109" spans="1:42" ht="18" customHeight="1" x14ac:dyDescent="0.25">
      <c r="A109" s="810">
        <f>A57</f>
        <v>0</v>
      </c>
      <c r="B109" s="617"/>
      <c r="C109" s="1028"/>
      <c r="D109" s="1029"/>
      <c r="E109" s="1029"/>
      <c r="F109" s="1029"/>
      <c r="G109" s="1030"/>
      <c r="H109" s="789">
        <f>B109*H57</f>
        <v>0</v>
      </c>
      <c r="I109" s="609"/>
      <c r="J109" s="1028"/>
      <c r="K109" s="1029"/>
      <c r="L109" s="1029"/>
      <c r="M109" s="1029"/>
      <c r="N109" s="1029"/>
      <c r="O109" s="803"/>
      <c r="P109" s="812">
        <f>B109*P57</f>
        <v>0</v>
      </c>
      <c r="Q109" s="532"/>
      <c r="R109" s="1028"/>
      <c r="S109" s="1029"/>
      <c r="T109" s="1029"/>
      <c r="U109" s="1029"/>
      <c r="V109" s="1029"/>
      <c r="W109" s="803"/>
      <c r="X109" s="791">
        <f>B109*X57</f>
        <v>0</v>
      </c>
      <c r="Y109" s="532"/>
      <c r="Z109" s="1028"/>
      <c r="AA109" s="1029"/>
      <c r="AB109" s="1029"/>
      <c r="AC109" s="1029"/>
      <c r="AD109" s="1029"/>
      <c r="AE109" s="803"/>
      <c r="AF109" s="791">
        <f>B109*AF57</f>
        <v>0</v>
      </c>
      <c r="AG109" s="532"/>
      <c r="AH109" s="1028"/>
      <c r="AI109" s="1029"/>
      <c r="AJ109" s="1029"/>
      <c r="AK109" s="1029"/>
      <c r="AL109" s="1029"/>
      <c r="AM109" s="803"/>
      <c r="AN109" s="791">
        <f>B109*AN57</f>
        <v>0</v>
      </c>
      <c r="AO109" s="532"/>
      <c r="AP109" s="793">
        <f>SUM(H109+P109+X109+AF109+AN109)</f>
        <v>0</v>
      </c>
    </row>
    <row r="110" spans="1:42" ht="18" customHeight="1" x14ac:dyDescent="0.25">
      <c r="A110" s="810">
        <f>A58</f>
        <v>0</v>
      </c>
      <c r="B110" s="617"/>
      <c r="C110" s="1028"/>
      <c r="D110" s="1029"/>
      <c r="E110" s="1029"/>
      <c r="F110" s="1029"/>
      <c r="G110" s="1030"/>
      <c r="H110" s="789">
        <f>B110*H58</f>
        <v>0</v>
      </c>
      <c r="I110" s="609"/>
      <c r="J110" s="1082"/>
      <c r="K110" s="1083"/>
      <c r="L110" s="1083"/>
      <c r="M110" s="1083"/>
      <c r="N110" s="1083"/>
      <c r="O110" s="814"/>
      <c r="P110" s="812">
        <f>B110*P58</f>
        <v>0</v>
      </c>
      <c r="Q110" s="532"/>
      <c r="R110" s="1082"/>
      <c r="S110" s="1083"/>
      <c r="T110" s="1083"/>
      <c r="U110" s="1083"/>
      <c r="V110" s="1083"/>
      <c r="W110" s="814"/>
      <c r="X110" s="791">
        <f>B110*X58</f>
        <v>0</v>
      </c>
      <c r="Y110" s="532"/>
      <c r="Z110" s="1082"/>
      <c r="AA110" s="1083"/>
      <c r="AB110" s="1083"/>
      <c r="AC110" s="1083"/>
      <c r="AD110" s="1083"/>
      <c r="AE110" s="814"/>
      <c r="AF110" s="791">
        <f>B110*AF58</f>
        <v>0</v>
      </c>
      <c r="AG110" s="532"/>
      <c r="AH110" s="1082"/>
      <c r="AI110" s="1083"/>
      <c r="AJ110" s="1083"/>
      <c r="AK110" s="1083"/>
      <c r="AL110" s="1083"/>
      <c r="AM110" s="814"/>
      <c r="AN110" s="791">
        <f>B110*AN58</f>
        <v>0</v>
      </c>
      <c r="AO110" s="532"/>
      <c r="AP110" s="793">
        <f>SUM(H110+P110+X110+AF110+AN110)</f>
        <v>0</v>
      </c>
    </row>
    <row r="111" spans="1:42" x14ac:dyDescent="0.25">
      <c r="A111" s="1031" t="s">
        <v>21</v>
      </c>
      <c r="B111" s="1032"/>
      <c r="C111" s="1032"/>
      <c r="D111" s="1032"/>
      <c r="E111" s="1032"/>
      <c r="F111" s="1032"/>
      <c r="G111" s="1033"/>
      <c r="H111" s="808">
        <f>SUM(H107:H110)</f>
        <v>0</v>
      </c>
      <c r="I111" s="532"/>
      <c r="J111" s="639"/>
      <c r="K111" s="639"/>
      <c r="L111" s="639"/>
      <c r="M111" s="639"/>
      <c r="N111" s="639"/>
      <c r="O111" s="813"/>
      <c r="P111" s="808">
        <f>SUM(P107:P110)</f>
        <v>0</v>
      </c>
      <c r="Q111" s="532"/>
      <c r="R111" s="555"/>
      <c r="S111" s="556"/>
      <c r="T111" s="556"/>
      <c r="U111" s="556"/>
      <c r="V111" s="556"/>
      <c r="W111" s="558"/>
      <c r="X111" s="808">
        <f>SUM(X107:X110)</f>
        <v>0</v>
      </c>
      <c r="Y111" s="532"/>
      <c r="Z111" s="555"/>
      <c r="AA111" s="556"/>
      <c r="AB111" s="556"/>
      <c r="AC111" s="556"/>
      <c r="AD111" s="556"/>
      <c r="AE111" s="558"/>
      <c r="AF111" s="808">
        <f>SUM(AF107:AF110)</f>
        <v>0</v>
      </c>
      <c r="AG111" s="532"/>
      <c r="AH111" s="555"/>
      <c r="AI111" s="556"/>
      <c r="AJ111" s="556"/>
      <c r="AK111" s="556"/>
      <c r="AL111" s="556"/>
      <c r="AM111" s="558"/>
      <c r="AN111" s="808">
        <f>SUM(AN107:AN110)</f>
        <v>0</v>
      </c>
      <c r="AO111" s="532" t="s">
        <v>416</v>
      </c>
      <c r="AP111" s="794">
        <f>SUM(H111+P111+X111+AF111+AN111)</f>
        <v>0</v>
      </c>
    </row>
    <row r="112" spans="1:42" x14ac:dyDescent="0.25">
      <c r="I112" s="734"/>
      <c r="Q112" s="734"/>
      <c r="Y112" s="734"/>
      <c r="AG112" s="734"/>
      <c r="AO112" s="734"/>
    </row>
    <row r="113" spans="1:42" ht="14.4" customHeight="1" x14ac:dyDescent="0.25">
      <c r="A113" s="1037" t="s">
        <v>28</v>
      </c>
      <c r="B113" s="1037"/>
      <c r="C113" s="1037"/>
      <c r="D113" s="1037"/>
      <c r="E113" s="1037"/>
      <c r="F113" s="1037"/>
      <c r="G113" s="1038"/>
      <c r="H113" s="808">
        <f>H111+H105+H98+H84</f>
        <v>0</v>
      </c>
      <c r="I113" s="532"/>
      <c r="J113" s="556"/>
      <c r="K113" s="556"/>
      <c r="L113" s="556"/>
      <c r="M113" s="556"/>
      <c r="N113" s="556"/>
      <c r="O113" s="556"/>
      <c r="P113" s="808">
        <f>P111+P105+P98+P84</f>
        <v>0</v>
      </c>
      <c r="Q113" s="532"/>
      <c r="R113" s="596"/>
      <c r="S113" s="596"/>
      <c r="T113" s="556"/>
      <c r="U113" s="556"/>
      <c r="V113" s="556"/>
      <c r="W113" s="556"/>
      <c r="X113" s="808">
        <f>X111+X105+X98+X84</f>
        <v>0</v>
      </c>
      <c r="Y113" s="532"/>
      <c r="Z113" s="596"/>
      <c r="AA113" s="596"/>
      <c r="AB113" s="556"/>
      <c r="AC113" s="556"/>
      <c r="AD113" s="556"/>
      <c r="AE113" s="556"/>
      <c r="AF113" s="808">
        <f>AF111+AF105+AF98+AF84</f>
        <v>0</v>
      </c>
      <c r="AG113" s="532"/>
      <c r="AH113" s="596"/>
      <c r="AI113" s="596"/>
      <c r="AJ113" s="556"/>
      <c r="AK113" s="556"/>
      <c r="AL113" s="556"/>
      <c r="AM113" s="556"/>
      <c r="AN113" s="808">
        <f>AN111+AN105+AN98+AN84</f>
        <v>0</v>
      </c>
      <c r="AO113" s="532"/>
      <c r="AP113" s="794">
        <f>SUM(H113+P113+X113+AF113+AN113)</f>
        <v>0</v>
      </c>
    </row>
    <row r="114" spans="1:42" x14ac:dyDescent="0.25">
      <c r="A114" s="562"/>
      <c r="B114" s="562"/>
      <c r="C114" s="623"/>
      <c r="D114" s="623"/>
      <c r="E114" s="623"/>
      <c r="F114" s="623"/>
      <c r="G114" s="623"/>
      <c r="H114" s="565"/>
      <c r="I114" s="532"/>
      <c r="J114" s="597"/>
      <c r="K114" s="597"/>
      <c r="P114" s="565"/>
      <c r="Q114" s="532"/>
      <c r="R114" s="597"/>
      <c r="S114" s="597"/>
      <c r="X114" s="565"/>
      <c r="Y114" s="532"/>
      <c r="Z114" s="597"/>
      <c r="AA114" s="597"/>
      <c r="AF114" s="565"/>
      <c r="AG114" s="532"/>
      <c r="AH114" s="597"/>
      <c r="AI114" s="597"/>
      <c r="AN114" s="565"/>
      <c r="AO114" s="532"/>
      <c r="AP114" s="599"/>
    </row>
    <row r="115" spans="1:42" ht="14.4" customHeight="1" x14ac:dyDescent="0.25">
      <c r="A115" s="1037" t="s">
        <v>20</v>
      </c>
      <c r="B115" s="1037"/>
      <c r="C115" s="1037"/>
      <c r="D115" s="1037"/>
      <c r="E115" s="1037"/>
      <c r="F115" s="1037"/>
      <c r="G115" s="1038"/>
      <c r="H115" s="808">
        <f>SUM(H66+H113)</f>
        <v>0</v>
      </c>
      <c r="I115" s="532"/>
      <c r="J115" s="556"/>
      <c r="K115" s="556"/>
      <c r="L115" s="556"/>
      <c r="M115" s="556"/>
      <c r="N115" s="556"/>
      <c r="O115" s="556"/>
      <c r="P115" s="808">
        <f>SUM(P66+P113)</f>
        <v>0</v>
      </c>
      <c r="Q115" s="532"/>
      <c r="R115" s="596"/>
      <c r="S115" s="596"/>
      <c r="T115" s="556"/>
      <c r="U115" s="556"/>
      <c r="V115" s="556"/>
      <c r="W115" s="556"/>
      <c r="X115" s="808">
        <f>SUM(X66+X113)</f>
        <v>0</v>
      </c>
      <c r="Y115" s="532"/>
      <c r="Z115" s="596"/>
      <c r="AA115" s="596"/>
      <c r="AB115" s="556"/>
      <c r="AC115" s="556"/>
      <c r="AD115" s="556"/>
      <c r="AE115" s="556"/>
      <c r="AF115" s="808">
        <f>SUM(AF66+AF113)</f>
        <v>0</v>
      </c>
      <c r="AG115" s="532"/>
      <c r="AH115" s="596"/>
      <c r="AI115" s="596"/>
      <c r="AJ115" s="556"/>
      <c r="AK115" s="556"/>
      <c r="AL115" s="556"/>
      <c r="AM115" s="556"/>
      <c r="AN115" s="808">
        <f>SUM(AN66+AN113)</f>
        <v>0</v>
      </c>
      <c r="AO115" s="532"/>
      <c r="AP115" s="794">
        <f>SUM(H115+P115+X115+AF115+AN115)</f>
        <v>0</v>
      </c>
    </row>
    <row r="116" spans="1:42" x14ac:dyDescent="0.25">
      <c r="A116" s="562"/>
      <c r="B116" s="562"/>
      <c r="C116" s="562"/>
      <c r="D116" s="562"/>
      <c r="E116" s="562"/>
      <c r="F116" s="562"/>
      <c r="G116" s="562"/>
      <c r="H116" s="565"/>
      <c r="I116" s="532"/>
      <c r="J116" s="597"/>
      <c r="K116" s="597"/>
      <c r="P116" s="598"/>
      <c r="Q116" s="532"/>
      <c r="R116" s="597"/>
      <c r="S116" s="597"/>
      <c r="X116" s="598"/>
      <c r="Y116" s="532"/>
      <c r="Z116" s="597"/>
      <c r="AA116" s="597"/>
      <c r="AF116" s="598"/>
      <c r="AG116" s="532"/>
      <c r="AH116" s="597"/>
      <c r="AI116" s="597"/>
      <c r="AN116" s="566"/>
      <c r="AO116" s="532"/>
      <c r="AP116" s="599"/>
    </row>
    <row r="117" spans="1:42" x14ac:dyDescent="0.25">
      <c r="A117" s="624" t="s">
        <v>410</v>
      </c>
      <c r="B117" s="625"/>
      <c r="C117" s="626"/>
      <c r="D117" s="626"/>
      <c r="E117" s="626"/>
      <c r="F117" s="626"/>
      <c r="G117" s="626"/>
      <c r="H117" s="627"/>
      <c r="I117" s="532"/>
      <c r="J117" s="606"/>
      <c r="K117" s="607"/>
      <c r="L117" s="604"/>
      <c r="M117" s="604"/>
      <c r="N117" s="604"/>
      <c r="O117" s="604"/>
      <c r="P117" s="605"/>
      <c r="Q117" s="532"/>
      <c r="R117" s="606"/>
      <c r="S117" s="607"/>
      <c r="T117" s="604"/>
      <c r="U117" s="604"/>
      <c r="V117" s="604"/>
      <c r="W117" s="604"/>
      <c r="X117" s="605"/>
      <c r="Y117" s="532"/>
      <c r="Z117" s="606"/>
      <c r="AA117" s="607"/>
      <c r="AB117" s="604"/>
      <c r="AC117" s="604"/>
      <c r="AD117" s="604"/>
      <c r="AE117" s="604"/>
      <c r="AF117" s="605"/>
      <c r="AG117" s="532"/>
      <c r="AH117" s="606"/>
      <c r="AI117" s="607"/>
      <c r="AJ117" s="604"/>
      <c r="AK117" s="604"/>
      <c r="AL117" s="604"/>
      <c r="AM117" s="604"/>
      <c r="AN117" s="605"/>
      <c r="AO117" s="532"/>
      <c r="AP117" s="608"/>
    </row>
    <row r="118" spans="1:42" x14ac:dyDescent="0.25">
      <c r="A118" s="666"/>
      <c r="B118" s="661"/>
      <c r="C118" s="811"/>
      <c r="D118" s="815"/>
      <c r="E118" s="712" t="s">
        <v>380</v>
      </c>
      <c r="F118" s="710" t="s">
        <v>425</v>
      </c>
      <c r="G118" s="645"/>
      <c r="H118" s="669"/>
      <c r="I118" s="572"/>
      <c r="J118" s="596"/>
      <c r="K118" s="596"/>
      <c r="L118" s="556"/>
      <c r="M118" s="556"/>
      <c r="N118" s="710" t="s">
        <v>380</v>
      </c>
      <c r="O118" s="710" t="s">
        <v>425</v>
      </c>
      <c r="P118" s="669"/>
      <c r="Q118" s="572"/>
      <c r="R118" s="596"/>
      <c r="S118" s="596"/>
      <c r="T118" s="556"/>
      <c r="U118" s="556"/>
      <c r="V118" s="710" t="s">
        <v>380</v>
      </c>
      <c r="W118" s="710" t="s">
        <v>425</v>
      </c>
      <c r="X118" s="669"/>
      <c r="Y118" s="572"/>
      <c r="Z118" s="596"/>
      <c r="AA118" s="596"/>
      <c r="AB118" s="556"/>
      <c r="AC118" s="556"/>
      <c r="AD118" s="710" t="s">
        <v>380</v>
      </c>
      <c r="AE118" s="710" t="s">
        <v>425</v>
      </c>
      <c r="AF118" s="669"/>
      <c r="AG118" s="572"/>
      <c r="AH118" s="596"/>
      <c r="AI118" s="596"/>
      <c r="AJ118" s="556"/>
      <c r="AK118" s="556"/>
      <c r="AL118" s="710" t="s">
        <v>380</v>
      </c>
      <c r="AM118" s="710" t="s">
        <v>425</v>
      </c>
      <c r="AN118" s="669"/>
      <c r="AO118" s="572"/>
      <c r="AP118" s="605"/>
    </row>
    <row r="119" spans="1:42" ht="18.600000000000001" customHeight="1" x14ac:dyDescent="0.25">
      <c r="A119" s="622"/>
      <c r="B119" s="628"/>
      <c r="C119" s="629"/>
      <c r="D119" s="630"/>
      <c r="E119" s="801"/>
      <c r="F119" s="799"/>
      <c r="G119" s="818"/>
      <c r="H119" s="790">
        <f>E119*F119</f>
        <v>0</v>
      </c>
      <c r="I119" s="532"/>
      <c r="J119" s="1078"/>
      <c r="K119" s="1019"/>
      <c r="L119" s="1019"/>
      <c r="M119" s="1019"/>
      <c r="N119" s="801"/>
      <c r="O119" s="799"/>
      <c r="P119" s="790">
        <f>N119*O119</f>
        <v>0</v>
      </c>
      <c r="Q119" s="532"/>
      <c r="R119" s="1019"/>
      <c r="S119" s="1019"/>
      <c r="T119" s="1019"/>
      <c r="U119" s="1019"/>
      <c r="V119" s="801"/>
      <c r="W119" s="799"/>
      <c r="X119" s="790">
        <f>V119*W119</f>
        <v>0</v>
      </c>
      <c r="Y119" s="532"/>
      <c r="Z119" s="1019"/>
      <c r="AA119" s="1019"/>
      <c r="AB119" s="1019"/>
      <c r="AC119" s="1019"/>
      <c r="AD119" s="801"/>
      <c r="AE119" s="799"/>
      <c r="AF119" s="790">
        <f>AD119*AE119</f>
        <v>0</v>
      </c>
      <c r="AG119" s="532"/>
      <c r="AH119" s="1019"/>
      <c r="AI119" s="1019"/>
      <c r="AJ119" s="1019"/>
      <c r="AK119" s="1019"/>
      <c r="AL119" s="801"/>
      <c r="AM119" s="799"/>
      <c r="AN119" s="790">
        <f>AL119*AM119</f>
        <v>0</v>
      </c>
      <c r="AO119" s="532"/>
      <c r="AP119" s="793">
        <f>SUM(H119+P119+X119+AF119+AN119)</f>
        <v>0</v>
      </c>
    </row>
    <row r="120" spans="1:42" ht="18.600000000000001" customHeight="1" x14ac:dyDescent="0.25">
      <c r="A120" s="622"/>
      <c r="B120" s="632"/>
      <c r="C120" s="633"/>
      <c r="D120" s="634"/>
      <c r="E120" s="801"/>
      <c r="F120" s="799"/>
      <c r="G120" s="819"/>
      <c r="H120" s="790">
        <f t="shared" ref="H120:H122" si="51">E120*F120</f>
        <v>0</v>
      </c>
      <c r="I120" s="532"/>
      <c r="J120" s="1078"/>
      <c r="K120" s="1019"/>
      <c r="L120" s="1019"/>
      <c r="M120" s="1019"/>
      <c r="N120" s="801"/>
      <c r="O120" s="799"/>
      <c r="P120" s="790">
        <f t="shared" ref="P120:P122" si="52">N120*O120</f>
        <v>0</v>
      </c>
      <c r="Q120" s="532"/>
      <c r="R120" s="1019"/>
      <c r="S120" s="1019"/>
      <c r="T120" s="1019"/>
      <c r="U120" s="1019"/>
      <c r="V120" s="801"/>
      <c r="W120" s="799"/>
      <c r="X120" s="790">
        <f t="shared" ref="X120:X122" si="53">V120*W120</f>
        <v>0</v>
      </c>
      <c r="Y120" s="532"/>
      <c r="Z120" s="1019"/>
      <c r="AA120" s="1019"/>
      <c r="AB120" s="1019"/>
      <c r="AC120" s="1019"/>
      <c r="AD120" s="801"/>
      <c r="AE120" s="799"/>
      <c r="AF120" s="790">
        <f t="shared" ref="AF120:AF122" si="54">AD120*AE120</f>
        <v>0</v>
      </c>
      <c r="AG120" s="532"/>
      <c r="AH120" s="1019"/>
      <c r="AI120" s="1019"/>
      <c r="AJ120" s="1019"/>
      <c r="AK120" s="1019"/>
      <c r="AL120" s="801"/>
      <c r="AM120" s="799"/>
      <c r="AN120" s="790">
        <f t="shared" ref="AN120:AN122" si="55">AL120*AM120</f>
        <v>0</v>
      </c>
      <c r="AO120" s="532"/>
      <c r="AP120" s="793">
        <f t="shared" ref="AP120:AP121" si="56">SUM(H120+P120+X120+AF120+AN120)</f>
        <v>0</v>
      </c>
    </row>
    <row r="121" spans="1:42" ht="18.600000000000001" customHeight="1" x14ac:dyDescent="0.25">
      <c r="A121" s="622"/>
      <c r="B121" s="632"/>
      <c r="C121" s="633"/>
      <c r="D121" s="634"/>
      <c r="E121" s="801"/>
      <c r="F121" s="799"/>
      <c r="G121" s="819"/>
      <c r="H121" s="790">
        <f t="shared" si="51"/>
        <v>0</v>
      </c>
      <c r="I121" s="532"/>
      <c r="J121" s="1078"/>
      <c r="K121" s="1019"/>
      <c r="L121" s="1019"/>
      <c r="M121" s="1019"/>
      <c r="N121" s="801"/>
      <c r="O121" s="799"/>
      <c r="P121" s="790">
        <f t="shared" si="52"/>
        <v>0</v>
      </c>
      <c r="Q121" s="532"/>
      <c r="R121" s="1019"/>
      <c r="S121" s="1019"/>
      <c r="T121" s="1019"/>
      <c r="U121" s="1019"/>
      <c r="V121" s="801"/>
      <c r="W121" s="799"/>
      <c r="X121" s="790">
        <f t="shared" si="53"/>
        <v>0</v>
      </c>
      <c r="Y121" s="532"/>
      <c r="Z121" s="1019"/>
      <c r="AA121" s="1019"/>
      <c r="AB121" s="1019"/>
      <c r="AC121" s="1019"/>
      <c r="AD121" s="801"/>
      <c r="AE121" s="799"/>
      <c r="AF121" s="790">
        <f t="shared" si="54"/>
        <v>0</v>
      </c>
      <c r="AG121" s="532"/>
      <c r="AH121" s="1019"/>
      <c r="AI121" s="1019"/>
      <c r="AJ121" s="1019"/>
      <c r="AK121" s="1019"/>
      <c r="AL121" s="801"/>
      <c r="AM121" s="799"/>
      <c r="AN121" s="790">
        <f t="shared" si="55"/>
        <v>0</v>
      </c>
      <c r="AO121" s="532"/>
      <c r="AP121" s="793">
        <f t="shared" si="56"/>
        <v>0</v>
      </c>
    </row>
    <row r="122" spans="1:42" ht="18.600000000000001" customHeight="1" x14ac:dyDescent="0.25">
      <c r="A122" s="622"/>
      <c r="B122" s="636"/>
      <c r="C122" s="637"/>
      <c r="D122" s="638"/>
      <c r="E122" s="801"/>
      <c r="F122" s="799"/>
      <c r="G122" s="654"/>
      <c r="H122" s="790">
        <f t="shared" si="51"/>
        <v>0</v>
      </c>
      <c r="I122" s="532"/>
      <c r="J122" s="1078"/>
      <c r="K122" s="1019"/>
      <c r="L122" s="1019"/>
      <c r="M122" s="1019"/>
      <c r="N122" s="801"/>
      <c r="O122" s="799"/>
      <c r="P122" s="790">
        <f t="shared" si="52"/>
        <v>0</v>
      </c>
      <c r="Q122" s="532"/>
      <c r="R122" s="1019"/>
      <c r="S122" s="1019"/>
      <c r="T122" s="1019"/>
      <c r="U122" s="1019"/>
      <c r="V122" s="801"/>
      <c r="W122" s="799"/>
      <c r="X122" s="790">
        <f t="shared" si="53"/>
        <v>0</v>
      </c>
      <c r="Y122" s="532"/>
      <c r="Z122" s="1019"/>
      <c r="AA122" s="1019"/>
      <c r="AB122" s="1019"/>
      <c r="AC122" s="1019"/>
      <c r="AD122" s="801"/>
      <c r="AE122" s="799"/>
      <c r="AF122" s="790">
        <f t="shared" si="54"/>
        <v>0</v>
      </c>
      <c r="AG122" s="532"/>
      <c r="AH122" s="1019"/>
      <c r="AI122" s="1019"/>
      <c r="AJ122" s="1019"/>
      <c r="AK122" s="1019"/>
      <c r="AL122" s="801"/>
      <c r="AM122" s="799"/>
      <c r="AN122" s="790">
        <f t="shared" si="55"/>
        <v>0</v>
      </c>
      <c r="AO122" s="532"/>
      <c r="AP122" s="793">
        <f>SUM(H122+P122+X122+AF122+AN122)</f>
        <v>0</v>
      </c>
    </row>
    <row r="123" spans="1:42" ht="14.4" customHeight="1" x14ac:dyDescent="0.25">
      <c r="A123" s="1031" t="s">
        <v>22</v>
      </c>
      <c r="B123" s="1039"/>
      <c r="C123" s="1039"/>
      <c r="D123" s="1039"/>
      <c r="E123" s="1032"/>
      <c r="F123" s="1032"/>
      <c r="G123" s="639"/>
      <c r="H123" s="807">
        <f>SUM(H119:H122)</f>
        <v>0</v>
      </c>
      <c r="I123" s="532"/>
      <c r="J123" s="556"/>
      <c r="K123" s="556"/>
      <c r="L123" s="556"/>
      <c r="M123" s="556"/>
      <c r="N123" s="556"/>
      <c r="O123" s="556"/>
      <c r="P123" s="807">
        <f>SUM(P119:P122)</f>
        <v>0</v>
      </c>
      <c r="Q123" s="532"/>
      <c r="R123" s="596"/>
      <c r="S123" s="596"/>
      <c r="T123" s="556"/>
      <c r="U123" s="556"/>
      <c r="V123" s="556"/>
      <c r="W123" s="556"/>
      <c r="X123" s="807">
        <f>SUM(X119:X122)</f>
        <v>0</v>
      </c>
      <c r="Y123" s="532"/>
      <c r="Z123" s="596"/>
      <c r="AA123" s="596"/>
      <c r="AB123" s="556"/>
      <c r="AC123" s="556"/>
      <c r="AD123" s="556"/>
      <c r="AE123" s="556"/>
      <c r="AF123" s="807">
        <f>SUM(AF119:AF122)</f>
        <v>0</v>
      </c>
      <c r="AG123" s="532"/>
      <c r="AH123" s="596"/>
      <c r="AI123" s="596"/>
      <c r="AJ123" s="556"/>
      <c r="AK123" s="556"/>
      <c r="AL123" s="556"/>
      <c r="AM123" s="556"/>
      <c r="AN123" s="807">
        <f t="shared" ref="AN123" si="57">SUM(AN119:AN122)</f>
        <v>0</v>
      </c>
      <c r="AO123" s="532"/>
      <c r="AP123" s="794">
        <f>SUM(H123+P123+X123+AF123+AN123)</f>
        <v>0</v>
      </c>
    </row>
    <row r="124" spans="1:42" x14ac:dyDescent="0.25">
      <c r="A124" s="562"/>
      <c r="B124" s="562"/>
      <c r="C124" s="562"/>
      <c r="D124" s="562"/>
      <c r="E124" s="562"/>
      <c r="F124" s="562"/>
      <c r="G124" s="562"/>
      <c r="H124" s="565"/>
      <c r="I124" s="532"/>
      <c r="J124" s="597"/>
      <c r="K124" s="597"/>
      <c r="P124" s="598"/>
      <c r="Q124" s="532"/>
      <c r="R124" s="597"/>
      <c r="S124" s="597"/>
      <c r="X124" s="598"/>
      <c r="Y124" s="532"/>
      <c r="Z124" s="597"/>
      <c r="AA124" s="597"/>
      <c r="AF124" s="598"/>
      <c r="AG124" s="532"/>
      <c r="AH124" s="597"/>
      <c r="AI124" s="597"/>
      <c r="AN124" s="566"/>
      <c r="AO124" s="532"/>
      <c r="AP124" s="599"/>
    </row>
    <row r="125" spans="1:42" x14ac:dyDescent="0.25">
      <c r="A125" s="640" t="s">
        <v>389</v>
      </c>
      <c r="B125" s="641"/>
      <c r="C125" s="641"/>
      <c r="D125" s="519"/>
      <c r="E125" s="641"/>
      <c r="F125" s="641"/>
      <c r="G125" s="642"/>
      <c r="H125" s="643"/>
      <c r="I125" s="532"/>
      <c r="J125" s="606"/>
      <c r="K125" s="607"/>
      <c r="L125" s="604"/>
      <c r="M125" s="604"/>
      <c r="N125" s="604"/>
      <c r="O125" s="604"/>
      <c r="P125" s="643"/>
      <c r="Q125" s="532"/>
      <c r="R125" s="606"/>
      <c r="S125" s="607"/>
      <c r="T125" s="604"/>
      <c r="U125" s="604"/>
      <c r="V125" s="604"/>
      <c r="W125" s="604"/>
      <c r="X125" s="643"/>
      <c r="Y125" s="532"/>
      <c r="Z125" s="606"/>
      <c r="AA125" s="607"/>
      <c r="AB125" s="604"/>
      <c r="AC125" s="604"/>
      <c r="AD125" s="604"/>
      <c r="AE125" s="604"/>
      <c r="AF125" s="643"/>
      <c r="AG125" s="532"/>
      <c r="AH125" s="606"/>
      <c r="AI125" s="607"/>
      <c r="AJ125" s="604"/>
      <c r="AK125" s="604"/>
      <c r="AL125" s="604"/>
      <c r="AM125" s="604"/>
      <c r="AN125" s="643"/>
      <c r="AO125" s="532"/>
      <c r="AP125" s="608"/>
    </row>
    <row r="126" spans="1:42" x14ac:dyDescent="0.25">
      <c r="A126" s="644" t="s">
        <v>102</v>
      </c>
      <c r="B126" s="710" t="s">
        <v>380</v>
      </c>
      <c r="C126" s="710" t="s">
        <v>359</v>
      </c>
      <c r="D126" s="710" t="s">
        <v>360</v>
      </c>
      <c r="E126" s="710" t="s">
        <v>381</v>
      </c>
      <c r="F126" s="711" t="s">
        <v>361</v>
      </c>
      <c r="G126" s="646"/>
      <c r="H126" s="647"/>
      <c r="I126" s="572"/>
      <c r="J126" s="710" t="s">
        <v>380</v>
      </c>
      <c r="K126" s="710" t="s">
        <v>359</v>
      </c>
      <c r="L126" s="710" t="s">
        <v>360</v>
      </c>
      <c r="M126" s="710" t="s">
        <v>381</v>
      </c>
      <c r="N126" s="711" t="s">
        <v>361</v>
      </c>
      <c r="O126" s="646"/>
      <c r="P126" s="647"/>
      <c r="Q126" s="572"/>
      <c r="R126" s="710" t="s">
        <v>380</v>
      </c>
      <c r="S126" s="710" t="s">
        <v>359</v>
      </c>
      <c r="T126" s="710" t="s">
        <v>360</v>
      </c>
      <c r="U126" s="710" t="s">
        <v>381</v>
      </c>
      <c r="V126" s="711" t="s">
        <v>361</v>
      </c>
      <c r="W126" s="646"/>
      <c r="X126" s="647"/>
      <c r="Y126" s="572"/>
      <c r="Z126" s="710" t="s">
        <v>380</v>
      </c>
      <c r="AA126" s="710" t="s">
        <v>359</v>
      </c>
      <c r="AB126" s="710" t="s">
        <v>360</v>
      </c>
      <c r="AC126" s="710" t="s">
        <v>381</v>
      </c>
      <c r="AD126" s="711" t="s">
        <v>361</v>
      </c>
      <c r="AE126" s="646"/>
      <c r="AF126" s="647"/>
      <c r="AG126" s="572"/>
      <c r="AH126" s="710" t="s">
        <v>380</v>
      </c>
      <c r="AI126" s="710" t="s">
        <v>359</v>
      </c>
      <c r="AJ126" s="710" t="s">
        <v>360</v>
      </c>
      <c r="AK126" s="710" t="s">
        <v>381</v>
      </c>
      <c r="AL126" s="711" t="s">
        <v>361</v>
      </c>
      <c r="AM126" s="646"/>
      <c r="AN126" s="647"/>
      <c r="AO126" s="572"/>
      <c r="AP126" s="559"/>
    </row>
    <row r="127" spans="1:42" ht="14.4" customHeight="1" x14ac:dyDescent="0.25">
      <c r="A127" s="648" t="s">
        <v>292</v>
      </c>
      <c r="B127" s="649"/>
      <c r="C127" s="800"/>
      <c r="D127" s="800"/>
      <c r="E127" s="800"/>
      <c r="F127" s="763"/>
      <c r="G127" s="651"/>
      <c r="H127" s="787">
        <f>B127*C127*D127*E127</f>
        <v>0</v>
      </c>
      <c r="I127" s="532"/>
      <c r="J127" s="649"/>
      <c r="K127" s="800"/>
      <c r="L127" s="800"/>
      <c r="M127" s="800"/>
      <c r="N127" s="763"/>
      <c r="O127" s="651"/>
      <c r="P127" s="787">
        <f>J127*K127*L127*M127</f>
        <v>0</v>
      </c>
      <c r="Q127" s="532"/>
      <c r="R127" s="649"/>
      <c r="S127" s="800"/>
      <c r="T127" s="800"/>
      <c r="U127" s="800"/>
      <c r="V127" s="763"/>
      <c r="W127" s="651"/>
      <c r="X127" s="787">
        <f>R127*S127*T127*U127</f>
        <v>0</v>
      </c>
      <c r="Y127" s="532"/>
      <c r="Z127" s="649"/>
      <c r="AA127" s="800"/>
      <c r="AB127" s="800"/>
      <c r="AC127" s="800"/>
      <c r="AD127" s="763"/>
      <c r="AE127" s="651"/>
      <c r="AF127" s="787">
        <f>Z127*AA127*AB127*AC127</f>
        <v>0</v>
      </c>
      <c r="AG127" s="532"/>
      <c r="AH127" s="649"/>
      <c r="AI127" s="800"/>
      <c r="AJ127" s="800"/>
      <c r="AK127" s="800"/>
      <c r="AL127" s="763"/>
      <c r="AM127" s="651"/>
      <c r="AN127" s="787">
        <f>AH127*AI127*AJ127*AK127</f>
        <v>0</v>
      </c>
      <c r="AO127" s="532"/>
      <c r="AP127" s="793">
        <f t="shared" ref="AP127:AP132" si="58">SUM(H127+P127+X127+AF127+AN127)</f>
        <v>0</v>
      </c>
    </row>
    <row r="128" spans="1:42" ht="14.4" customHeight="1" x14ac:dyDescent="0.25">
      <c r="A128" s="652" t="s">
        <v>293</v>
      </c>
      <c r="B128" s="649"/>
      <c r="C128" s="800"/>
      <c r="D128" s="800"/>
      <c r="E128" s="800"/>
      <c r="F128" s="763"/>
      <c r="G128" s="651"/>
      <c r="H128" s="783">
        <f t="shared" ref="H128" si="59">B128*C128*D128*E128</f>
        <v>0</v>
      </c>
      <c r="I128" s="532"/>
      <c r="J128" s="649"/>
      <c r="K128" s="800"/>
      <c r="L128" s="800"/>
      <c r="M128" s="800"/>
      <c r="N128" s="763"/>
      <c r="O128" s="651"/>
      <c r="P128" s="783">
        <f t="shared" ref="P128" si="60">J128*K128*L128*M128</f>
        <v>0</v>
      </c>
      <c r="Q128" s="532"/>
      <c r="R128" s="649"/>
      <c r="S128" s="800"/>
      <c r="T128" s="800"/>
      <c r="U128" s="800"/>
      <c r="V128" s="763"/>
      <c r="W128" s="651"/>
      <c r="X128" s="783">
        <f t="shared" ref="X128" si="61">R128*S128*T128*U128</f>
        <v>0</v>
      </c>
      <c r="Y128" s="532"/>
      <c r="Z128" s="649"/>
      <c r="AA128" s="800"/>
      <c r="AB128" s="800"/>
      <c r="AC128" s="800"/>
      <c r="AD128" s="763"/>
      <c r="AE128" s="651"/>
      <c r="AF128" s="783">
        <f t="shared" ref="AF128" si="62">Z128*AA128*AB128*AC128</f>
        <v>0</v>
      </c>
      <c r="AG128" s="532"/>
      <c r="AH128" s="649"/>
      <c r="AI128" s="800"/>
      <c r="AJ128" s="800"/>
      <c r="AK128" s="800"/>
      <c r="AL128" s="763"/>
      <c r="AM128" s="651"/>
      <c r="AN128" s="783">
        <f t="shared" ref="AN128" si="63">AH128*AI128*AJ128*AK128</f>
        <v>0</v>
      </c>
      <c r="AO128" s="532"/>
      <c r="AP128" s="793">
        <f t="shared" si="58"/>
        <v>0</v>
      </c>
    </row>
    <row r="129" spans="1:42" ht="14.4" customHeight="1" x14ac:dyDescent="0.25">
      <c r="A129" s="652" t="s">
        <v>295</v>
      </c>
      <c r="B129" s="649"/>
      <c r="C129" s="840"/>
      <c r="D129" s="800"/>
      <c r="E129" s="800"/>
      <c r="F129" s="763"/>
      <c r="G129" s="651"/>
      <c r="H129" s="783">
        <f>B129*D129*E129</f>
        <v>0</v>
      </c>
      <c r="I129" s="532"/>
      <c r="J129" s="649"/>
      <c r="K129" s="840"/>
      <c r="L129" s="800"/>
      <c r="M129" s="800"/>
      <c r="N129" s="763"/>
      <c r="O129" s="651"/>
      <c r="P129" s="783">
        <f>J129*L129*M129</f>
        <v>0</v>
      </c>
      <c r="Q129" s="532"/>
      <c r="R129" s="649"/>
      <c r="S129" s="840"/>
      <c r="T129" s="800"/>
      <c r="U129" s="800"/>
      <c r="V129" s="763"/>
      <c r="W129" s="651"/>
      <c r="X129" s="783">
        <f>R129*T129*U129</f>
        <v>0</v>
      </c>
      <c r="Y129" s="532"/>
      <c r="Z129" s="649"/>
      <c r="AA129" s="840"/>
      <c r="AB129" s="800"/>
      <c r="AC129" s="800"/>
      <c r="AD129" s="763"/>
      <c r="AE129" s="651"/>
      <c r="AF129" s="783">
        <f>Z129*AB129*AC129</f>
        <v>0</v>
      </c>
      <c r="AG129" s="532"/>
      <c r="AH129" s="649"/>
      <c r="AI129" s="840"/>
      <c r="AJ129" s="800"/>
      <c r="AK129" s="800"/>
      <c r="AL129" s="763"/>
      <c r="AM129" s="651"/>
      <c r="AN129" s="783">
        <f>AH129*AJ129*AK129</f>
        <v>0</v>
      </c>
      <c r="AO129" s="532"/>
      <c r="AP129" s="793">
        <f t="shared" si="58"/>
        <v>0</v>
      </c>
    </row>
    <row r="130" spans="1:42" ht="14.4" customHeight="1" x14ac:dyDescent="0.25">
      <c r="A130" s="652" t="s">
        <v>294</v>
      </c>
      <c r="B130" s="649"/>
      <c r="C130" s="840"/>
      <c r="D130" s="800"/>
      <c r="E130" s="800"/>
      <c r="F130" s="800"/>
      <c r="G130" s="651"/>
      <c r="H130" s="783">
        <f>B130*D130*E130*F130</f>
        <v>0</v>
      </c>
      <c r="I130" s="532"/>
      <c r="J130" s="649"/>
      <c r="K130" s="840"/>
      <c r="L130" s="800"/>
      <c r="M130" s="800"/>
      <c r="N130" s="800"/>
      <c r="O130" s="651"/>
      <c r="P130" s="783">
        <f>J130*L130*M130*N130</f>
        <v>0</v>
      </c>
      <c r="Q130" s="532"/>
      <c r="R130" s="649"/>
      <c r="S130" s="840"/>
      <c r="T130" s="800"/>
      <c r="U130" s="800"/>
      <c r="V130" s="800"/>
      <c r="W130" s="651"/>
      <c r="X130" s="783">
        <f>R130*T130*U130*V130</f>
        <v>0</v>
      </c>
      <c r="Y130" s="532"/>
      <c r="Z130" s="649"/>
      <c r="AA130" s="840"/>
      <c r="AB130" s="800"/>
      <c r="AC130" s="800"/>
      <c r="AD130" s="800"/>
      <c r="AE130" s="651"/>
      <c r="AF130" s="783">
        <f>Z130*AB130*AC130*AD130</f>
        <v>0</v>
      </c>
      <c r="AG130" s="532"/>
      <c r="AH130" s="649"/>
      <c r="AI130" s="840"/>
      <c r="AJ130" s="800"/>
      <c r="AK130" s="800"/>
      <c r="AL130" s="800"/>
      <c r="AM130" s="651"/>
      <c r="AN130" s="783">
        <f>AH130*AJ130*AK130*AL130</f>
        <v>0</v>
      </c>
      <c r="AO130" s="532"/>
      <c r="AP130" s="793">
        <f t="shared" si="58"/>
        <v>0</v>
      </c>
    </row>
    <row r="131" spans="1:42" ht="14.4" customHeight="1" x14ac:dyDescent="0.25">
      <c r="A131" s="653" t="s">
        <v>145</v>
      </c>
      <c r="B131" s="649"/>
      <c r="C131" s="800"/>
      <c r="D131" s="800"/>
      <c r="E131" s="800"/>
      <c r="F131" s="763"/>
      <c r="G131" s="654"/>
      <c r="H131" s="783">
        <f>B131*C131*D131*E131</f>
        <v>0</v>
      </c>
      <c r="I131" s="532"/>
      <c r="J131" s="649"/>
      <c r="K131" s="800"/>
      <c r="L131" s="800"/>
      <c r="M131" s="800"/>
      <c r="N131" s="763"/>
      <c r="O131" s="654"/>
      <c r="P131" s="783">
        <f>J131*K131*L131*M131</f>
        <v>0</v>
      </c>
      <c r="Q131" s="532"/>
      <c r="R131" s="649"/>
      <c r="S131" s="800"/>
      <c r="T131" s="800"/>
      <c r="U131" s="800"/>
      <c r="V131" s="763"/>
      <c r="W131" s="654"/>
      <c r="X131" s="783">
        <f>R131*S131*T131*U131</f>
        <v>0</v>
      </c>
      <c r="Y131" s="532"/>
      <c r="Z131" s="649"/>
      <c r="AA131" s="800"/>
      <c r="AB131" s="800"/>
      <c r="AC131" s="800"/>
      <c r="AD131" s="763"/>
      <c r="AE131" s="654"/>
      <c r="AF131" s="783">
        <f>Z131*AA131*AB131*AC131</f>
        <v>0</v>
      </c>
      <c r="AG131" s="532"/>
      <c r="AH131" s="649"/>
      <c r="AI131" s="800"/>
      <c r="AJ131" s="800"/>
      <c r="AK131" s="800"/>
      <c r="AL131" s="763"/>
      <c r="AM131" s="654"/>
      <c r="AN131" s="783">
        <f>AH131*AI131*AJ131*AK131</f>
        <v>0</v>
      </c>
      <c r="AO131" s="532"/>
      <c r="AP131" s="793">
        <f t="shared" si="58"/>
        <v>0</v>
      </c>
    </row>
    <row r="132" spans="1:42" ht="14.4" customHeight="1" x14ac:dyDescent="0.3">
      <c r="A132" s="655"/>
      <c r="C132" s="622"/>
      <c r="D132" s="622"/>
      <c r="E132" s="622"/>
      <c r="F132" s="622" t="s">
        <v>104</v>
      </c>
      <c r="G132" s="656"/>
      <c r="H132" s="807">
        <f>SUM(H127:H131)</f>
        <v>0</v>
      </c>
      <c r="I132" s="657"/>
      <c r="J132" s="500"/>
      <c r="K132" s="622"/>
      <c r="L132" s="622"/>
      <c r="M132" s="622"/>
      <c r="N132" s="622" t="s">
        <v>104</v>
      </c>
      <c r="O132" s="656"/>
      <c r="P132" s="807">
        <f>SUM(P127:P131)</f>
        <v>0</v>
      </c>
      <c r="Q132" s="657"/>
      <c r="R132" s="500"/>
      <c r="S132" s="622"/>
      <c r="T132" s="622"/>
      <c r="U132" s="622"/>
      <c r="V132" s="622" t="s">
        <v>104</v>
      </c>
      <c r="W132" s="656"/>
      <c r="X132" s="807">
        <f>SUM(X127:X131)</f>
        <v>0</v>
      </c>
      <c r="Y132" s="657"/>
      <c r="Z132" s="500"/>
      <c r="AA132" s="622"/>
      <c r="AB132" s="622"/>
      <c r="AC132" s="622"/>
      <c r="AD132" s="622" t="s">
        <v>104</v>
      </c>
      <c r="AE132" s="656"/>
      <c r="AF132" s="807">
        <f>SUM(AF127:AF131)</f>
        <v>0</v>
      </c>
      <c r="AG132" s="657"/>
      <c r="AH132" s="500"/>
      <c r="AI132" s="622"/>
      <c r="AJ132" s="622"/>
      <c r="AK132" s="622"/>
      <c r="AL132" s="622" t="s">
        <v>104</v>
      </c>
      <c r="AM132" s="656"/>
      <c r="AN132" s="807">
        <f t="shared" ref="AN132" si="64">SUM(AN127:AN131)</f>
        <v>0</v>
      </c>
      <c r="AO132" s="657"/>
      <c r="AP132" s="793">
        <f t="shared" si="58"/>
        <v>0</v>
      </c>
    </row>
    <row r="133" spans="1:42" ht="14.4" customHeight="1" x14ac:dyDescent="0.25">
      <c r="A133" s="644" t="s">
        <v>102</v>
      </c>
      <c r="B133" s="710" t="s">
        <v>380</v>
      </c>
      <c r="C133" s="710" t="s">
        <v>359</v>
      </c>
      <c r="D133" s="710" t="s">
        <v>360</v>
      </c>
      <c r="E133" s="710" t="s">
        <v>381</v>
      </c>
      <c r="F133" s="711" t="s">
        <v>361</v>
      </c>
      <c r="G133" s="646"/>
      <c r="H133" s="647"/>
      <c r="I133" s="532"/>
      <c r="J133" s="710" t="s">
        <v>380</v>
      </c>
      <c r="K133" s="710" t="s">
        <v>359</v>
      </c>
      <c r="L133" s="710" t="s">
        <v>360</v>
      </c>
      <c r="M133" s="710" t="s">
        <v>381</v>
      </c>
      <c r="N133" s="711" t="s">
        <v>361</v>
      </c>
      <c r="O133" s="646"/>
      <c r="P133" s="647"/>
      <c r="Q133" s="532"/>
      <c r="R133" s="710" t="s">
        <v>380</v>
      </c>
      <c r="S133" s="710" t="s">
        <v>359</v>
      </c>
      <c r="T133" s="710" t="s">
        <v>360</v>
      </c>
      <c r="U133" s="710" t="s">
        <v>381</v>
      </c>
      <c r="V133" s="711" t="s">
        <v>361</v>
      </c>
      <c r="W133" s="646"/>
      <c r="X133" s="647"/>
      <c r="Y133" s="532"/>
      <c r="Z133" s="710" t="s">
        <v>380</v>
      </c>
      <c r="AA133" s="710" t="s">
        <v>359</v>
      </c>
      <c r="AB133" s="710" t="s">
        <v>360</v>
      </c>
      <c r="AC133" s="710" t="s">
        <v>381</v>
      </c>
      <c r="AD133" s="711" t="s">
        <v>361</v>
      </c>
      <c r="AE133" s="646"/>
      <c r="AF133" s="647"/>
      <c r="AG133" s="532"/>
      <c r="AH133" s="710" t="s">
        <v>380</v>
      </c>
      <c r="AI133" s="710" t="s">
        <v>359</v>
      </c>
      <c r="AJ133" s="710" t="s">
        <v>360</v>
      </c>
      <c r="AK133" s="710" t="s">
        <v>381</v>
      </c>
      <c r="AL133" s="711" t="s">
        <v>361</v>
      </c>
      <c r="AM133" s="646"/>
      <c r="AN133" s="647"/>
      <c r="AO133" s="532"/>
      <c r="AP133" s="559"/>
    </row>
    <row r="134" spans="1:42" ht="14.4" customHeight="1" x14ac:dyDescent="0.25">
      <c r="A134" s="648" t="s">
        <v>292</v>
      </c>
      <c r="B134" s="649"/>
      <c r="C134" s="800"/>
      <c r="D134" s="800"/>
      <c r="E134" s="800"/>
      <c r="F134" s="763"/>
      <c r="G134" s="651"/>
      <c r="H134" s="787">
        <f>B134*C134*D134*E134</f>
        <v>0</v>
      </c>
      <c r="I134" s="532"/>
      <c r="J134" s="649"/>
      <c r="K134" s="800"/>
      <c r="L134" s="800"/>
      <c r="M134" s="800"/>
      <c r="N134" s="763"/>
      <c r="O134" s="651"/>
      <c r="P134" s="787">
        <f>J134*K134*L134*M134</f>
        <v>0</v>
      </c>
      <c r="Q134" s="532"/>
      <c r="R134" s="649"/>
      <c r="S134" s="800"/>
      <c r="T134" s="800"/>
      <c r="U134" s="800"/>
      <c r="V134" s="763"/>
      <c r="W134" s="651"/>
      <c r="X134" s="787">
        <f>R134*S134*T134*U134</f>
        <v>0</v>
      </c>
      <c r="Y134" s="532"/>
      <c r="Z134" s="649"/>
      <c r="AA134" s="800"/>
      <c r="AB134" s="800"/>
      <c r="AC134" s="800"/>
      <c r="AD134" s="763"/>
      <c r="AE134" s="651"/>
      <c r="AF134" s="787">
        <f>Z134*AA134*AB134*AC134</f>
        <v>0</v>
      </c>
      <c r="AG134" s="532"/>
      <c r="AH134" s="649"/>
      <c r="AI134" s="800"/>
      <c r="AJ134" s="800"/>
      <c r="AK134" s="800"/>
      <c r="AL134" s="763"/>
      <c r="AM134" s="651"/>
      <c r="AN134" s="787">
        <f>AH134*AI134*AJ134*AK134</f>
        <v>0</v>
      </c>
      <c r="AO134" s="532"/>
      <c r="AP134" s="793">
        <f t="shared" ref="AP134:AP139" si="65">SUM(H134+P134+X134+AF134+AN134)</f>
        <v>0</v>
      </c>
    </row>
    <row r="135" spans="1:42" ht="14.4" customHeight="1" x14ac:dyDescent="0.25">
      <c r="A135" s="652" t="s">
        <v>293</v>
      </c>
      <c r="B135" s="649"/>
      <c r="C135" s="800"/>
      <c r="D135" s="800"/>
      <c r="E135" s="800"/>
      <c r="F135" s="763"/>
      <c r="G135" s="651"/>
      <c r="H135" s="783">
        <f t="shared" ref="H135" si="66">B135*C135*D135*E135</f>
        <v>0</v>
      </c>
      <c r="I135" s="532"/>
      <c r="J135" s="649"/>
      <c r="K135" s="800"/>
      <c r="L135" s="800"/>
      <c r="M135" s="800"/>
      <c r="N135" s="763"/>
      <c r="O135" s="651"/>
      <c r="P135" s="783">
        <f t="shared" ref="P135" si="67">J135*K135*L135*M135</f>
        <v>0</v>
      </c>
      <c r="Q135" s="532"/>
      <c r="R135" s="649"/>
      <c r="S135" s="800"/>
      <c r="T135" s="800"/>
      <c r="U135" s="800"/>
      <c r="V135" s="763"/>
      <c r="W135" s="651"/>
      <c r="X135" s="783">
        <f t="shared" ref="X135" si="68">R135*S135*T135*U135</f>
        <v>0</v>
      </c>
      <c r="Y135" s="532"/>
      <c r="Z135" s="649"/>
      <c r="AA135" s="800"/>
      <c r="AB135" s="800"/>
      <c r="AC135" s="800"/>
      <c r="AD135" s="763"/>
      <c r="AE135" s="651"/>
      <c r="AF135" s="783">
        <f t="shared" ref="AF135" si="69">Z135*AA135*AB135*AC135</f>
        <v>0</v>
      </c>
      <c r="AG135" s="532"/>
      <c r="AH135" s="649"/>
      <c r="AI135" s="800"/>
      <c r="AJ135" s="800"/>
      <c r="AK135" s="800"/>
      <c r="AL135" s="763"/>
      <c r="AM135" s="651"/>
      <c r="AN135" s="783">
        <f t="shared" ref="AN135" si="70">AH135*AI135*AJ135*AK135</f>
        <v>0</v>
      </c>
      <c r="AO135" s="532"/>
      <c r="AP135" s="793">
        <f t="shared" si="65"/>
        <v>0</v>
      </c>
    </row>
    <row r="136" spans="1:42" ht="13.2" customHeight="1" x14ac:dyDescent="0.25">
      <c r="A136" s="652" t="s">
        <v>295</v>
      </c>
      <c r="B136" s="649"/>
      <c r="C136" s="840"/>
      <c r="D136" s="800"/>
      <c r="E136" s="800"/>
      <c r="F136" s="763"/>
      <c r="G136" s="651"/>
      <c r="H136" s="783">
        <f>B136*D136*E136</f>
        <v>0</v>
      </c>
      <c r="I136" s="532"/>
      <c r="J136" s="649"/>
      <c r="K136" s="840"/>
      <c r="L136" s="800"/>
      <c r="M136" s="800"/>
      <c r="N136" s="763"/>
      <c r="O136" s="651"/>
      <c r="P136" s="783">
        <f>J136*L136*M136</f>
        <v>0</v>
      </c>
      <c r="Q136" s="532"/>
      <c r="R136" s="649"/>
      <c r="S136" s="840"/>
      <c r="T136" s="800"/>
      <c r="U136" s="800"/>
      <c r="V136" s="763"/>
      <c r="W136" s="651"/>
      <c r="X136" s="783">
        <f>R136*T136*U136</f>
        <v>0</v>
      </c>
      <c r="Y136" s="532"/>
      <c r="Z136" s="649"/>
      <c r="AA136" s="840"/>
      <c r="AB136" s="800"/>
      <c r="AC136" s="800"/>
      <c r="AD136" s="763"/>
      <c r="AE136" s="651"/>
      <c r="AF136" s="783">
        <f>Z136*AB136*AC136</f>
        <v>0</v>
      </c>
      <c r="AG136" s="532"/>
      <c r="AH136" s="649"/>
      <c r="AI136" s="840"/>
      <c r="AJ136" s="800"/>
      <c r="AK136" s="800"/>
      <c r="AL136" s="763"/>
      <c r="AM136" s="651"/>
      <c r="AN136" s="783">
        <f>AH136*AJ136*AK136</f>
        <v>0</v>
      </c>
      <c r="AO136" s="532"/>
      <c r="AP136" s="793">
        <f t="shared" si="65"/>
        <v>0</v>
      </c>
    </row>
    <row r="137" spans="1:42" ht="14.4" customHeight="1" x14ac:dyDescent="0.25">
      <c r="A137" s="652" t="s">
        <v>294</v>
      </c>
      <c r="B137" s="649"/>
      <c r="C137" s="840"/>
      <c r="D137" s="800"/>
      <c r="E137" s="800"/>
      <c r="F137" s="800"/>
      <c r="G137" s="651"/>
      <c r="H137" s="783">
        <f>B137*D137*E137*F137</f>
        <v>0</v>
      </c>
      <c r="I137" s="532"/>
      <c r="J137" s="649"/>
      <c r="K137" s="840"/>
      <c r="L137" s="800"/>
      <c r="M137" s="800"/>
      <c r="N137" s="800"/>
      <c r="O137" s="651"/>
      <c r="P137" s="783">
        <f>J137*L137*M137*N137</f>
        <v>0</v>
      </c>
      <c r="Q137" s="532"/>
      <c r="R137" s="649"/>
      <c r="S137" s="840"/>
      <c r="T137" s="800"/>
      <c r="U137" s="800"/>
      <c r="V137" s="800"/>
      <c r="W137" s="651"/>
      <c r="X137" s="783">
        <f>R137*T137*U137*V137</f>
        <v>0</v>
      </c>
      <c r="Y137" s="532"/>
      <c r="Z137" s="649"/>
      <c r="AA137" s="840"/>
      <c r="AB137" s="800"/>
      <c r="AC137" s="800"/>
      <c r="AD137" s="800"/>
      <c r="AE137" s="651"/>
      <c r="AF137" s="783">
        <f>Z137*AB137*AC137*AD137</f>
        <v>0</v>
      </c>
      <c r="AG137" s="532"/>
      <c r="AH137" s="649"/>
      <c r="AI137" s="840"/>
      <c r="AJ137" s="800"/>
      <c r="AK137" s="800"/>
      <c r="AL137" s="800"/>
      <c r="AM137" s="651"/>
      <c r="AN137" s="783">
        <f>AH137*AJ137*AK137*AL137</f>
        <v>0</v>
      </c>
      <c r="AO137" s="532"/>
      <c r="AP137" s="793">
        <f t="shared" si="65"/>
        <v>0</v>
      </c>
    </row>
    <row r="138" spans="1:42" ht="14.4" customHeight="1" x14ac:dyDescent="0.25">
      <c r="A138" s="653" t="s">
        <v>145</v>
      </c>
      <c r="B138" s="649"/>
      <c r="C138" s="800"/>
      <c r="D138" s="800"/>
      <c r="E138" s="800"/>
      <c r="F138" s="763"/>
      <c r="G138" s="654"/>
      <c r="H138" s="783">
        <f>B138*C138*D138*E138</f>
        <v>0</v>
      </c>
      <c r="I138" s="532"/>
      <c r="J138" s="649"/>
      <c r="K138" s="800"/>
      <c r="L138" s="800"/>
      <c r="M138" s="800"/>
      <c r="N138" s="763"/>
      <c r="O138" s="654"/>
      <c r="P138" s="783">
        <f>J138*K138*L138*M138</f>
        <v>0</v>
      </c>
      <c r="Q138" s="532"/>
      <c r="R138" s="649"/>
      <c r="S138" s="800"/>
      <c r="T138" s="800"/>
      <c r="U138" s="800"/>
      <c r="V138" s="763"/>
      <c r="W138" s="654"/>
      <c r="X138" s="783">
        <f>R138*S138*T138*U138</f>
        <v>0</v>
      </c>
      <c r="Y138" s="532"/>
      <c r="Z138" s="649"/>
      <c r="AA138" s="800"/>
      <c r="AB138" s="800"/>
      <c r="AC138" s="800"/>
      <c r="AD138" s="763"/>
      <c r="AE138" s="654"/>
      <c r="AF138" s="783">
        <f>Z138*AA138*AB138*AC138</f>
        <v>0</v>
      </c>
      <c r="AG138" s="532"/>
      <c r="AH138" s="649"/>
      <c r="AI138" s="800"/>
      <c r="AJ138" s="800"/>
      <c r="AK138" s="800"/>
      <c r="AL138" s="763"/>
      <c r="AM138" s="654"/>
      <c r="AN138" s="783">
        <f>AH138*AI138*AJ138*AK138</f>
        <v>0</v>
      </c>
      <c r="AO138" s="532"/>
      <c r="AP138" s="793">
        <f t="shared" si="65"/>
        <v>0</v>
      </c>
    </row>
    <row r="139" spans="1:42" ht="14.4" x14ac:dyDescent="0.3">
      <c r="A139" s="655"/>
      <c r="C139" s="622"/>
      <c r="D139" s="622"/>
      <c r="E139" s="622"/>
      <c r="F139" s="622" t="s">
        <v>104</v>
      </c>
      <c r="G139" s="658"/>
      <c r="H139" s="807">
        <f>SUM(H134:H138)</f>
        <v>0</v>
      </c>
      <c r="I139" s="657"/>
      <c r="J139" s="500"/>
      <c r="K139" s="622"/>
      <c r="L139" s="622"/>
      <c r="M139" s="622"/>
      <c r="N139" s="622" t="s">
        <v>104</v>
      </c>
      <c r="O139" s="658"/>
      <c r="P139" s="807">
        <f>SUM(P134:P138)</f>
        <v>0</v>
      </c>
      <c r="Q139" s="657"/>
      <c r="R139" s="500"/>
      <c r="S139" s="622"/>
      <c r="T139" s="622"/>
      <c r="U139" s="622"/>
      <c r="V139" s="622" t="s">
        <v>104</v>
      </c>
      <c r="W139" s="658"/>
      <c r="X139" s="807">
        <f>SUM(X134:X138)</f>
        <v>0</v>
      </c>
      <c r="Y139" s="657"/>
      <c r="Z139" s="500"/>
      <c r="AA139" s="622"/>
      <c r="AB139" s="622"/>
      <c r="AC139" s="622"/>
      <c r="AD139" s="622" t="s">
        <v>104</v>
      </c>
      <c r="AE139" s="658"/>
      <c r="AF139" s="807">
        <f>SUM(AF134:AF138)</f>
        <v>0</v>
      </c>
      <c r="AG139" s="657"/>
      <c r="AH139" s="500"/>
      <c r="AI139" s="622"/>
      <c r="AJ139" s="622"/>
      <c r="AK139" s="622"/>
      <c r="AL139" s="622" t="s">
        <v>104</v>
      </c>
      <c r="AM139" s="656"/>
      <c r="AN139" s="807">
        <f t="shared" ref="AN139" si="71">SUM(AN134:AN138)</f>
        <v>0</v>
      </c>
      <c r="AO139" s="657"/>
      <c r="AP139" s="793">
        <f t="shared" si="65"/>
        <v>0</v>
      </c>
    </row>
    <row r="140" spans="1:42" ht="14.4" customHeight="1" x14ac:dyDescent="0.25">
      <c r="A140" s="644" t="s">
        <v>102</v>
      </c>
      <c r="B140" s="710" t="s">
        <v>380</v>
      </c>
      <c r="C140" s="710" t="s">
        <v>359</v>
      </c>
      <c r="D140" s="710" t="s">
        <v>360</v>
      </c>
      <c r="E140" s="710" t="s">
        <v>381</v>
      </c>
      <c r="F140" s="711" t="s">
        <v>361</v>
      </c>
      <c r="G140" s="646"/>
      <c r="H140" s="647"/>
      <c r="I140" s="532"/>
      <c r="J140" s="710" t="s">
        <v>380</v>
      </c>
      <c r="K140" s="710" t="s">
        <v>359</v>
      </c>
      <c r="L140" s="710" t="s">
        <v>360</v>
      </c>
      <c r="M140" s="710" t="s">
        <v>381</v>
      </c>
      <c r="N140" s="711" t="s">
        <v>361</v>
      </c>
      <c r="O140" s="646"/>
      <c r="P140" s="647"/>
      <c r="Q140" s="532"/>
      <c r="R140" s="710" t="s">
        <v>380</v>
      </c>
      <c r="S140" s="710" t="s">
        <v>359</v>
      </c>
      <c r="T140" s="710" t="s">
        <v>360</v>
      </c>
      <c r="U140" s="710" t="s">
        <v>381</v>
      </c>
      <c r="V140" s="711" t="s">
        <v>361</v>
      </c>
      <c r="W140" s="646"/>
      <c r="X140" s="647"/>
      <c r="Y140" s="532"/>
      <c r="Z140" s="710" t="s">
        <v>380</v>
      </c>
      <c r="AA140" s="710" t="s">
        <v>359</v>
      </c>
      <c r="AB140" s="710" t="s">
        <v>360</v>
      </c>
      <c r="AC140" s="710" t="s">
        <v>381</v>
      </c>
      <c r="AD140" s="711" t="s">
        <v>361</v>
      </c>
      <c r="AE140" s="646"/>
      <c r="AF140" s="647"/>
      <c r="AG140" s="532"/>
      <c r="AH140" s="710" t="s">
        <v>380</v>
      </c>
      <c r="AI140" s="710" t="s">
        <v>359</v>
      </c>
      <c r="AJ140" s="710" t="s">
        <v>360</v>
      </c>
      <c r="AK140" s="710" t="s">
        <v>381</v>
      </c>
      <c r="AL140" s="711" t="s">
        <v>361</v>
      </c>
      <c r="AM140" s="646"/>
      <c r="AN140" s="647"/>
      <c r="AO140" s="532"/>
      <c r="AP140" s="559"/>
    </row>
    <row r="141" spans="1:42" ht="14.4" customHeight="1" x14ac:dyDescent="0.25">
      <c r="A141" s="648" t="s">
        <v>292</v>
      </c>
      <c r="B141" s="649"/>
      <c r="C141" s="800"/>
      <c r="D141" s="800"/>
      <c r="E141" s="800"/>
      <c r="F141" s="763"/>
      <c r="G141" s="651"/>
      <c r="H141" s="787">
        <f>B141*C141*D141*E141</f>
        <v>0</v>
      </c>
      <c r="I141" s="532"/>
      <c r="J141" s="649"/>
      <c r="K141" s="800"/>
      <c r="L141" s="800"/>
      <c r="M141" s="800"/>
      <c r="N141" s="763"/>
      <c r="O141" s="651"/>
      <c r="P141" s="787">
        <f>J141*K141*L141*M141</f>
        <v>0</v>
      </c>
      <c r="Q141" s="532"/>
      <c r="R141" s="649"/>
      <c r="S141" s="800"/>
      <c r="T141" s="800"/>
      <c r="U141" s="800"/>
      <c r="V141" s="763"/>
      <c r="W141" s="651"/>
      <c r="X141" s="787">
        <f>R141*S141*T141*U141</f>
        <v>0</v>
      </c>
      <c r="Y141" s="532"/>
      <c r="Z141" s="649"/>
      <c r="AA141" s="800"/>
      <c r="AB141" s="800"/>
      <c r="AC141" s="800"/>
      <c r="AD141" s="763"/>
      <c r="AE141" s="651"/>
      <c r="AF141" s="787">
        <f>Z141*AA141*AB141*AC141</f>
        <v>0</v>
      </c>
      <c r="AG141" s="532"/>
      <c r="AH141" s="649"/>
      <c r="AI141" s="800"/>
      <c r="AJ141" s="800"/>
      <c r="AK141" s="800"/>
      <c r="AL141" s="763"/>
      <c r="AM141" s="651"/>
      <c r="AN141" s="787">
        <f>AH141*AI141*AJ141*AK141</f>
        <v>0</v>
      </c>
      <c r="AO141" s="532"/>
      <c r="AP141" s="793">
        <f t="shared" ref="AP141:AP146" si="72">SUM(H141+P141+X141+AF141+AN141)</f>
        <v>0</v>
      </c>
    </row>
    <row r="142" spans="1:42" x14ac:dyDescent="0.25">
      <c r="A142" s="652" t="s">
        <v>293</v>
      </c>
      <c r="B142" s="649"/>
      <c r="C142" s="800"/>
      <c r="D142" s="800"/>
      <c r="E142" s="800"/>
      <c r="F142" s="763"/>
      <c r="G142" s="651"/>
      <c r="H142" s="783">
        <f t="shared" ref="H142" si="73">B142*C142*D142*E142</f>
        <v>0</v>
      </c>
      <c r="I142" s="532"/>
      <c r="J142" s="649"/>
      <c r="K142" s="800"/>
      <c r="L142" s="800"/>
      <c r="M142" s="800"/>
      <c r="N142" s="763"/>
      <c r="O142" s="651"/>
      <c r="P142" s="783">
        <f t="shared" ref="P142" si="74">J142*K142*L142*M142</f>
        <v>0</v>
      </c>
      <c r="Q142" s="532"/>
      <c r="R142" s="649"/>
      <c r="S142" s="800"/>
      <c r="T142" s="800"/>
      <c r="U142" s="800"/>
      <c r="V142" s="763"/>
      <c r="W142" s="651"/>
      <c r="X142" s="783">
        <f t="shared" ref="X142" si="75">R142*S142*T142*U142</f>
        <v>0</v>
      </c>
      <c r="Y142" s="532"/>
      <c r="Z142" s="649"/>
      <c r="AA142" s="800"/>
      <c r="AB142" s="800"/>
      <c r="AC142" s="800"/>
      <c r="AD142" s="763"/>
      <c r="AE142" s="651"/>
      <c r="AF142" s="783">
        <f t="shared" ref="AF142" si="76">Z142*AA142*AB142*AC142</f>
        <v>0</v>
      </c>
      <c r="AG142" s="532"/>
      <c r="AH142" s="649"/>
      <c r="AI142" s="800"/>
      <c r="AJ142" s="800"/>
      <c r="AK142" s="800"/>
      <c r="AL142" s="763"/>
      <c r="AM142" s="651"/>
      <c r="AN142" s="783">
        <f t="shared" ref="AN142" si="77">AH142*AI142*AJ142*AK142</f>
        <v>0</v>
      </c>
      <c r="AO142" s="532"/>
      <c r="AP142" s="793">
        <f t="shared" si="72"/>
        <v>0</v>
      </c>
    </row>
    <row r="143" spans="1:42" x14ac:dyDescent="0.25">
      <c r="A143" s="652" t="s">
        <v>295</v>
      </c>
      <c r="B143" s="649"/>
      <c r="C143" s="840"/>
      <c r="D143" s="800"/>
      <c r="E143" s="800"/>
      <c r="F143" s="763"/>
      <c r="G143" s="651"/>
      <c r="H143" s="783">
        <f>B143*D143*E143</f>
        <v>0</v>
      </c>
      <c r="I143" s="532"/>
      <c r="J143" s="649"/>
      <c r="K143" s="840"/>
      <c r="L143" s="800"/>
      <c r="M143" s="800"/>
      <c r="N143" s="763"/>
      <c r="O143" s="651"/>
      <c r="P143" s="783">
        <f>J143*L143*M143</f>
        <v>0</v>
      </c>
      <c r="Q143" s="532"/>
      <c r="R143" s="649"/>
      <c r="S143" s="840"/>
      <c r="T143" s="800"/>
      <c r="U143" s="800"/>
      <c r="V143" s="763"/>
      <c r="W143" s="651"/>
      <c r="X143" s="783">
        <f>R143*T143*U143</f>
        <v>0</v>
      </c>
      <c r="Y143" s="532"/>
      <c r="Z143" s="649"/>
      <c r="AA143" s="840"/>
      <c r="AB143" s="800"/>
      <c r="AC143" s="800"/>
      <c r="AD143" s="763"/>
      <c r="AE143" s="651"/>
      <c r="AF143" s="783">
        <f>Z143*AB143*AC143</f>
        <v>0</v>
      </c>
      <c r="AG143" s="532"/>
      <c r="AH143" s="649"/>
      <c r="AI143" s="840"/>
      <c r="AJ143" s="800"/>
      <c r="AK143" s="800"/>
      <c r="AL143" s="763"/>
      <c r="AM143" s="651"/>
      <c r="AN143" s="783">
        <f>AH143*AJ143*AK143</f>
        <v>0</v>
      </c>
      <c r="AO143" s="532"/>
      <c r="AP143" s="793">
        <f t="shared" si="72"/>
        <v>0</v>
      </c>
    </row>
    <row r="144" spans="1:42" x14ac:dyDescent="0.25">
      <c r="A144" s="652" t="s">
        <v>294</v>
      </c>
      <c r="B144" s="649"/>
      <c r="C144" s="840"/>
      <c r="D144" s="800"/>
      <c r="E144" s="800"/>
      <c r="F144" s="800"/>
      <c r="G144" s="651"/>
      <c r="H144" s="783">
        <f>B144*D144*E144*F144</f>
        <v>0</v>
      </c>
      <c r="I144" s="532"/>
      <c r="J144" s="649"/>
      <c r="K144" s="840"/>
      <c r="L144" s="800"/>
      <c r="M144" s="800"/>
      <c r="N144" s="800"/>
      <c r="O144" s="651"/>
      <c r="P144" s="783">
        <f>J144*L144*M144*N144</f>
        <v>0</v>
      </c>
      <c r="Q144" s="532"/>
      <c r="R144" s="649"/>
      <c r="S144" s="840"/>
      <c r="T144" s="800"/>
      <c r="U144" s="800"/>
      <c r="V144" s="800"/>
      <c r="W144" s="651"/>
      <c r="X144" s="783">
        <f>R144*T144*U144*V144</f>
        <v>0</v>
      </c>
      <c r="Y144" s="532"/>
      <c r="Z144" s="649"/>
      <c r="AA144" s="840"/>
      <c r="AB144" s="800"/>
      <c r="AC144" s="800"/>
      <c r="AD144" s="800"/>
      <c r="AE144" s="651"/>
      <c r="AF144" s="783">
        <f>Z144*AB144*AC144*AD144</f>
        <v>0</v>
      </c>
      <c r="AG144" s="532"/>
      <c r="AH144" s="649"/>
      <c r="AI144" s="840"/>
      <c r="AJ144" s="800"/>
      <c r="AK144" s="800"/>
      <c r="AL144" s="800"/>
      <c r="AM144" s="651"/>
      <c r="AN144" s="783">
        <f>AH144*AJ144*AK144*AL144</f>
        <v>0</v>
      </c>
      <c r="AO144" s="532"/>
      <c r="AP144" s="793">
        <f t="shared" si="72"/>
        <v>0</v>
      </c>
    </row>
    <row r="145" spans="1:42" x14ac:dyDescent="0.25">
      <c r="A145" s="653" t="s">
        <v>145</v>
      </c>
      <c r="B145" s="649"/>
      <c r="C145" s="800"/>
      <c r="D145" s="800"/>
      <c r="E145" s="800"/>
      <c r="F145" s="763"/>
      <c r="G145" s="654"/>
      <c r="H145" s="783">
        <f>B145*C145*D145*E145</f>
        <v>0</v>
      </c>
      <c r="I145" s="532"/>
      <c r="J145" s="649"/>
      <c r="K145" s="800"/>
      <c r="L145" s="800"/>
      <c r="M145" s="800"/>
      <c r="N145" s="763"/>
      <c r="O145" s="654"/>
      <c r="P145" s="783">
        <f>J145*K145*L145*M145</f>
        <v>0</v>
      </c>
      <c r="Q145" s="532"/>
      <c r="R145" s="649"/>
      <c r="S145" s="800"/>
      <c r="T145" s="800"/>
      <c r="U145" s="800"/>
      <c r="V145" s="763"/>
      <c r="W145" s="654"/>
      <c r="X145" s="783">
        <f>R145*S145*T145*U145</f>
        <v>0</v>
      </c>
      <c r="Y145" s="532"/>
      <c r="Z145" s="649"/>
      <c r="AA145" s="800"/>
      <c r="AB145" s="800"/>
      <c r="AC145" s="800"/>
      <c r="AD145" s="763"/>
      <c r="AE145" s="654"/>
      <c r="AF145" s="783">
        <f>Z145*AA145*AB145*AC145</f>
        <v>0</v>
      </c>
      <c r="AG145" s="532"/>
      <c r="AH145" s="649"/>
      <c r="AI145" s="800"/>
      <c r="AJ145" s="800"/>
      <c r="AK145" s="800"/>
      <c r="AL145" s="763"/>
      <c r="AM145" s="654"/>
      <c r="AN145" s="783">
        <f>AH145*AI145*AJ145*AK145</f>
        <v>0</v>
      </c>
      <c r="AO145" s="532"/>
      <c r="AP145" s="793">
        <f t="shared" si="72"/>
        <v>0</v>
      </c>
    </row>
    <row r="146" spans="1:42" ht="14.4" x14ac:dyDescent="0.3">
      <c r="A146" s="655"/>
      <c r="C146" s="622"/>
      <c r="D146" s="622"/>
      <c r="E146" s="622"/>
      <c r="F146" s="622" t="s">
        <v>104</v>
      </c>
      <c r="G146" s="622"/>
      <c r="H146" s="807">
        <f>SUM(H141:H145)</f>
        <v>0</v>
      </c>
      <c r="I146" s="657"/>
      <c r="J146" s="500"/>
      <c r="K146" s="622"/>
      <c r="L146" s="622"/>
      <c r="M146" s="622"/>
      <c r="N146" s="622" t="s">
        <v>104</v>
      </c>
      <c r="O146" s="622"/>
      <c r="P146" s="807">
        <f>SUM(P141:P145)</f>
        <v>0</v>
      </c>
      <c r="Q146" s="657"/>
      <c r="R146" s="500"/>
      <c r="S146" s="622"/>
      <c r="T146" s="622"/>
      <c r="U146" s="622"/>
      <c r="V146" s="622" t="s">
        <v>104</v>
      </c>
      <c r="W146" s="622"/>
      <c r="X146" s="807">
        <f>SUM(X141:X145)</f>
        <v>0</v>
      </c>
      <c r="Y146" s="657"/>
      <c r="Z146" s="500"/>
      <c r="AA146" s="622"/>
      <c r="AB146" s="622"/>
      <c r="AC146" s="622"/>
      <c r="AD146" s="622" t="s">
        <v>104</v>
      </c>
      <c r="AE146" s="622"/>
      <c r="AF146" s="807">
        <f>SUM(AF141:AF145)</f>
        <v>0</v>
      </c>
      <c r="AG146" s="657"/>
      <c r="AH146" s="500"/>
      <c r="AI146" s="622"/>
      <c r="AJ146" s="622"/>
      <c r="AK146" s="622"/>
      <c r="AL146" s="622" t="s">
        <v>104</v>
      </c>
      <c r="AM146" s="656"/>
      <c r="AN146" s="807">
        <f t="shared" ref="AN146" si="78">SUM(AN141:AN145)</f>
        <v>0</v>
      </c>
      <c r="AO146" s="657"/>
      <c r="AP146" s="793">
        <f t="shared" si="72"/>
        <v>0</v>
      </c>
    </row>
    <row r="147" spans="1:42" x14ac:dyDescent="0.25">
      <c r="A147" s="644" t="s">
        <v>102</v>
      </c>
      <c r="B147" s="710" t="s">
        <v>380</v>
      </c>
      <c r="C147" s="710" t="s">
        <v>359</v>
      </c>
      <c r="D147" s="710" t="s">
        <v>360</v>
      </c>
      <c r="E147" s="710" t="s">
        <v>381</v>
      </c>
      <c r="F147" s="711" t="s">
        <v>361</v>
      </c>
      <c r="G147" s="646"/>
      <c r="H147" s="647"/>
      <c r="I147" s="532"/>
      <c r="J147" s="710" t="s">
        <v>380</v>
      </c>
      <c r="K147" s="710" t="s">
        <v>359</v>
      </c>
      <c r="L147" s="710" t="s">
        <v>360</v>
      </c>
      <c r="M147" s="710" t="s">
        <v>381</v>
      </c>
      <c r="N147" s="711" t="s">
        <v>361</v>
      </c>
      <c r="O147" s="646"/>
      <c r="P147" s="647"/>
      <c r="Q147" s="532"/>
      <c r="R147" s="710" t="s">
        <v>380</v>
      </c>
      <c r="S147" s="710" t="s">
        <v>359</v>
      </c>
      <c r="T147" s="710" t="s">
        <v>360</v>
      </c>
      <c r="U147" s="710" t="s">
        <v>381</v>
      </c>
      <c r="V147" s="711" t="s">
        <v>361</v>
      </c>
      <c r="W147" s="646"/>
      <c r="X147" s="647"/>
      <c r="Y147" s="532"/>
      <c r="Z147" s="710" t="s">
        <v>380</v>
      </c>
      <c r="AA147" s="710" t="s">
        <v>359</v>
      </c>
      <c r="AB147" s="710" t="s">
        <v>360</v>
      </c>
      <c r="AC147" s="710" t="s">
        <v>381</v>
      </c>
      <c r="AD147" s="711" t="s">
        <v>361</v>
      </c>
      <c r="AE147" s="646"/>
      <c r="AF147" s="647"/>
      <c r="AG147" s="532"/>
      <c r="AH147" s="710" t="s">
        <v>380</v>
      </c>
      <c r="AI147" s="710" t="s">
        <v>359</v>
      </c>
      <c r="AJ147" s="710" t="s">
        <v>360</v>
      </c>
      <c r="AK147" s="710" t="s">
        <v>381</v>
      </c>
      <c r="AL147" s="711" t="s">
        <v>361</v>
      </c>
      <c r="AM147" s="646"/>
      <c r="AN147" s="647"/>
      <c r="AO147" s="532"/>
      <c r="AP147" s="559"/>
    </row>
    <row r="148" spans="1:42" ht="14.4" customHeight="1" x14ac:dyDescent="0.25">
      <c r="A148" s="648" t="s">
        <v>292</v>
      </c>
      <c r="B148" s="649"/>
      <c r="C148" s="800"/>
      <c r="D148" s="800"/>
      <c r="E148" s="800"/>
      <c r="F148" s="763"/>
      <c r="G148" s="651"/>
      <c r="H148" s="787">
        <f>B148*C148*D148*E148</f>
        <v>0</v>
      </c>
      <c r="I148" s="532"/>
      <c r="J148" s="649"/>
      <c r="K148" s="800"/>
      <c r="L148" s="800"/>
      <c r="M148" s="800"/>
      <c r="N148" s="763"/>
      <c r="O148" s="651"/>
      <c r="P148" s="787">
        <f>J148*K148*L148*M148</f>
        <v>0</v>
      </c>
      <c r="Q148" s="532"/>
      <c r="R148" s="649"/>
      <c r="S148" s="800"/>
      <c r="T148" s="800"/>
      <c r="U148" s="800"/>
      <c r="V148" s="763"/>
      <c r="W148" s="651"/>
      <c r="X148" s="787">
        <f>R148*S148*T148*U148</f>
        <v>0</v>
      </c>
      <c r="Y148" s="532"/>
      <c r="Z148" s="649"/>
      <c r="AA148" s="800"/>
      <c r="AB148" s="800"/>
      <c r="AC148" s="800"/>
      <c r="AD148" s="763"/>
      <c r="AE148" s="651"/>
      <c r="AF148" s="787">
        <f>Z148*AA148*AB148*AC148</f>
        <v>0</v>
      </c>
      <c r="AG148" s="532"/>
      <c r="AH148" s="649"/>
      <c r="AI148" s="800"/>
      <c r="AJ148" s="800"/>
      <c r="AK148" s="800"/>
      <c r="AL148" s="763"/>
      <c r="AM148" s="651"/>
      <c r="AN148" s="787">
        <f>AH148*AI148*AJ148*AK148</f>
        <v>0</v>
      </c>
      <c r="AO148" s="532"/>
      <c r="AP148" s="793">
        <f t="shared" ref="AP148:AP154" si="79">SUM(H148+P148+X148+AF148+AN148)</f>
        <v>0</v>
      </c>
    </row>
    <row r="149" spans="1:42" x14ac:dyDescent="0.25">
      <c r="A149" s="652" t="s">
        <v>293</v>
      </c>
      <c r="B149" s="649"/>
      <c r="C149" s="800"/>
      <c r="D149" s="800"/>
      <c r="E149" s="800"/>
      <c r="F149" s="763"/>
      <c r="G149" s="651"/>
      <c r="H149" s="783">
        <f t="shared" ref="H149" si="80">B149*C149*D149*E149</f>
        <v>0</v>
      </c>
      <c r="I149" s="532"/>
      <c r="J149" s="649"/>
      <c r="K149" s="800"/>
      <c r="L149" s="800"/>
      <c r="M149" s="800"/>
      <c r="N149" s="763"/>
      <c r="O149" s="651"/>
      <c r="P149" s="783">
        <f t="shared" ref="P149" si="81">J149*K149*L149*M149</f>
        <v>0</v>
      </c>
      <c r="Q149" s="532"/>
      <c r="R149" s="649"/>
      <c r="S149" s="800"/>
      <c r="T149" s="800"/>
      <c r="U149" s="800"/>
      <c r="V149" s="763"/>
      <c r="W149" s="651"/>
      <c r="X149" s="783">
        <f t="shared" ref="X149" si="82">R149*S149*T149*U149</f>
        <v>0</v>
      </c>
      <c r="Y149" s="532"/>
      <c r="Z149" s="649"/>
      <c r="AA149" s="800"/>
      <c r="AB149" s="800"/>
      <c r="AC149" s="800"/>
      <c r="AD149" s="763"/>
      <c r="AE149" s="651"/>
      <c r="AF149" s="783">
        <f t="shared" ref="AF149" si="83">Z149*AA149*AB149*AC149</f>
        <v>0</v>
      </c>
      <c r="AG149" s="532"/>
      <c r="AH149" s="649"/>
      <c r="AI149" s="800"/>
      <c r="AJ149" s="800"/>
      <c r="AK149" s="800"/>
      <c r="AL149" s="763"/>
      <c r="AM149" s="651"/>
      <c r="AN149" s="783">
        <f t="shared" ref="AN149" si="84">AH149*AI149*AJ149*AK149</f>
        <v>0</v>
      </c>
      <c r="AO149" s="532"/>
      <c r="AP149" s="793">
        <f t="shared" si="79"/>
        <v>0</v>
      </c>
    </row>
    <row r="150" spans="1:42" x14ac:dyDescent="0.25">
      <c r="A150" s="652" t="s">
        <v>295</v>
      </c>
      <c r="B150" s="649"/>
      <c r="C150" s="840"/>
      <c r="D150" s="800"/>
      <c r="E150" s="800"/>
      <c r="F150" s="763"/>
      <c r="G150" s="651"/>
      <c r="H150" s="783">
        <f>B150*D150*E150</f>
        <v>0</v>
      </c>
      <c r="I150" s="532"/>
      <c r="J150" s="649"/>
      <c r="K150" s="840"/>
      <c r="L150" s="800"/>
      <c r="M150" s="800"/>
      <c r="N150" s="763"/>
      <c r="O150" s="651"/>
      <c r="P150" s="783">
        <f>J150*L150*M150</f>
        <v>0</v>
      </c>
      <c r="Q150" s="532"/>
      <c r="R150" s="649"/>
      <c r="S150" s="840"/>
      <c r="T150" s="800"/>
      <c r="U150" s="800"/>
      <c r="V150" s="763"/>
      <c r="W150" s="651"/>
      <c r="X150" s="783">
        <f>R150*T150*U150</f>
        <v>0</v>
      </c>
      <c r="Y150" s="532"/>
      <c r="Z150" s="649"/>
      <c r="AA150" s="840"/>
      <c r="AB150" s="800"/>
      <c r="AC150" s="800"/>
      <c r="AD150" s="763"/>
      <c r="AE150" s="651"/>
      <c r="AF150" s="783">
        <f>Z150*AB150*AC150</f>
        <v>0</v>
      </c>
      <c r="AG150" s="532"/>
      <c r="AH150" s="649"/>
      <c r="AI150" s="840"/>
      <c r="AJ150" s="800"/>
      <c r="AK150" s="800"/>
      <c r="AL150" s="763"/>
      <c r="AM150" s="651"/>
      <c r="AN150" s="783">
        <f>AH150*AJ150*AK150</f>
        <v>0</v>
      </c>
      <c r="AO150" s="532"/>
      <c r="AP150" s="793">
        <f t="shared" si="79"/>
        <v>0</v>
      </c>
    </row>
    <row r="151" spans="1:42" x14ac:dyDescent="0.25">
      <c r="A151" s="652" t="s">
        <v>294</v>
      </c>
      <c r="B151" s="649"/>
      <c r="C151" s="840"/>
      <c r="D151" s="800"/>
      <c r="E151" s="800"/>
      <c r="F151" s="800"/>
      <c r="G151" s="651"/>
      <c r="H151" s="783">
        <f>B151*D151*E151*F151</f>
        <v>0</v>
      </c>
      <c r="I151" s="532"/>
      <c r="J151" s="649"/>
      <c r="K151" s="840"/>
      <c r="L151" s="800"/>
      <c r="M151" s="800"/>
      <c r="N151" s="800"/>
      <c r="O151" s="651"/>
      <c r="P151" s="783">
        <f>J151*L151*M151*N151</f>
        <v>0</v>
      </c>
      <c r="Q151" s="532"/>
      <c r="R151" s="649"/>
      <c r="S151" s="840"/>
      <c r="T151" s="800"/>
      <c r="U151" s="800"/>
      <c r="V151" s="800"/>
      <c r="W151" s="651"/>
      <c r="X151" s="783">
        <f>R151*T151*U151*V151</f>
        <v>0</v>
      </c>
      <c r="Y151" s="532"/>
      <c r="Z151" s="649"/>
      <c r="AA151" s="840"/>
      <c r="AB151" s="800"/>
      <c r="AC151" s="800"/>
      <c r="AD151" s="800"/>
      <c r="AE151" s="651"/>
      <c r="AF151" s="783">
        <f>Z151*AB151*AC151*AD151</f>
        <v>0</v>
      </c>
      <c r="AG151" s="532"/>
      <c r="AH151" s="649"/>
      <c r="AI151" s="840"/>
      <c r="AJ151" s="800"/>
      <c r="AK151" s="800"/>
      <c r="AL151" s="800"/>
      <c r="AM151" s="651"/>
      <c r="AN151" s="783">
        <f>AH151*AJ151*AK151*AL151</f>
        <v>0</v>
      </c>
      <c r="AO151" s="532"/>
      <c r="AP151" s="793">
        <f t="shared" si="79"/>
        <v>0</v>
      </c>
    </row>
    <row r="152" spans="1:42" x14ac:dyDescent="0.25">
      <c r="A152" s="653" t="s">
        <v>145</v>
      </c>
      <c r="B152" s="649"/>
      <c r="C152" s="800"/>
      <c r="D152" s="800"/>
      <c r="E152" s="800"/>
      <c r="F152" s="763"/>
      <c r="G152" s="654"/>
      <c r="H152" s="783">
        <f>B152*C152*D152*E152</f>
        <v>0</v>
      </c>
      <c r="I152" s="532"/>
      <c r="J152" s="649"/>
      <c r="K152" s="800"/>
      <c r="L152" s="800"/>
      <c r="M152" s="800"/>
      <c r="N152" s="763"/>
      <c r="O152" s="654"/>
      <c r="P152" s="783">
        <f>J152*K152*L152*M152</f>
        <v>0</v>
      </c>
      <c r="Q152" s="532"/>
      <c r="R152" s="649"/>
      <c r="S152" s="800"/>
      <c r="T152" s="800"/>
      <c r="U152" s="800"/>
      <c r="V152" s="763"/>
      <c r="W152" s="654"/>
      <c r="X152" s="783">
        <f>R152*S152*T152*U152</f>
        <v>0</v>
      </c>
      <c r="Y152" s="532"/>
      <c r="Z152" s="649"/>
      <c r="AA152" s="800"/>
      <c r="AB152" s="800"/>
      <c r="AC152" s="800"/>
      <c r="AD152" s="763"/>
      <c r="AE152" s="654"/>
      <c r="AF152" s="783">
        <f>Z152*AA152*AB152*AC152</f>
        <v>0</v>
      </c>
      <c r="AG152" s="532"/>
      <c r="AH152" s="649"/>
      <c r="AI152" s="800"/>
      <c r="AJ152" s="800"/>
      <c r="AK152" s="800"/>
      <c r="AL152" s="763"/>
      <c r="AM152" s="654"/>
      <c r="AN152" s="783">
        <f>AH152*AI152*AJ152*AK152</f>
        <v>0</v>
      </c>
      <c r="AO152" s="532"/>
      <c r="AP152" s="793">
        <f t="shared" si="79"/>
        <v>0</v>
      </c>
    </row>
    <row r="153" spans="1:42" ht="14.4" x14ac:dyDescent="0.3">
      <c r="A153" s="655"/>
      <c r="C153" s="622"/>
      <c r="D153" s="622"/>
      <c r="E153" s="622"/>
      <c r="F153" s="622" t="s">
        <v>104</v>
      </c>
      <c r="G153" s="622"/>
      <c r="H153" s="792">
        <f>SUM(H148:H152)</f>
        <v>0</v>
      </c>
      <c r="I153" s="532"/>
      <c r="J153" s="659"/>
      <c r="K153" s="659"/>
      <c r="L153" s="622"/>
      <c r="M153" s="622"/>
      <c r="N153" s="622" t="s">
        <v>104</v>
      </c>
      <c r="O153" s="622"/>
      <c r="P153" s="792">
        <f>SUM(P148:P152)</f>
        <v>0</v>
      </c>
      <c r="Q153" s="532"/>
      <c r="R153" s="660"/>
      <c r="S153" s="660"/>
      <c r="T153" s="622"/>
      <c r="U153" s="622"/>
      <c r="V153" s="622" t="s">
        <v>104</v>
      </c>
      <c r="W153" s="622"/>
      <c r="X153" s="792">
        <f>SUM(X148:X152)</f>
        <v>0</v>
      </c>
      <c r="Y153" s="532"/>
      <c r="Z153" s="660"/>
      <c r="AA153" s="660"/>
      <c r="AB153" s="622"/>
      <c r="AC153" s="622"/>
      <c r="AD153" s="622" t="s">
        <v>104</v>
      </c>
      <c r="AE153" s="656"/>
      <c r="AF153" s="792">
        <f>SUM(AF148:AF152)</f>
        <v>0</v>
      </c>
      <c r="AG153" s="532"/>
      <c r="AH153" s="660"/>
      <c r="AI153" s="660"/>
      <c r="AJ153" s="622"/>
      <c r="AK153" s="622"/>
      <c r="AL153" s="622" t="s">
        <v>104</v>
      </c>
      <c r="AM153" s="656"/>
      <c r="AN153" s="792">
        <f t="shared" ref="AN153" si="85">SUM(AN148:AN152)</f>
        <v>0</v>
      </c>
      <c r="AO153" s="532"/>
      <c r="AP153" s="793">
        <f t="shared" si="79"/>
        <v>0</v>
      </c>
    </row>
    <row r="154" spans="1:42" x14ac:dyDescent="0.25">
      <c r="A154" s="1031" t="s">
        <v>21</v>
      </c>
      <c r="B154" s="1032"/>
      <c r="C154" s="1032"/>
      <c r="D154" s="1032"/>
      <c r="E154" s="1032"/>
      <c r="F154" s="1032"/>
      <c r="G154" s="556"/>
      <c r="H154" s="807">
        <f>SUM(H153+H146+H139+H132)</f>
        <v>0</v>
      </c>
      <c r="I154" s="532"/>
      <c r="J154" s="556"/>
      <c r="K154" s="556"/>
      <c r="L154" s="556"/>
      <c r="M154" s="556"/>
      <c r="N154" s="556"/>
      <c r="O154" s="556"/>
      <c r="P154" s="807">
        <f>SUM(P153+P146+P139+P132)</f>
        <v>0</v>
      </c>
      <c r="Q154" s="532"/>
      <c r="R154" s="596"/>
      <c r="S154" s="596"/>
      <c r="T154" s="556"/>
      <c r="U154" s="556"/>
      <c r="V154" s="556"/>
      <c r="W154" s="556"/>
      <c r="X154" s="807">
        <f>SUM(X153+X146+X139+X132)</f>
        <v>0</v>
      </c>
      <c r="Y154" s="532"/>
      <c r="Z154" s="596"/>
      <c r="AA154" s="596"/>
      <c r="AB154" s="556"/>
      <c r="AC154" s="556"/>
      <c r="AD154" s="556"/>
      <c r="AE154" s="556"/>
      <c r="AF154" s="807">
        <f>SUM(AF153+AF146+AF139+AF132)</f>
        <v>0</v>
      </c>
      <c r="AG154" s="532"/>
      <c r="AH154" s="596"/>
      <c r="AI154" s="596"/>
      <c r="AJ154" s="556"/>
      <c r="AK154" s="556"/>
      <c r="AL154" s="556"/>
      <c r="AM154" s="556"/>
      <c r="AN154" s="807">
        <f>SUM(AN153+AN146+AN139+AN132)</f>
        <v>0</v>
      </c>
      <c r="AO154" s="532"/>
      <c r="AP154" s="794">
        <f t="shared" si="79"/>
        <v>0</v>
      </c>
    </row>
    <row r="155" spans="1:42" x14ac:dyDescent="0.25">
      <c r="A155" s="562"/>
      <c r="B155" s="562"/>
      <c r="C155" s="562"/>
      <c r="D155" s="562"/>
      <c r="E155" s="562"/>
      <c r="F155" s="562"/>
      <c r="G155" s="562"/>
      <c r="H155" s="565"/>
      <c r="I155" s="532"/>
      <c r="J155" s="597"/>
      <c r="K155" s="597"/>
      <c r="P155" s="565"/>
      <c r="Q155" s="532"/>
      <c r="R155" s="597"/>
      <c r="S155" s="597"/>
      <c r="X155" s="565"/>
      <c r="Y155" s="532"/>
      <c r="Z155" s="597"/>
      <c r="AA155" s="597"/>
      <c r="AF155" s="565"/>
      <c r="AG155" s="532"/>
      <c r="AH155" s="597"/>
      <c r="AI155" s="597"/>
      <c r="AN155" s="565"/>
      <c r="AO155" s="532"/>
      <c r="AP155" s="599"/>
    </row>
    <row r="156" spans="1:42" x14ac:dyDescent="0.25">
      <c r="A156" s="743" t="s">
        <v>390</v>
      </c>
      <c r="B156" s="606"/>
      <c r="C156" s="607"/>
      <c r="D156" s="604"/>
      <c r="E156" s="604"/>
      <c r="F156" s="604"/>
      <c r="G156" s="604"/>
      <c r="H156" s="605"/>
      <c r="I156" s="532"/>
      <c r="J156" s="606"/>
      <c r="K156" s="607"/>
      <c r="L156" s="604"/>
      <c r="M156" s="604"/>
      <c r="N156" s="604"/>
      <c r="O156" s="604"/>
      <c r="P156" s="605"/>
      <c r="Q156" s="532"/>
      <c r="R156" s="606"/>
      <c r="S156" s="607"/>
      <c r="T156" s="604"/>
      <c r="U156" s="604"/>
      <c r="V156" s="604"/>
      <c r="W156" s="604"/>
      <c r="X156" s="605"/>
      <c r="Y156" s="532"/>
      <c r="Z156" s="606"/>
      <c r="AA156" s="607"/>
      <c r="AB156" s="604"/>
      <c r="AC156" s="604"/>
      <c r="AD156" s="604"/>
      <c r="AE156" s="604"/>
      <c r="AF156" s="605"/>
      <c r="AG156" s="532"/>
      <c r="AH156" s="606"/>
      <c r="AI156" s="607"/>
      <c r="AJ156" s="604"/>
      <c r="AK156" s="604"/>
      <c r="AL156" s="604"/>
      <c r="AM156" s="604"/>
      <c r="AN156" s="605"/>
      <c r="AO156" s="532"/>
      <c r="AP156" s="605"/>
    </row>
    <row r="157" spans="1:42" x14ac:dyDescent="0.25">
      <c r="A157" s="556"/>
      <c r="B157" s="710" t="s">
        <v>380</v>
      </c>
      <c r="C157" s="710" t="s">
        <v>359</v>
      </c>
      <c r="D157" s="710" t="s">
        <v>360</v>
      </c>
      <c r="E157" s="710" t="s">
        <v>381</v>
      </c>
      <c r="F157" s="711" t="s">
        <v>361</v>
      </c>
      <c r="G157" s="661"/>
      <c r="H157" s="596"/>
      <c r="I157" s="532"/>
      <c r="J157" s="710" t="s">
        <v>380</v>
      </c>
      <c r="K157" s="710" t="s">
        <v>359</v>
      </c>
      <c r="L157" s="710" t="s">
        <v>360</v>
      </c>
      <c r="M157" s="710" t="s">
        <v>381</v>
      </c>
      <c r="N157" s="711" t="s">
        <v>361</v>
      </c>
      <c r="O157" s="661"/>
      <c r="P157" s="596"/>
      <c r="Q157" s="532"/>
      <c r="R157" s="710" t="s">
        <v>380</v>
      </c>
      <c r="S157" s="710" t="s">
        <v>359</v>
      </c>
      <c r="T157" s="710" t="s">
        <v>360</v>
      </c>
      <c r="U157" s="710" t="s">
        <v>381</v>
      </c>
      <c r="V157" s="711" t="s">
        <v>361</v>
      </c>
      <c r="W157" s="661"/>
      <c r="X157" s="596"/>
      <c r="Y157" s="532"/>
      <c r="Z157" s="710" t="s">
        <v>380</v>
      </c>
      <c r="AA157" s="710" t="s">
        <v>359</v>
      </c>
      <c r="AB157" s="710" t="s">
        <v>360</v>
      </c>
      <c r="AC157" s="710" t="s">
        <v>381</v>
      </c>
      <c r="AD157" s="711" t="s">
        <v>361</v>
      </c>
      <c r="AE157" s="661"/>
      <c r="AF157" s="596"/>
      <c r="AG157" s="532"/>
      <c r="AH157" s="710" t="s">
        <v>380</v>
      </c>
      <c r="AI157" s="710" t="s">
        <v>359</v>
      </c>
      <c r="AJ157" s="710" t="s">
        <v>360</v>
      </c>
      <c r="AK157" s="710" t="s">
        <v>381</v>
      </c>
      <c r="AL157" s="711" t="s">
        <v>361</v>
      </c>
      <c r="AM157" s="661"/>
      <c r="AN157" s="596"/>
      <c r="AO157" s="532"/>
      <c r="AP157" s="559"/>
    </row>
    <row r="158" spans="1:42" x14ac:dyDescent="0.25">
      <c r="A158" s="408" t="s">
        <v>150</v>
      </c>
      <c r="B158" s="649"/>
      <c r="C158" s="800"/>
      <c r="D158" s="800"/>
      <c r="E158" s="800"/>
      <c r="F158" s="800"/>
      <c r="G158" s="662"/>
      <c r="H158" s="783">
        <f>B158*C158*D158*E158*F158</f>
        <v>0</v>
      </c>
      <c r="I158" s="532"/>
      <c r="J158" s="649"/>
      <c r="K158" s="800"/>
      <c r="L158" s="800"/>
      <c r="M158" s="800"/>
      <c r="N158" s="800"/>
      <c r="O158" s="662"/>
      <c r="P158" s="783">
        <f>J158*K158*L158*M158*N158</f>
        <v>0</v>
      </c>
      <c r="Q158" s="532"/>
      <c r="R158" s="649"/>
      <c r="S158" s="800"/>
      <c r="T158" s="800"/>
      <c r="U158" s="800"/>
      <c r="V158" s="800"/>
      <c r="W158" s="662"/>
      <c r="X158" s="783">
        <f>R158*S158*T158*U158*V158</f>
        <v>0</v>
      </c>
      <c r="Y158" s="532"/>
      <c r="Z158" s="649"/>
      <c r="AA158" s="800"/>
      <c r="AB158" s="800"/>
      <c r="AC158" s="800"/>
      <c r="AD158" s="800"/>
      <c r="AE158" s="662"/>
      <c r="AF158" s="783">
        <f>Z158*AA158*AB158*AC158*AD158</f>
        <v>0</v>
      </c>
      <c r="AG158" s="532"/>
      <c r="AH158" s="649"/>
      <c r="AI158" s="800"/>
      <c r="AJ158" s="800"/>
      <c r="AK158" s="800"/>
      <c r="AL158" s="800"/>
      <c r="AM158" s="662"/>
      <c r="AN158" s="783">
        <f>AH158*AI158*AJ158*AK158*AL158</f>
        <v>0</v>
      </c>
      <c r="AO158" s="532"/>
      <c r="AP158" s="793">
        <f>SUM(H158+P158+X158+AF158+AN158)</f>
        <v>0</v>
      </c>
    </row>
    <row r="159" spans="1:42" x14ac:dyDescent="0.25">
      <c r="A159" s="408" t="s">
        <v>151</v>
      </c>
      <c r="B159" s="649"/>
      <c r="C159" s="800"/>
      <c r="D159" s="800"/>
      <c r="E159" s="800"/>
      <c r="F159" s="764"/>
      <c r="G159" s="504"/>
      <c r="H159" s="783">
        <f>B159*C159*D159*E159</f>
        <v>0</v>
      </c>
      <c r="I159" s="532"/>
      <c r="J159" s="649"/>
      <c r="K159" s="800"/>
      <c r="L159" s="800"/>
      <c r="M159" s="800"/>
      <c r="N159" s="764"/>
      <c r="O159" s="504"/>
      <c r="P159" s="783">
        <f>J159*K159*L159*M159</f>
        <v>0</v>
      </c>
      <c r="Q159" s="532"/>
      <c r="R159" s="649"/>
      <c r="S159" s="800"/>
      <c r="T159" s="800"/>
      <c r="U159" s="800"/>
      <c r="V159" s="764"/>
      <c r="W159" s="504"/>
      <c r="X159" s="783">
        <f>R159*S159*T159*U159</f>
        <v>0</v>
      </c>
      <c r="Y159" s="532"/>
      <c r="Z159" s="649"/>
      <c r="AA159" s="800"/>
      <c r="AB159" s="800"/>
      <c r="AC159" s="800"/>
      <c r="AD159" s="764"/>
      <c r="AE159" s="504"/>
      <c r="AF159" s="783">
        <f>Z159*AA159*AB159*AC159</f>
        <v>0</v>
      </c>
      <c r="AG159" s="532"/>
      <c r="AH159" s="649"/>
      <c r="AI159" s="800"/>
      <c r="AJ159" s="800"/>
      <c r="AK159" s="800"/>
      <c r="AL159" s="764"/>
      <c r="AM159" s="504"/>
      <c r="AN159" s="783">
        <f>AH159*AI159*AJ159*AK159</f>
        <v>0</v>
      </c>
      <c r="AO159" s="532"/>
      <c r="AP159" s="793">
        <f t="shared" ref="AP159:AP166" si="86">SUM(H159+P159+X159+AF159+AN159)</f>
        <v>0</v>
      </c>
    </row>
    <row r="160" spans="1:42" x14ac:dyDescent="0.25">
      <c r="A160" s="408" t="s">
        <v>152</v>
      </c>
      <c r="B160" s="649"/>
      <c r="C160" s="800"/>
      <c r="D160" s="840"/>
      <c r="E160" s="800"/>
      <c r="F160" s="764"/>
      <c r="G160" s="504"/>
      <c r="H160" s="783">
        <f>B160*C160*E160*F160</f>
        <v>0</v>
      </c>
      <c r="I160" s="532"/>
      <c r="J160" s="649"/>
      <c r="K160" s="800"/>
      <c r="L160" s="840"/>
      <c r="M160" s="800"/>
      <c r="N160" s="764"/>
      <c r="O160" s="504"/>
      <c r="P160" s="783">
        <f>J160*K160*M160*N160</f>
        <v>0</v>
      </c>
      <c r="Q160" s="532"/>
      <c r="R160" s="649"/>
      <c r="S160" s="800"/>
      <c r="T160" s="840"/>
      <c r="U160" s="800"/>
      <c r="V160" s="764"/>
      <c r="W160" s="504"/>
      <c r="X160" s="783">
        <f>R160*S160*U160*V160</f>
        <v>0</v>
      </c>
      <c r="Y160" s="532"/>
      <c r="Z160" s="649"/>
      <c r="AA160" s="800"/>
      <c r="AB160" s="840"/>
      <c r="AC160" s="800"/>
      <c r="AD160" s="764"/>
      <c r="AE160" s="504"/>
      <c r="AF160" s="783">
        <f>Z160*AA160*AC160*AD160</f>
        <v>0</v>
      </c>
      <c r="AG160" s="532"/>
      <c r="AH160" s="649"/>
      <c r="AI160" s="800"/>
      <c r="AJ160" s="840"/>
      <c r="AK160" s="800"/>
      <c r="AL160" s="764"/>
      <c r="AM160" s="504"/>
      <c r="AN160" s="783">
        <f>AH160*AI160*AK160*AL160</f>
        <v>0</v>
      </c>
      <c r="AO160" s="532"/>
      <c r="AP160" s="793">
        <f t="shared" si="86"/>
        <v>0</v>
      </c>
    </row>
    <row r="161" spans="1:42" x14ac:dyDescent="0.25">
      <c r="A161" s="408" t="s">
        <v>153</v>
      </c>
      <c r="B161" s="649"/>
      <c r="C161" s="800"/>
      <c r="D161" s="800"/>
      <c r="E161" s="800"/>
      <c r="F161" s="764"/>
      <c r="G161" s="504"/>
      <c r="H161" s="783">
        <f>B161*C161*D161*E161</f>
        <v>0</v>
      </c>
      <c r="I161" s="532"/>
      <c r="J161" s="649"/>
      <c r="K161" s="800"/>
      <c r="L161" s="800"/>
      <c r="M161" s="800"/>
      <c r="N161" s="764"/>
      <c r="O161" s="504"/>
      <c r="P161" s="783">
        <f>J161*K161*L161*M161</f>
        <v>0</v>
      </c>
      <c r="Q161" s="532"/>
      <c r="R161" s="649"/>
      <c r="S161" s="800"/>
      <c r="T161" s="800"/>
      <c r="U161" s="800"/>
      <c r="V161" s="764"/>
      <c r="W161" s="504"/>
      <c r="X161" s="783">
        <f>R161*S161*T161*U161</f>
        <v>0</v>
      </c>
      <c r="Y161" s="532"/>
      <c r="Z161" s="649"/>
      <c r="AA161" s="800"/>
      <c r="AB161" s="800"/>
      <c r="AC161" s="800"/>
      <c r="AD161" s="764"/>
      <c r="AE161" s="504"/>
      <c r="AF161" s="783">
        <f>Z161*AA161*AB161*AC161</f>
        <v>0</v>
      </c>
      <c r="AG161" s="532"/>
      <c r="AH161" s="649"/>
      <c r="AI161" s="800"/>
      <c r="AJ161" s="800"/>
      <c r="AK161" s="800"/>
      <c r="AL161" s="764"/>
      <c r="AM161" s="504"/>
      <c r="AN161" s="783">
        <f>AH161*AI161*AJ161*AK161</f>
        <v>0</v>
      </c>
      <c r="AO161" s="532"/>
      <c r="AP161" s="793">
        <f>SUM(H161+P161+X161+AF161+AN161)</f>
        <v>0</v>
      </c>
    </row>
    <row r="162" spans="1:42" x14ac:dyDescent="0.25">
      <c r="A162" s="408" t="s">
        <v>154</v>
      </c>
      <c r="B162" s="649"/>
      <c r="C162" s="800"/>
      <c r="D162" s="800"/>
      <c r="E162" s="800"/>
      <c r="F162" s="764"/>
      <c r="G162" s="504"/>
      <c r="H162" s="783">
        <f>B162*C162*D162*E162</f>
        <v>0</v>
      </c>
      <c r="I162" s="532"/>
      <c r="J162" s="649"/>
      <c r="K162" s="800"/>
      <c r="L162" s="800"/>
      <c r="M162" s="800"/>
      <c r="N162" s="764"/>
      <c r="O162" s="504"/>
      <c r="P162" s="783">
        <f>J162*K162*L162*M162</f>
        <v>0</v>
      </c>
      <c r="Q162" s="532"/>
      <c r="R162" s="649"/>
      <c r="S162" s="800"/>
      <c r="T162" s="800"/>
      <c r="U162" s="800"/>
      <c r="V162" s="764"/>
      <c r="W162" s="504"/>
      <c r="X162" s="783">
        <f>R162*S162*T162*U162</f>
        <v>0</v>
      </c>
      <c r="Y162" s="532"/>
      <c r="Z162" s="649"/>
      <c r="AA162" s="800"/>
      <c r="AB162" s="800"/>
      <c r="AC162" s="800"/>
      <c r="AD162" s="764"/>
      <c r="AE162" s="504"/>
      <c r="AF162" s="783">
        <f>Z162*AA162*AB162*AC162</f>
        <v>0</v>
      </c>
      <c r="AG162" s="532"/>
      <c r="AH162" s="649"/>
      <c r="AI162" s="800"/>
      <c r="AJ162" s="800"/>
      <c r="AK162" s="800"/>
      <c r="AL162" s="764"/>
      <c r="AM162" s="504"/>
      <c r="AN162" s="783">
        <f>AH162*AI162*AJ162*AK162</f>
        <v>0</v>
      </c>
      <c r="AO162" s="532"/>
      <c r="AP162" s="793">
        <f>SUM(H162+P162+X162+AF162+AN162)</f>
        <v>0</v>
      </c>
    </row>
    <row r="163" spans="1:42" x14ac:dyDescent="0.25">
      <c r="A163" s="408" t="s">
        <v>155</v>
      </c>
      <c r="B163" s="649"/>
      <c r="C163" s="800"/>
      <c r="D163" s="800"/>
      <c r="E163" s="800"/>
      <c r="F163" s="764"/>
      <c r="G163" s="504"/>
      <c r="H163" s="783">
        <f>B163*C163*D163*E163</f>
        <v>0</v>
      </c>
      <c r="I163" s="532"/>
      <c r="J163" s="649"/>
      <c r="K163" s="800"/>
      <c r="L163" s="800"/>
      <c r="M163" s="800"/>
      <c r="N163" s="764"/>
      <c r="O163" s="504"/>
      <c r="P163" s="783">
        <f>J163*K163*L163*M163</f>
        <v>0</v>
      </c>
      <c r="Q163" s="532"/>
      <c r="R163" s="649"/>
      <c r="S163" s="800"/>
      <c r="T163" s="800"/>
      <c r="U163" s="800"/>
      <c r="V163" s="764"/>
      <c r="W163" s="504"/>
      <c r="X163" s="783">
        <f>R163*S163*T163*U163</f>
        <v>0</v>
      </c>
      <c r="Y163" s="532"/>
      <c r="Z163" s="649"/>
      <c r="AA163" s="800"/>
      <c r="AB163" s="800"/>
      <c r="AC163" s="800"/>
      <c r="AD163" s="764"/>
      <c r="AE163" s="504"/>
      <c r="AF163" s="783">
        <f>Z163*AA163*AB163*AC163</f>
        <v>0</v>
      </c>
      <c r="AG163" s="532"/>
      <c r="AH163" s="649"/>
      <c r="AI163" s="800"/>
      <c r="AJ163" s="800"/>
      <c r="AK163" s="800"/>
      <c r="AL163" s="764"/>
      <c r="AM163" s="504"/>
      <c r="AN163" s="783">
        <f>AH163*AI163*AJ163*AK163</f>
        <v>0</v>
      </c>
      <c r="AO163" s="532"/>
      <c r="AP163" s="793">
        <f t="shared" si="86"/>
        <v>0</v>
      </c>
    </row>
    <row r="164" spans="1:42" x14ac:dyDescent="0.25">
      <c r="A164" s="408" t="s">
        <v>156</v>
      </c>
      <c r="B164" s="649"/>
      <c r="C164" s="800"/>
      <c r="D164" s="800"/>
      <c r="E164" s="800"/>
      <c r="F164" s="764"/>
      <c r="G164" s="504"/>
      <c r="H164" s="783">
        <f>B164*C164*D164*E164</f>
        <v>0</v>
      </c>
      <c r="I164" s="532"/>
      <c r="J164" s="649"/>
      <c r="K164" s="800"/>
      <c r="L164" s="800"/>
      <c r="M164" s="800"/>
      <c r="N164" s="764"/>
      <c r="O164" s="504"/>
      <c r="P164" s="783">
        <f>J164*K164*L164*M164</f>
        <v>0</v>
      </c>
      <c r="Q164" s="532"/>
      <c r="R164" s="649"/>
      <c r="S164" s="800"/>
      <c r="T164" s="800"/>
      <c r="U164" s="800"/>
      <c r="V164" s="764"/>
      <c r="W164" s="504"/>
      <c r="X164" s="783">
        <f>R164*S164*T164*U164</f>
        <v>0</v>
      </c>
      <c r="Y164" s="532"/>
      <c r="Z164" s="649"/>
      <c r="AA164" s="800"/>
      <c r="AB164" s="800"/>
      <c r="AC164" s="800"/>
      <c r="AD164" s="764"/>
      <c r="AE164" s="504"/>
      <c r="AF164" s="783">
        <f>Z164*AA164*AB164*AC164</f>
        <v>0</v>
      </c>
      <c r="AG164" s="532"/>
      <c r="AH164" s="649"/>
      <c r="AI164" s="800"/>
      <c r="AJ164" s="800"/>
      <c r="AK164" s="800"/>
      <c r="AL164" s="764"/>
      <c r="AM164" s="504"/>
      <c r="AN164" s="783">
        <f>AH164*AI164*AJ164*AK164</f>
        <v>0</v>
      </c>
      <c r="AO164" s="532"/>
      <c r="AP164" s="793">
        <f t="shared" si="86"/>
        <v>0</v>
      </c>
    </row>
    <row r="165" spans="1:42" x14ac:dyDescent="0.25">
      <c r="A165" s="408" t="s">
        <v>157</v>
      </c>
      <c r="B165" s="649"/>
      <c r="C165" s="800"/>
      <c r="D165" s="800"/>
      <c r="E165" s="800"/>
      <c r="F165" s="764"/>
      <c r="G165" s="663"/>
      <c r="H165" s="783">
        <f>B165*C165*D165*E165</f>
        <v>0</v>
      </c>
      <c r="I165" s="532"/>
      <c r="J165" s="649"/>
      <c r="K165" s="800"/>
      <c r="L165" s="800"/>
      <c r="M165" s="800"/>
      <c r="N165" s="764"/>
      <c r="O165" s="663"/>
      <c r="P165" s="783">
        <f>J165*K165*L165*M165</f>
        <v>0</v>
      </c>
      <c r="Q165" s="532"/>
      <c r="R165" s="649"/>
      <c r="S165" s="800"/>
      <c r="T165" s="800"/>
      <c r="U165" s="800"/>
      <c r="V165" s="764"/>
      <c r="W165" s="663"/>
      <c r="X165" s="783">
        <f>R165*S165*T165*U165</f>
        <v>0</v>
      </c>
      <c r="Y165" s="532"/>
      <c r="Z165" s="649"/>
      <c r="AA165" s="800"/>
      <c r="AB165" s="800"/>
      <c r="AC165" s="800"/>
      <c r="AD165" s="764"/>
      <c r="AE165" s="663"/>
      <c r="AF165" s="783">
        <f>Z165*AA165*AB165*AC165</f>
        <v>0</v>
      </c>
      <c r="AG165" s="532"/>
      <c r="AH165" s="649"/>
      <c r="AI165" s="800"/>
      <c r="AJ165" s="800"/>
      <c r="AK165" s="800"/>
      <c r="AL165" s="764"/>
      <c r="AM165" s="663"/>
      <c r="AN165" s="783">
        <f>AH165*AI165*AJ165*AK165</f>
        <v>0</v>
      </c>
      <c r="AO165" s="532"/>
      <c r="AP165" s="793">
        <f t="shared" si="86"/>
        <v>0</v>
      </c>
    </row>
    <row r="166" spans="1:42" x14ac:dyDescent="0.25">
      <c r="A166" s="1031" t="s">
        <v>22</v>
      </c>
      <c r="B166" s="1032"/>
      <c r="C166" s="1032"/>
      <c r="D166" s="1032"/>
      <c r="E166" s="1032"/>
      <c r="F166" s="1032"/>
      <c r="G166" s="556"/>
      <c r="H166" s="807">
        <f>SUM(H158:H165)</f>
        <v>0</v>
      </c>
      <c r="I166" s="532"/>
      <c r="J166" s="556"/>
      <c r="K166" s="556"/>
      <c r="L166" s="556"/>
      <c r="M166" s="556"/>
      <c r="N166" s="556"/>
      <c r="O166" s="556"/>
      <c r="P166" s="807">
        <f>SUM(P158:P165)</f>
        <v>0</v>
      </c>
      <c r="Q166" s="532"/>
      <c r="R166" s="556"/>
      <c r="S166" s="556"/>
      <c r="T166" s="556"/>
      <c r="U166" s="556"/>
      <c r="V166" s="556"/>
      <c r="W166" s="556"/>
      <c r="X166" s="807">
        <f>SUM(X158:X165)</f>
        <v>0</v>
      </c>
      <c r="Y166" s="532"/>
      <c r="Z166" s="556"/>
      <c r="AA166" s="556"/>
      <c r="AB166" s="556"/>
      <c r="AC166" s="556"/>
      <c r="AD166" s="556"/>
      <c r="AE166" s="556"/>
      <c r="AF166" s="807">
        <f>SUM(AF158:AF165)</f>
        <v>0</v>
      </c>
      <c r="AG166" s="532"/>
      <c r="AH166" s="556"/>
      <c r="AI166" s="556"/>
      <c r="AJ166" s="556"/>
      <c r="AK166" s="556"/>
      <c r="AL166" s="556"/>
      <c r="AM166" s="556"/>
      <c r="AN166" s="807">
        <f>SUM(AN158:AN165)</f>
        <v>0</v>
      </c>
      <c r="AO166" s="532"/>
      <c r="AP166" s="794">
        <f t="shared" si="86"/>
        <v>0</v>
      </c>
    </row>
    <row r="167" spans="1:42" x14ac:dyDescent="0.25">
      <c r="A167" s="563"/>
      <c r="B167" s="563"/>
      <c r="C167" s="563"/>
      <c r="D167" s="563"/>
      <c r="E167" s="563"/>
      <c r="F167" s="563"/>
      <c r="G167" s="563"/>
      <c r="H167" s="565"/>
      <c r="I167" s="532"/>
      <c r="J167" s="597"/>
      <c r="K167" s="597"/>
      <c r="P167" s="598"/>
      <c r="Q167" s="532"/>
      <c r="R167" s="597"/>
      <c r="S167" s="597"/>
      <c r="X167" s="598"/>
      <c r="Y167" s="532"/>
      <c r="Z167" s="597"/>
      <c r="AA167" s="597"/>
      <c r="AF167" s="598"/>
      <c r="AG167" s="532"/>
      <c r="AH167" s="597"/>
      <c r="AI167" s="597"/>
      <c r="AN167" s="566"/>
      <c r="AO167" s="532"/>
      <c r="AP167" s="599"/>
    </row>
    <row r="168" spans="1:42" x14ac:dyDescent="0.25">
      <c r="A168" s="664" t="s">
        <v>411</v>
      </c>
      <c r="B168" s="642"/>
      <c r="C168" s="642"/>
      <c r="D168" s="665"/>
      <c r="E168" s="641"/>
      <c r="F168" s="641"/>
      <c r="G168" s="642"/>
      <c r="H168" s="643"/>
      <c r="I168" s="532"/>
      <c r="J168" s="606"/>
      <c r="K168" s="607"/>
      <c r="L168" s="604"/>
      <c r="M168" s="604"/>
      <c r="N168" s="604"/>
      <c r="O168" s="604"/>
      <c r="P168" s="643"/>
      <c r="Q168" s="532"/>
      <c r="R168" s="606"/>
      <c r="S168" s="607"/>
      <c r="T168" s="604"/>
      <c r="U168" s="604"/>
      <c r="V168" s="604"/>
      <c r="W168" s="604"/>
      <c r="X168" s="643"/>
      <c r="Y168" s="532"/>
      <c r="Z168" s="606"/>
      <c r="AA168" s="607"/>
      <c r="AB168" s="604"/>
      <c r="AC168" s="604"/>
      <c r="AD168" s="604"/>
      <c r="AE168" s="604"/>
      <c r="AF168" s="643"/>
      <c r="AG168" s="532"/>
      <c r="AH168" s="606"/>
      <c r="AI168" s="607"/>
      <c r="AJ168" s="604"/>
      <c r="AK168" s="604"/>
      <c r="AL168" s="604"/>
      <c r="AM168" s="604"/>
      <c r="AN168" s="643"/>
      <c r="AO168" s="532"/>
      <c r="AP168" s="605"/>
    </row>
    <row r="169" spans="1:42" x14ac:dyDescent="0.25">
      <c r="A169" s="666"/>
      <c r="B169" s="667"/>
      <c r="C169" s="668"/>
      <c r="D169" s="668"/>
      <c r="E169" s="669"/>
      <c r="F169" s="712" t="s">
        <v>380</v>
      </c>
      <c r="G169" s="710" t="s">
        <v>425</v>
      </c>
      <c r="H169" s="669"/>
      <c r="I169" s="572"/>
      <c r="J169" s="596"/>
      <c r="K169" s="596"/>
      <c r="L169" s="556"/>
      <c r="M169" s="556"/>
      <c r="N169" s="712" t="s">
        <v>380</v>
      </c>
      <c r="O169" s="710" t="s">
        <v>425</v>
      </c>
      <c r="P169" s="669"/>
      <c r="Q169" s="572"/>
      <c r="R169" s="596"/>
      <c r="S169" s="596"/>
      <c r="T169" s="556"/>
      <c r="U169" s="556"/>
      <c r="V169" s="712" t="s">
        <v>380</v>
      </c>
      <c r="W169" s="710" t="s">
        <v>425</v>
      </c>
      <c r="X169" s="669"/>
      <c r="Y169" s="572"/>
      <c r="Z169" s="596"/>
      <c r="AA169" s="596"/>
      <c r="AB169" s="556"/>
      <c r="AC169" s="556"/>
      <c r="AD169" s="712" t="s">
        <v>380</v>
      </c>
      <c r="AE169" s="710" t="s">
        <v>425</v>
      </c>
      <c r="AF169" s="669"/>
      <c r="AG169" s="572"/>
      <c r="AH169" s="596"/>
      <c r="AI169" s="596"/>
      <c r="AJ169" s="556"/>
      <c r="AK169" s="556"/>
      <c r="AL169" s="712" t="s">
        <v>380</v>
      </c>
      <c r="AM169" s="710" t="s">
        <v>425</v>
      </c>
      <c r="AN169" s="669"/>
      <c r="AO169" s="572"/>
      <c r="AP169" s="605"/>
    </row>
    <row r="170" spans="1:42" ht="15.6" customHeight="1" x14ac:dyDescent="0.25">
      <c r="A170" s="1063"/>
      <c r="B170" s="1065"/>
      <c r="C170" s="632"/>
      <c r="D170" s="504"/>
      <c r="E170" s="670"/>
      <c r="F170" s="801"/>
      <c r="G170" s="802"/>
      <c r="H170" s="787">
        <f t="shared" ref="H170:H180" si="87">F170*G170</f>
        <v>0</v>
      </c>
      <c r="I170" s="532"/>
      <c r="J170" s="1023"/>
      <c r="K170" s="1024"/>
      <c r="L170" s="1024"/>
      <c r="M170" s="1025"/>
      <c r="N170" s="801"/>
      <c r="O170" s="802"/>
      <c r="P170" s="787">
        <f>N170*O170</f>
        <v>0</v>
      </c>
      <c r="Q170" s="532"/>
      <c r="R170" s="1023"/>
      <c r="S170" s="1024"/>
      <c r="T170" s="1024"/>
      <c r="U170" s="1025"/>
      <c r="V170" s="801"/>
      <c r="W170" s="802"/>
      <c r="X170" s="787">
        <f>V170*W170</f>
        <v>0</v>
      </c>
      <c r="Y170" s="532"/>
      <c r="Z170" s="1023"/>
      <c r="AA170" s="1024"/>
      <c r="AB170" s="1024"/>
      <c r="AC170" s="1025"/>
      <c r="AD170" s="801"/>
      <c r="AE170" s="802"/>
      <c r="AF170" s="787">
        <f>AD170*AE170</f>
        <v>0</v>
      </c>
      <c r="AG170" s="532"/>
      <c r="AH170" s="1023"/>
      <c r="AI170" s="1024"/>
      <c r="AJ170" s="1024"/>
      <c r="AK170" s="1025"/>
      <c r="AL170" s="801"/>
      <c r="AM170" s="802"/>
      <c r="AN170" s="787">
        <f>AL170*AM170</f>
        <v>0</v>
      </c>
      <c r="AO170" s="532"/>
      <c r="AP170" s="793">
        <f>SUM(H170+P170+X170+AF170+AN170)</f>
        <v>0</v>
      </c>
    </row>
    <row r="171" spans="1:42" ht="15.6" customHeight="1" x14ac:dyDescent="0.25">
      <c r="A171" s="1063"/>
      <c r="B171" s="1065"/>
      <c r="C171" s="632"/>
      <c r="D171" s="504"/>
      <c r="E171" s="670"/>
      <c r="F171" s="801"/>
      <c r="G171" s="802"/>
      <c r="H171" s="787">
        <f t="shared" si="87"/>
        <v>0</v>
      </c>
      <c r="I171" s="532"/>
      <c r="J171" s="1023"/>
      <c r="K171" s="1024"/>
      <c r="L171" s="1024"/>
      <c r="M171" s="1025"/>
      <c r="N171" s="801"/>
      <c r="O171" s="802"/>
      <c r="P171" s="787">
        <f t="shared" ref="P171:P180" si="88">N171*O171</f>
        <v>0</v>
      </c>
      <c r="Q171" s="532"/>
      <c r="R171" s="1023"/>
      <c r="S171" s="1024"/>
      <c r="T171" s="1024"/>
      <c r="U171" s="1025"/>
      <c r="V171" s="801"/>
      <c r="W171" s="802"/>
      <c r="X171" s="787">
        <f t="shared" ref="X171:X180" si="89">V171*W171</f>
        <v>0</v>
      </c>
      <c r="Y171" s="532"/>
      <c r="Z171" s="1023"/>
      <c r="AA171" s="1024"/>
      <c r="AB171" s="1024"/>
      <c r="AC171" s="1025"/>
      <c r="AD171" s="801"/>
      <c r="AE171" s="802"/>
      <c r="AF171" s="787">
        <f t="shared" ref="AF171:AF180" si="90">AD171*AE171</f>
        <v>0</v>
      </c>
      <c r="AG171" s="532"/>
      <c r="AH171" s="1023"/>
      <c r="AI171" s="1024"/>
      <c r="AJ171" s="1024"/>
      <c r="AK171" s="1025"/>
      <c r="AL171" s="801"/>
      <c r="AM171" s="802"/>
      <c r="AN171" s="787">
        <f t="shared" ref="AN171:AN180" si="91">AL171*AM171</f>
        <v>0</v>
      </c>
      <c r="AO171" s="532"/>
      <c r="AP171" s="793">
        <f t="shared" ref="AP171:AP181" si="92">SUM(H171+P171+X171+AF171+AN171)</f>
        <v>0</v>
      </c>
    </row>
    <row r="172" spans="1:42" ht="15.6" customHeight="1" x14ac:dyDescent="0.25">
      <c r="A172" s="1063"/>
      <c r="B172" s="1065"/>
      <c r="C172" s="632"/>
      <c r="D172" s="504"/>
      <c r="E172" s="670"/>
      <c r="F172" s="801"/>
      <c r="G172" s="802"/>
      <c r="H172" s="787">
        <f t="shared" si="87"/>
        <v>0</v>
      </c>
      <c r="I172" s="532"/>
      <c r="J172" s="1023"/>
      <c r="K172" s="1024"/>
      <c r="L172" s="1024"/>
      <c r="M172" s="1025"/>
      <c r="N172" s="801"/>
      <c r="O172" s="802"/>
      <c r="P172" s="787">
        <f t="shared" si="88"/>
        <v>0</v>
      </c>
      <c r="Q172" s="532"/>
      <c r="R172" s="1023"/>
      <c r="S172" s="1024"/>
      <c r="T172" s="1024"/>
      <c r="U172" s="1025"/>
      <c r="V172" s="801"/>
      <c r="W172" s="802"/>
      <c r="X172" s="787">
        <f t="shared" si="89"/>
        <v>0</v>
      </c>
      <c r="Y172" s="532"/>
      <c r="Z172" s="1023"/>
      <c r="AA172" s="1024"/>
      <c r="AB172" s="1024"/>
      <c r="AC172" s="1025"/>
      <c r="AD172" s="801"/>
      <c r="AE172" s="802"/>
      <c r="AF172" s="787">
        <f t="shared" si="90"/>
        <v>0</v>
      </c>
      <c r="AG172" s="532"/>
      <c r="AH172" s="1023"/>
      <c r="AI172" s="1024"/>
      <c r="AJ172" s="1024"/>
      <c r="AK172" s="1025"/>
      <c r="AL172" s="801"/>
      <c r="AM172" s="802"/>
      <c r="AN172" s="787">
        <f t="shared" si="91"/>
        <v>0</v>
      </c>
      <c r="AO172" s="532"/>
      <c r="AP172" s="793">
        <f t="shared" si="92"/>
        <v>0</v>
      </c>
    </row>
    <row r="173" spans="1:42" ht="15.6" customHeight="1" x14ac:dyDescent="0.25">
      <c r="A173" s="1063" t="s">
        <v>352</v>
      </c>
      <c r="B173" s="1065"/>
      <c r="C173" s="632"/>
      <c r="D173" s="504"/>
      <c r="E173" s="670"/>
      <c r="F173" s="801"/>
      <c r="G173" s="802"/>
      <c r="H173" s="787">
        <f t="shared" si="87"/>
        <v>0</v>
      </c>
      <c r="I173" s="532"/>
      <c r="J173" s="1023"/>
      <c r="K173" s="1024"/>
      <c r="L173" s="1024"/>
      <c r="M173" s="1025"/>
      <c r="N173" s="801"/>
      <c r="O173" s="802"/>
      <c r="P173" s="787">
        <f t="shared" si="88"/>
        <v>0</v>
      </c>
      <c r="Q173" s="532"/>
      <c r="R173" s="1023"/>
      <c r="S173" s="1024"/>
      <c r="T173" s="1024"/>
      <c r="U173" s="1025"/>
      <c r="V173" s="801"/>
      <c r="W173" s="802"/>
      <c r="X173" s="787">
        <f t="shared" si="89"/>
        <v>0</v>
      </c>
      <c r="Y173" s="532"/>
      <c r="Z173" s="1023"/>
      <c r="AA173" s="1024"/>
      <c r="AB173" s="1024"/>
      <c r="AC173" s="1025"/>
      <c r="AD173" s="801"/>
      <c r="AE173" s="802"/>
      <c r="AF173" s="787">
        <f t="shared" si="90"/>
        <v>0</v>
      </c>
      <c r="AG173" s="532"/>
      <c r="AH173" s="1023"/>
      <c r="AI173" s="1024"/>
      <c r="AJ173" s="1024"/>
      <c r="AK173" s="1025"/>
      <c r="AL173" s="801"/>
      <c r="AM173" s="802"/>
      <c r="AN173" s="787">
        <f t="shared" si="91"/>
        <v>0</v>
      </c>
      <c r="AO173" s="532"/>
      <c r="AP173" s="793">
        <f t="shared" si="92"/>
        <v>0</v>
      </c>
    </row>
    <row r="174" spans="1:42" ht="15.6" customHeight="1" x14ac:dyDescent="0.25">
      <c r="A174" s="1063"/>
      <c r="B174" s="1065"/>
      <c r="C174" s="632"/>
      <c r="D174" s="504"/>
      <c r="E174" s="670"/>
      <c r="F174" s="801"/>
      <c r="G174" s="802"/>
      <c r="H174" s="787">
        <f t="shared" si="87"/>
        <v>0</v>
      </c>
      <c r="I174" s="532"/>
      <c r="J174" s="1023"/>
      <c r="K174" s="1024"/>
      <c r="L174" s="1024"/>
      <c r="M174" s="1025"/>
      <c r="N174" s="801"/>
      <c r="O174" s="802"/>
      <c r="P174" s="787">
        <f t="shared" si="88"/>
        <v>0</v>
      </c>
      <c r="Q174" s="532"/>
      <c r="R174" s="1023"/>
      <c r="S174" s="1024"/>
      <c r="T174" s="1024"/>
      <c r="U174" s="1025"/>
      <c r="V174" s="801"/>
      <c r="W174" s="802"/>
      <c r="X174" s="787">
        <f t="shared" si="89"/>
        <v>0</v>
      </c>
      <c r="Y174" s="532"/>
      <c r="Z174" s="1023"/>
      <c r="AA174" s="1024"/>
      <c r="AB174" s="1024"/>
      <c r="AC174" s="1025"/>
      <c r="AD174" s="801"/>
      <c r="AE174" s="802"/>
      <c r="AF174" s="787">
        <f t="shared" si="90"/>
        <v>0</v>
      </c>
      <c r="AG174" s="532"/>
      <c r="AH174" s="1023"/>
      <c r="AI174" s="1024"/>
      <c r="AJ174" s="1024"/>
      <c r="AK174" s="1025"/>
      <c r="AL174" s="801"/>
      <c r="AM174" s="802"/>
      <c r="AN174" s="787">
        <f t="shared" si="91"/>
        <v>0</v>
      </c>
      <c r="AO174" s="532"/>
      <c r="AP174" s="793">
        <f t="shared" si="92"/>
        <v>0</v>
      </c>
    </row>
    <row r="175" spans="1:42" ht="15.6" customHeight="1" x14ac:dyDescent="0.25">
      <c r="A175" s="1063"/>
      <c r="B175" s="1065"/>
      <c r="C175" s="632"/>
      <c r="D175" s="504"/>
      <c r="E175" s="670"/>
      <c r="F175" s="801"/>
      <c r="G175" s="802"/>
      <c r="H175" s="787">
        <f t="shared" si="87"/>
        <v>0</v>
      </c>
      <c r="I175" s="532"/>
      <c r="J175" s="1023"/>
      <c r="K175" s="1024"/>
      <c r="L175" s="1024"/>
      <c r="M175" s="1025"/>
      <c r="N175" s="801"/>
      <c r="O175" s="802"/>
      <c r="P175" s="787">
        <f t="shared" si="88"/>
        <v>0</v>
      </c>
      <c r="Q175" s="532"/>
      <c r="R175" s="1023"/>
      <c r="S175" s="1024"/>
      <c r="T175" s="1024"/>
      <c r="U175" s="1025"/>
      <c r="V175" s="801"/>
      <c r="W175" s="802"/>
      <c r="X175" s="787">
        <f t="shared" si="89"/>
        <v>0</v>
      </c>
      <c r="Y175" s="532"/>
      <c r="Z175" s="1023"/>
      <c r="AA175" s="1024"/>
      <c r="AB175" s="1024"/>
      <c r="AC175" s="1025"/>
      <c r="AD175" s="801"/>
      <c r="AE175" s="802"/>
      <c r="AF175" s="787">
        <f t="shared" si="90"/>
        <v>0</v>
      </c>
      <c r="AG175" s="532"/>
      <c r="AH175" s="1023"/>
      <c r="AI175" s="1024"/>
      <c r="AJ175" s="1024"/>
      <c r="AK175" s="1025"/>
      <c r="AL175" s="801"/>
      <c r="AM175" s="802"/>
      <c r="AN175" s="787">
        <f t="shared" si="91"/>
        <v>0</v>
      </c>
      <c r="AO175" s="532"/>
      <c r="AP175" s="793">
        <f t="shared" si="92"/>
        <v>0</v>
      </c>
    </row>
    <row r="176" spans="1:42" ht="15.6" customHeight="1" x14ac:dyDescent="0.25">
      <c r="A176" s="1063"/>
      <c r="B176" s="1065"/>
      <c r="C176" s="632"/>
      <c r="D176" s="504"/>
      <c r="E176" s="670"/>
      <c r="F176" s="801"/>
      <c r="G176" s="802"/>
      <c r="H176" s="787">
        <f t="shared" si="87"/>
        <v>0</v>
      </c>
      <c r="I176" s="532"/>
      <c r="J176" s="1023"/>
      <c r="K176" s="1024"/>
      <c r="L176" s="1024"/>
      <c r="M176" s="1025"/>
      <c r="N176" s="801"/>
      <c r="O176" s="802"/>
      <c r="P176" s="787">
        <f t="shared" si="88"/>
        <v>0</v>
      </c>
      <c r="Q176" s="532"/>
      <c r="R176" s="1023"/>
      <c r="S176" s="1024"/>
      <c r="T176" s="1024"/>
      <c r="U176" s="1025"/>
      <c r="V176" s="801"/>
      <c r="W176" s="802"/>
      <c r="X176" s="787">
        <f t="shared" si="89"/>
        <v>0</v>
      </c>
      <c r="Y176" s="532"/>
      <c r="Z176" s="1023"/>
      <c r="AA176" s="1024"/>
      <c r="AB176" s="1024"/>
      <c r="AC176" s="1025"/>
      <c r="AD176" s="801"/>
      <c r="AE176" s="802"/>
      <c r="AF176" s="787">
        <f t="shared" si="90"/>
        <v>0</v>
      </c>
      <c r="AG176" s="532"/>
      <c r="AH176" s="1023"/>
      <c r="AI176" s="1024"/>
      <c r="AJ176" s="1024"/>
      <c r="AK176" s="1025"/>
      <c r="AL176" s="801"/>
      <c r="AM176" s="802"/>
      <c r="AN176" s="787">
        <f t="shared" si="91"/>
        <v>0</v>
      </c>
      <c r="AO176" s="532"/>
      <c r="AP176" s="793">
        <f t="shared" si="92"/>
        <v>0</v>
      </c>
    </row>
    <row r="177" spans="1:42" ht="15.6" customHeight="1" x14ac:dyDescent="0.25">
      <c r="A177" s="1063"/>
      <c r="B177" s="1065"/>
      <c r="C177" s="632"/>
      <c r="D177" s="504"/>
      <c r="E177" s="670"/>
      <c r="F177" s="801"/>
      <c r="G177" s="802"/>
      <c r="H177" s="787">
        <f t="shared" si="87"/>
        <v>0</v>
      </c>
      <c r="I177" s="532"/>
      <c r="J177" s="1023"/>
      <c r="K177" s="1024"/>
      <c r="L177" s="1024"/>
      <c r="M177" s="1025"/>
      <c r="N177" s="801"/>
      <c r="O177" s="802"/>
      <c r="P177" s="787">
        <f t="shared" si="88"/>
        <v>0</v>
      </c>
      <c r="Q177" s="532"/>
      <c r="R177" s="1023"/>
      <c r="S177" s="1024"/>
      <c r="T177" s="1024"/>
      <c r="U177" s="1025"/>
      <c r="V177" s="801"/>
      <c r="W177" s="802"/>
      <c r="X177" s="787">
        <f t="shared" si="89"/>
        <v>0</v>
      </c>
      <c r="Y177" s="532"/>
      <c r="Z177" s="1023"/>
      <c r="AA177" s="1024"/>
      <c r="AB177" s="1024"/>
      <c r="AC177" s="1025"/>
      <c r="AD177" s="801"/>
      <c r="AE177" s="802"/>
      <c r="AF177" s="787">
        <f t="shared" si="90"/>
        <v>0</v>
      </c>
      <c r="AG177" s="532"/>
      <c r="AH177" s="1023"/>
      <c r="AI177" s="1024"/>
      <c r="AJ177" s="1024"/>
      <c r="AK177" s="1025"/>
      <c r="AL177" s="801"/>
      <c r="AM177" s="802"/>
      <c r="AN177" s="787">
        <f t="shared" si="91"/>
        <v>0</v>
      </c>
      <c r="AO177" s="532"/>
      <c r="AP177" s="793">
        <f t="shared" si="92"/>
        <v>0</v>
      </c>
    </row>
    <row r="178" spans="1:42" ht="15.6" customHeight="1" x14ac:dyDescent="0.25">
      <c r="A178" s="1063"/>
      <c r="B178" s="1065"/>
      <c r="C178" s="632"/>
      <c r="D178" s="504"/>
      <c r="E178" s="670"/>
      <c r="F178" s="801"/>
      <c r="G178" s="802"/>
      <c r="H178" s="787">
        <f t="shared" si="87"/>
        <v>0</v>
      </c>
      <c r="I178" s="532"/>
      <c r="J178" s="1023"/>
      <c r="K178" s="1024"/>
      <c r="L178" s="1024"/>
      <c r="M178" s="1025"/>
      <c r="N178" s="801"/>
      <c r="O178" s="802"/>
      <c r="P178" s="787">
        <f t="shared" si="88"/>
        <v>0</v>
      </c>
      <c r="Q178" s="532"/>
      <c r="R178" s="1023"/>
      <c r="S178" s="1024"/>
      <c r="T178" s="1024"/>
      <c r="U178" s="1025"/>
      <c r="V178" s="801"/>
      <c r="W178" s="802"/>
      <c r="X178" s="787">
        <f t="shared" si="89"/>
        <v>0</v>
      </c>
      <c r="Y178" s="532"/>
      <c r="Z178" s="1023"/>
      <c r="AA178" s="1024"/>
      <c r="AB178" s="1024"/>
      <c r="AC178" s="1025"/>
      <c r="AD178" s="801"/>
      <c r="AE178" s="802"/>
      <c r="AF178" s="787">
        <f t="shared" si="90"/>
        <v>0</v>
      </c>
      <c r="AG178" s="532"/>
      <c r="AH178" s="1023"/>
      <c r="AI178" s="1024"/>
      <c r="AJ178" s="1024"/>
      <c r="AK178" s="1025"/>
      <c r="AL178" s="801"/>
      <c r="AM178" s="802"/>
      <c r="AN178" s="787">
        <f t="shared" si="91"/>
        <v>0</v>
      </c>
      <c r="AO178" s="532"/>
      <c r="AP178" s="793">
        <f t="shared" si="92"/>
        <v>0</v>
      </c>
    </row>
    <row r="179" spans="1:42" ht="15.6" customHeight="1" x14ac:dyDescent="0.25">
      <c r="A179" s="1063"/>
      <c r="B179" s="1065"/>
      <c r="C179" s="632"/>
      <c r="D179" s="504"/>
      <c r="E179" s="670"/>
      <c r="F179" s="801"/>
      <c r="G179" s="802"/>
      <c r="H179" s="787">
        <f t="shared" si="87"/>
        <v>0</v>
      </c>
      <c r="I179" s="532"/>
      <c r="J179" s="1023"/>
      <c r="K179" s="1024"/>
      <c r="L179" s="1024"/>
      <c r="M179" s="1025"/>
      <c r="N179" s="801"/>
      <c r="O179" s="802"/>
      <c r="P179" s="787">
        <f t="shared" si="88"/>
        <v>0</v>
      </c>
      <c r="Q179" s="532"/>
      <c r="R179" s="1023"/>
      <c r="S179" s="1024"/>
      <c r="T179" s="1024"/>
      <c r="U179" s="1025"/>
      <c r="V179" s="801"/>
      <c r="W179" s="802"/>
      <c r="X179" s="787">
        <f t="shared" si="89"/>
        <v>0</v>
      </c>
      <c r="Y179" s="532"/>
      <c r="Z179" s="1023"/>
      <c r="AA179" s="1024"/>
      <c r="AB179" s="1024"/>
      <c r="AC179" s="1025"/>
      <c r="AD179" s="801"/>
      <c r="AE179" s="802"/>
      <c r="AF179" s="787">
        <f t="shared" si="90"/>
        <v>0</v>
      </c>
      <c r="AG179" s="532"/>
      <c r="AH179" s="1023"/>
      <c r="AI179" s="1024"/>
      <c r="AJ179" s="1024"/>
      <c r="AK179" s="1025"/>
      <c r="AL179" s="801"/>
      <c r="AM179" s="802"/>
      <c r="AN179" s="787">
        <f t="shared" si="91"/>
        <v>0</v>
      </c>
      <c r="AO179" s="532"/>
      <c r="AP179" s="793">
        <f t="shared" si="92"/>
        <v>0</v>
      </c>
    </row>
    <row r="180" spans="1:42" ht="15.6" customHeight="1" x14ac:dyDescent="0.25">
      <c r="A180" s="1080"/>
      <c r="B180" s="1081"/>
      <c r="C180" s="632"/>
      <c r="D180" s="504"/>
      <c r="E180" s="670"/>
      <c r="F180" s="801"/>
      <c r="G180" s="802"/>
      <c r="H180" s="787">
        <f t="shared" si="87"/>
        <v>0</v>
      </c>
      <c r="I180" s="532"/>
      <c r="J180" s="1023"/>
      <c r="K180" s="1024"/>
      <c r="L180" s="1024"/>
      <c r="M180" s="1025"/>
      <c r="N180" s="801"/>
      <c r="O180" s="802"/>
      <c r="P180" s="787">
        <f t="shared" si="88"/>
        <v>0</v>
      </c>
      <c r="Q180" s="532"/>
      <c r="R180" s="1023"/>
      <c r="S180" s="1024"/>
      <c r="T180" s="1024"/>
      <c r="U180" s="1025"/>
      <c r="V180" s="801"/>
      <c r="W180" s="802"/>
      <c r="X180" s="787">
        <f t="shared" si="89"/>
        <v>0</v>
      </c>
      <c r="Y180" s="532"/>
      <c r="Z180" s="1023"/>
      <c r="AA180" s="1024"/>
      <c r="AB180" s="1024"/>
      <c r="AC180" s="1025"/>
      <c r="AD180" s="801"/>
      <c r="AE180" s="802"/>
      <c r="AF180" s="787">
        <f t="shared" si="90"/>
        <v>0</v>
      </c>
      <c r="AG180" s="532"/>
      <c r="AH180" s="1023"/>
      <c r="AI180" s="1024"/>
      <c r="AJ180" s="1024"/>
      <c r="AK180" s="1025"/>
      <c r="AL180" s="801"/>
      <c r="AM180" s="802"/>
      <c r="AN180" s="787">
        <f t="shared" si="91"/>
        <v>0</v>
      </c>
      <c r="AO180" s="532"/>
      <c r="AP180" s="793">
        <f t="shared" si="92"/>
        <v>0</v>
      </c>
    </row>
    <row r="181" spans="1:42" x14ac:dyDescent="0.25">
      <c r="A181" s="1031" t="s">
        <v>22</v>
      </c>
      <c r="B181" s="1032"/>
      <c r="C181" s="1032"/>
      <c r="D181" s="1032"/>
      <c r="E181" s="1032"/>
      <c r="F181" s="1033"/>
      <c r="G181" s="556"/>
      <c r="H181" s="807">
        <f>SUM(H170:H180)</f>
        <v>0</v>
      </c>
      <c r="I181" s="609"/>
      <c r="J181" s="555"/>
      <c r="K181" s="556"/>
      <c r="L181" s="556"/>
      <c r="M181" s="556"/>
      <c r="N181" s="674"/>
      <c r="O181" s="558"/>
      <c r="P181" s="807">
        <f>SUM(P170:P180)</f>
        <v>0</v>
      </c>
      <c r="Q181" s="609"/>
      <c r="R181" s="555"/>
      <c r="S181" s="556"/>
      <c r="T181" s="556"/>
      <c r="U181" s="556"/>
      <c r="V181" s="674"/>
      <c r="W181" s="558"/>
      <c r="X181" s="807">
        <f>SUM(X170:X180)</f>
        <v>0</v>
      </c>
      <c r="Y181" s="609"/>
      <c r="Z181" s="555"/>
      <c r="AA181" s="556"/>
      <c r="AB181" s="556"/>
      <c r="AC181" s="556"/>
      <c r="AD181" s="674"/>
      <c r="AE181" s="558"/>
      <c r="AF181" s="807">
        <f>SUM(AF170:AF180)</f>
        <v>0</v>
      </c>
      <c r="AG181" s="609"/>
      <c r="AH181" s="555"/>
      <c r="AI181" s="556"/>
      <c r="AJ181" s="556"/>
      <c r="AK181" s="556"/>
      <c r="AL181" s="674"/>
      <c r="AM181" s="558"/>
      <c r="AN181" s="807">
        <f>SUM(AN170:AN180)</f>
        <v>0</v>
      </c>
      <c r="AO181" s="609"/>
      <c r="AP181" s="794">
        <f t="shared" si="92"/>
        <v>0</v>
      </c>
    </row>
    <row r="182" spans="1:42" x14ac:dyDescent="0.25">
      <c r="A182" s="563"/>
      <c r="B182" s="563"/>
      <c r="C182" s="563"/>
      <c r="D182" s="563"/>
      <c r="E182" s="563"/>
      <c r="F182" s="563"/>
      <c r="G182" s="563"/>
      <c r="H182" s="565"/>
      <c r="I182" s="532"/>
      <c r="J182" s="597"/>
      <c r="K182" s="597"/>
      <c r="P182" s="598"/>
      <c r="Q182" s="532"/>
      <c r="R182" s="597"/>
      <c r="S182" s="597"/>
      <c r="X182" s="598"/>
      <c r="Y182" s="532"/>
      <c r="Z182" s="597"/>
      <c r="AA182" s="597"/>
      <c r="AF182" s="598"/>
      <c r="AG182" s="532"/>
      <c r="AH182" s="597"/>
      <c r="AI182" s="597"/>
      <c r="AN182" s="566"/>
      <c r="AO182" s="532"/>
      <c r="AP182" s="599"/>
    </row>
    <row r="183" spans="1:42" x14ac:dyDescent="0.25">
      <c r="A183" s="640" t="s">
        <v>391</v>
      </c>
      <c r="B183" s="641"/>
      <c r="C183" s="641"/>
      <c r="D183" s="519"/>
      <c r="E183" s="641"/>
      <c r="F183" s="641"/>
      <c r="G183" s="641"/>
      <c r="H183" s="605"/>
      <c r="I183" s="532"/>
      <c r="J183" s="676"/>
      <c r="K183" s="641"/>
      <c r="L183" s="519"/>
      <c r="M183" s="641"/>
      <c r="N183" s="641"/>
      <c r="O183" s="641"/>
      <c r="P183" s="605"/>
      <c r="Q183" s="532"/>
      <c r="R183" s="676"/>
      <c r="S183" s="641"/>
      <c r="T183" s="519"/>
      <c r="U183" s="641"/>
      <c r="V183" s="641"/>
      <c r="W183" s="641"/>
      <c r="X183" s="605"/>
      <c r="Y183" s="532"/>
      <c r="Z183" s="676"/>
      <c r="AA183" s="641"/>
      <c r="AB183" s="519"/>
      <c r="AC183" s="641"/>
      <c r="AD183" s="641"/>
      <c r="AE183" s="641"/>
      <c r="AF183" s="605"/>
      <c r="AG183" s="532"/>
      <c r="AH183" s="676"/>
      <c r="AI183" s="641"/>
      <c r="AJ183" s="519"/>
      <c r="AK183" s="641"/>
      <c r="AL183" s="641"/>
      <c r="AM183" s="641"/>
      <c r="AN183" s="605"/>
      <c r="AO183" s="532"/>
      <c r="AP183" s="605"/>
    </row>
    <row r="184" spans="1:42" x14ac:dyDescent="0.25">
      <c r="A184" s="666"/>
      <c r="B184" s="667"/>
      <c r="C184" s="668"/>
      <c r="D184" s="668"/>
      <c r="E184" s="669"/>
      <c r="F184" s="712" t="s">
        <v>380</v>
      </c>
      <c r="G184" s="710" t="s">
        <v>425</v>
      </c>
      <c r="H184" s="669"/>
      <c r="I184" s="572"/>
      <c r="J184" s="596"/>
      <c r="K184" s="596"/>
      <c r="L184" s="556"/>
      <c r="M184" s="556"/>
      <c r="N184" s="710" t="s">
        <v>380</v>
      </c>
      <c r="O184" s="710" t="s">
        <v>425</v>
      </c>
      <c r="P184" s="669"/>
      <c r="Q184" s="572"/>
      <c r="R184" s="596"/>
      <c r="S184" s="596"/>
      <c r="T184" s="556"/>
      <c r="U184" s="556"/>
      <c r="V184" s="710" t="s">
        <v>380</v>
      </c>
      <c r="W184" s="710" t="s">
        <v>425</v>
      </c>
      <c r="X184" s="669"/>
      <c r="Y184" s="572"/>
      <c r="Z184" s="596"/>
      <c r="AA184" s="596"/>
      <c r="AB184" s="556"/>
      <c r="AC184" s="556"/>
      <c r="AD184" s="710" t="s">
        <v>380</v>
      </c>
      <c r="AE184" s="710" t="s">
        <v>425</v>
      </c>
      <c r="AF184" s="669"/>
      <c r="AG184" s="572"/>
      <c r="AH184" s="596"/>
      <c r="AI184" s="596"/>
      <c r="AJ184" s="556"/>
      <c r="AK184" s="556"/>
      <c r="AL184" s="710" t="s">
        <v>380</v>
      </c>
      <c r="AM184" s="710" t="s">
        <v>425</v>
      </c>
      <c r="AN184" s="669"/>
      <c r="AO184" s="572"/>
      <c r="AP184" s="605"/>
    </row>
    <row r="185" spans="1:42" ht="15.6" customHeight="1" x14ac:dyDescent="0.25">
      <c r="A185" s="1063"/>
      <c r="B185" s="1063"/>
      <c r="C185" s="632"/>
      <c r="D185" s="504"/>
      <c r="E185" s="670"/>
      <c r="F185" s="801"/>
      <c r="G185" s="802"/>
      <c r="H185" s="783">
        <f>F185*G185</f>
        <v>0</v>
      </c>
      <c r="I185" s="532"/>
      <c r="J185" s="1066"/>
      <c r="K185" s="1034"/>
      <c r="L185" s="1034"/>
      <c r="M185" s="1034"/>
      <c r="N185" s="801"/>
      <c r="O185" s="802"/>
      <c r="P185" s="783">
        <f>N185*O185</f>
        <v>0</v>
      </c>
      <c r="Q185" s="532"/>
      <c r="R185" s="1034"/>
      <c r="S185" s="1034"/>
      <c r="T185" s="1034"/>
      <c r="U185" s="1034"/>
      <c r="V185" s="801"/>
      <c r="W185" s="802"/>
      <c r="X185" s="783">
        <f>V185*W185</f>
        <v>0</v>
      </c>
      <c r="Y185" s="532"/>
      <c r="Z185" s="1034"/>
      <c r="AA185" s="1034"/>
      <c r="AB185" s="1034"/>
      <c r="AC185" s="1034"/>
      <c r="AD185" s="801"/>
      <c r="AE185" s="802"/>
      <c r="AF185" s="783">
        <f>AD185*AE185</f>
        <v>0</v>
      </c>
      <c r="AG185" s="532"/>
      <c r="AH185" s="1034"/>
      <c r="AI185" s="1034"/>
      <c r="AJ185" s="1034"/>
      <c r="AK185" s="1034"/>
      <c r="AL185" s="801"/>
      <c r="AM185" s="802"/>
      <c r="AN185" s="783">
        <f>AL185*AM185</f>
        <v>0</v>
      </c>
      <c r="AO185" s="532"/>
      <c r="AP185" s="793">
        <f>SUM(H185:AN185)</f>
        <v>0</v>
      </c>
    </row>
    <row r="186" spans="1:42" ht="15.6" customHeight="1" x14ac:dyDescent="0.25">
      <c r="A186" s="1063"/>
      <c r="B186" s="1063"/>
      <c r="C186" s="632"/>
      <c r="D186" s="504"/>
      <c r="E186" s="670"/>
      <c r="F186" s="801"/>
      <c r="G186" s="802"/>
      <c r="H186" s="783">
        <f>F186*G186</f>
        <v>0</v>
      </c>
      <c r="I186" s="532"/>
      <c r="J186" s="1066"/>
      <c r="K186" s="1034"/>
      <c r="L186" s="1034"/>
      <c r="M186" s="1034"/>
      <c r="N186" s="801"/>
      <c r="O186" s="802"/>
      <c r="P186" s="783">
        <f t="shared" ref="P186:P187" si="93">N186*O186</f>
        <v>0</v>
      </c>
      <c r="Q186" s="532"/>
      <c r="R186" s="1034"/>
      <c r="S186" s="1034"/>
      <c r="T186" s="1034"/>
      <c r="U186" s="1034"/>
      <c r="V186" s="801"/>
      <c r="W186" s="802"/>
      <c r="X186" s="783">
        <f t="shared" ref="X186:X187" si="94">V186*W186</f>
        <v>0</v>
      </c>
      <c r="Y186" s="532"/>
      <c r="Z186" s="1034"/>
      <c r="AA186" s="1034"/>
      <c r="AB186" s="1034"/>
      <c r="AC186" s="1034"/>
      <c r="AD186" s="801"/>
      <c r="AE186" s="802"/>
      <c r="AF186" s="783">
        <f t="shared" ref="AF186:AF187" si="95">AD186*AE186</f>
        <v>0</v>
      </c>
      <c r="AG186" s="532"/>
      <c r="AH186" s="1034"/>
      <c r="AI186" s="1034"/>
      <c r="AJ186" s="1034"/>
      <c r="AK186" s="1034"/>
      <c r="AL186" s="801"/>
      <c r="AM186" s="802"/>
      <c r="AN186" s="783">
        <f t="shared" ref="AN186:AN187" si="96">AL186*AM186</f>
        <v>0</v>
      </c>
      <c r="AO186" s="532"/>
      <c r="AP186" s="793">
        <f>SUM(H186:AN186)</f>
        <v>0</v>
      </c>
    </row>
    <row r="187" spans="1:42" ht="15.6" customHeight="1" x14ac:dyDescent="0.25">
      <c r="A187" s="1063"/>
      <c r="B187" s="1063"/>
      <c r="C187" s="632"/>
      <c r="D187" s="504"/>
      <c r="E187" s="670"/>
      <c r="F187" s="801"/>
      <c r="G187" s="802"/>
      <c r="H187" s="783">
        <f>F187*G187</f>
        <v>0</v>
      </c>
      <c r="I187" s="532"/>
      <c r="J187" s="1066"/>
      <c r="K187" s="1034"/>
      <c r="L187" s="1034"/>
      <c r="M187" s="1034"/>
      <c r="N187" s="801"/>
      <c r="O187" s="802"/>
      <c r="P187" s="783">
        <f t="shared" si="93"/>
        <v>0</v>
      </c>
      <c r="Q187" s="532"/>
      <c r="R187" s="1034"/>
      <c r="S187" s="1034"/>
      <c r="T187" s="1034"/>
      <c r="U187" s="1034"/>
      <c r="V187" s="801"/>
      <c r="W187" s="802"/>
      <c r="X187" s="783">
        <f t="shared" si="94"/>
        <v>0</v>
      </c>
      <c r="Y187" s="532"/>
      <c r="Z187" s="1034"/>
      <c r="AA187" s="1034"/>
      <c r="AB187" s="1034"/>
      <c r="AC187" s="1034"/>
      <c r="AD187" s="801"/>
      <c r="AE187" s="802"/>
      <c r="AF187" s="783">
        <f t="shared" si="95"/>
        <v>0</v>
      </c>
      <c r="AG187" s="532"/>
      <c r="AH187" s="1034"/>
      <c r="AI187" s="1034"/>
      <c r="AJ187" s="1034"/>
      <c r="AK187" s="1034"/>
      <c r="AL187" s="801"/>
      <c r="AM187" s="802"/>
      <c r="AN187" s="783">
        <f t="shared" si="96"/>
        <v>0</v>
      </c>
      <c r="AO187" s="532"/>
      <c r="AP187" s="793">
        <f>SUM(H187:AN187)</f>
        <v>0</v>
      </c>
    </row>
    <row r="188" spans="1:42" x14ac:dyDescent="0.25">
      <c r="A188" s="1031" t="s">
        <v>21</v>
      </c>
      <c r="B188" s="1032"/>
      <c r="C188" s="1032"/>
      <c r="D188" s="1032"/>
      <c r="E188" s="1032"/>
      <c r="F188" s="1032"/>
      <c r="G188" s="556"/>
      <c r="H188" s="807">
        <f>SUM(H185:H187)</f>
        <v>0</v>
      </c>
      <c r="I188" s="532"/>
      <c r="J188" s="556"/>
      <c r="K188" s="556"/>
      <c r="L188" s="556"/>
      <c r="M188" s="556"/>
      <c r="N188" s="556"/>
      <c r="O188" s="556"/>
      <c r="P188" s="807">
        <f>SUM(P185:P187)</f>
        <v>0</v>
      </c>
      <c r="Q188" s="532"/>
      <c r="R188" s="556"/>
      <c r="S188" s="556"/>
      <c r="T188" s="556"/>
      <c r="U188" s="556"/>
      <c r="V188" s="556"/>
      <c r="W188" s="556"/>
      <c r="X188" s="807">
        <f>SUM(X185:X187)</f>
        <v>0</v>
      </c>
      <c r="Y188" s="532"/>
      <c r="Z188" s="556"/>
      <c r="AA188" s="556"/>
      <c r="AB188" s="556"/>
      <c r="AC188" s="556"/>
      <c r="AD188" s="556"/>
      <c r="AE188" s="556"/>
      <c r="AF188" s="807">
        <f>SUM(AF185:AF187)</f>
        <v>0</v>
      </c>
      <c r="AG188" s="532"/>
      <c r="AH188" s="556"/>
      <c r="AI188" s="556"/>
      <c r="AJ188" s="556"/>
      <c r="AK188" s="556"/>
      <c r="AL188" s="556"/>
      <c r="AM188" s="556"/>
      <c r="AN188" s="807">
        <f t="shared" ref="AN188" si="97">SUM(AN185:AN187)</f>
        <v>0</v>
      </c>
      <c r="AO188" s="532"/>
      <c r="AP188" s="794">
        <f>SUM(H188+P188+X188+AF188+AN188)</f>
        <v>0</v>
      </c>
    </row>
    <row r="189" spans="1:42" x14ac:dyDescent="0.25">
      <c r="A189" s="563"/>
      <c r="B189" s="563"/>
      <c r="C189" s="563"/>
      <c r="D189" s="563"/>
      <c r="E189" s="563"/>
      <c r="F189" s="563"/>
      <c r="G189" s="563"/>
      <c r="H189" s="565"/>
      <c r="I189" s="532"/>
      <c r="J189" s="597"/>
      <c r="K189" s="597"/>
      <c r="P189" s="598"/>
      <c r="Q189" s="532"/>
      <c r="R189" s="597"/>
      <c r="S189" s="597"/>
      <c r="X189" s="598"/>
      <c r="Y189" s="532"/>
      <c r="Z189" s="597"/>
      <c r="AA189" s="597"/>
      <c r="AF189" s="598"/>
      <c r="AG189" s="532"/>
      <c r="AH189" s="597"/>
      <c r="AI189" s="597"/>
      <c r="AN189" s="566"/>
      <c r="AO189" s="532"/>
      <c r="AP189" s="677"/>
    </row>
    <row r="190" spans="1:42" x14ac:dyDescent="0.25">
      <c r="A190" s="664" t="s">
        <v>392</v>
      </c>
      <c r="B190" s="642"/>
      <c r="C190" s="642"/>
      <c r="D190" s="665"/>
      <c r="E190" s="642"/>
      <c r="F190" s="641"/>
      <c r="G190" s="641"/>
      <c r="H190" s="605"/>
      <c r="I190" s="532"/>
      <c r="J190" s="676"/>
      <c r="K190" s="641"/>
      <c r="L190" s="519"/>
      <c r="M190" s="641"/>
      <c r="N190" s="641"/>
      <c r="O190" s="641"/>
      <c r="P190" s="605"/>
      <c r="Q190" s="532"/>
      <c r="R190" s="676"/>
      <c r="S190" s="641"/>
      <c r="T190" s="519"/>
      <c r="U190" s="641"/>
      <c r="V190" s="641"/>
      <c r="W190" s="641"/>
      <c r="X190" s="605"/>
      <c r="Y190" s="532"/>
      <c r="Z190" s="676"/>
      <c r="AA190" s="641"/>
      <c r="AB190" s="519"/>
      <c r="AC190" s="641"/>
      <c r="AD190" s="641"/>
      <c r="AE190" s="641"/>
      <c r="AF190" s="605"/>
      <c r="AG190" s="532"/>
      <c r="AH190" s="676"/>
      <c r="AI190" s="641"/>
      <c r="AJ190" s="519"/>
      <c r="AK190" s="641"/>
      <c r="AL190" s="641"/>
      <c r="AM190" s="641"/>
      <c r="AN190" s="605"/>
      <c r="AO190" s="532"/>
      <c r="AP190" s="605"/>
    </row>
    <row r="191" spans="1:42" x14ac:dyDescent="0.25">
      <c r="A191" s="666"/>
      <c r="B191" s="667"/>
      <c r="C191" s="811"/>
      <c r="D191" s="811"/>
      <c r="E191" s="815"/>
      <c r="F191" s="712" t="s">
        <v>380</v>
      </c>
      <c r="G191" s="710" t="s">
        <v>425</v>
      </c>
      <c r="H191" s="669"/>
      <c r="I191" s="572"/>
      <c r="J191" s="596"/>
      <c r="K191" s="596"/>
      <c r="L191" s="556"/>
      <c r="M191" s="556"/>
      <c r="N191" s="712" t="s">
        <v>380</v>
      </c>
      <c r="O191" s="710" t="s">
        <v>425</v>
      </c>
      <c r="P191" s="669"/>
      <c r="Q191" s="572"/>
      <c r="R191" s="596"/>
      <c r="S191" s="596"/>
      <c r="T191" s="556"/>
      <c r="U191" s="556"/>
      <c r="V191" s="712" t="s">
        <v>380</v>
      </c>
      <c r="W191" s="710" t="s">
        <v>425</v>
      </c>
      <c r="X191" s="669"/>
      <c r="Y191" s="572"/>
      <c r="Z191" s="596"/>
      <c r="AA191" s="596"/>
      <c r="AB191" s="556"/>
      <c r="AC191" s="556"/>
      <c r="AD191" s="712" t="s">
        <v>380</v>
      </c>
      <c r="AE191" s="710" t="s">
        <v>425</v>
      </c>
      <c r="AF191" s="669"/>
      <c r="AG191" s="572"/>
      <c r="AH191" s="596"/>
      <c r="AI191" s="596"/>
      <c r="AJ191" s="556"/>
      <c r="AK191" s="556"/>
      <c r="AL191" s="712" t="s">
        <v>380</v>
      </c>
      <c r="AM191" s="710" t="s">
        <v>425</v>
      </c>
      <c r="AN191" s="669"/>
      <c r="AO191" s="572"/>
      <c r="AP191" s="605"/>
    </row>
    <row r="192" spans="1:42" ht="15.6" customHeight="1" x14ac:dyDescent="0.25">
      <c r="A192" s="1063"/>
      <c r="B192" s="1065"/>
      <c r="C192" s="628"/>
      <c r="D192" s="662"/>
      <c r="E192" s="697"/>
      <c r="F192" s="729"/>
      <c r="G192" s="802"/>
      <c r="H192" s="790">
        <f>F192*G192</f>
        <v>0</v>
      </c>
      <c r="I192" s="532"/>
      <c r="J192" s="1021"/>
      <c r="K192" s="1021"/>
      <c r="L192" s="1021"/>
      <c r="M192" s="1022"/>
      <c r="N192" s="729"/>
      <c r="O192" s="802"/>
      <c r="P192" s="783">
        <f>N192*O192</f>
        <v>0</v>
      </c>
      <c r="Q192" s="532"/>
      <c r="R192" s="1020"/>
      <c r="S192" s="1021"/>
      <c r="T192" s="1021"/>
      <c r="U192" s="1022"/>
      <c r="V192" s="729"/>
      <c r="W192" s="802"/>
      <c r="X192" s="783">
        <f>V192*W192</f>
        <v>0</v>
      </c>
      <c r="Y192" s="532"/>
      <c r="Z192" s="1020"/>
      <c r="AA192" s="1021"/>
      <c r="AB192" s="1021"/>
      <c r="AC192" s="1022"/>
      <c r="AD192" s="729"/>
      <c r="AE192" s="802"/>
      <c r="AF192" s="783">
        <f>AD192*AE192</f>
        <v>0</v>
      </c>
      <c r="AG192" s="532"/>
      <c r="AH192" s="1020"/>
      <c r="AI192" s="1021"/>
      <c r="AJ192" s="1021"/>
      <c r="AK192" s="1022"/>
      <c r="AL192" s="729"/>
      <c r="AM192" s="802"/>
      <c r="AN192" s="783">
        <f>AL192*AM192</f>
        <v>0</v>
      </c>
      <c r="AO192" s="532"/>
      <c r="AP192" s="793">
        <f>ROUND(H192+P192+X192+AF192+AN192,0)</f>
        <v>0</v>
      </c>
    </row>
    <row r="193" spans="1:42" ht="15.6" customHeight="1" x14ac:dyDescent="0.25">
      <c r="A193" s="1063"/>
      <c r="B193" s="1065"/>
      <c r="C193" s="628"/>
      <c r="D193" s="662"/>
      <c r="E193" s="697"/>
      <c r="F193" s="729"/>
      <c r="G193" s="802"/>
      <c r="H193" s="790">
        <f>F193*G193</f>
        <v>0</v>
      </c>
      <c r="I193" s="532"/>
      <c r="J193" s="1021"/>
      <c r="K193" s="1021"/>
      <c r="L193" s="1021"/>
      <c r="M193" s="1022"/>
      <c r="N193" s="729"/>
      <c r="O193" s="802"/>
      <c r="P193" s="783">
        <f t="shared" ref="P193:P195" si="98">N193*O193</f>
        <v>0</v>
      </c>
      <c r="Q193" s="532"/>
      <c r="R193" s="1020"/>
      <c r="S193" s="1021"/>
      <c r="T193" s="1021"/>
      <c r="U193" s="1022"/>
      <c r="V193" s="729"/>
      <c r="W193" s="802"/>
      <c r="X193" s="783">
        <f t="shared" ref="X193:X195" si="99">V193*W193</f>
        <v>0</v>
      </c>
      <c r="Y193" s="532"/>
      <c r="Z193" s="1020"/>
      <c r="AA193" s="1021"/>
      <c r="AB193" s="1021"/>
      <c r="AC193" s="1022"/>
      <c r="AD193" s="729"/>
      <c r="AE193" s="802"/>
      <c r="AF193" s="783">
        <f t="shared" ref="AF193:AF195" si="100">AD193*AE193</f>
        <v>0</v>
      </c>
      <c r="AG193" s="532"/>
      <c r="AH193" s="1020"/>
      <c r="AI193" s="1021"/>
      <c r="AJ193" s="1021"/>
      <c r="AK193" s="1022"/>
      <c r="AL193" s="729"/>
      <c r="AM193" s="802"/>
      <c r="AN193" s="783">
        <f t="shared" ref="AN193:AN195" si="101">AL193*AM193</f>
        <v>0</v>
      </c>
      <c r="AO193" s="532"/>
      <c r="AP193" s="793">
        <f>SUM(H193+P193+X193+AF193+AN193)</f>
        <v>0</v>
      </c>
    </row>
    <row r="194" spans="1:42" ht="15.6" customHeight="1" x14ac:dyDescent="0.25">
      <c r="A194" s="1063"/>
      <c r="B194" s="1065"/>
      <c r="C194" s="628"/>
      <c r="D194" s="662"/>
      <c r="E194" s="697"/>
      <c r="F194" s="729"/>
      <c r="G194" s="802"/>
      <c r="H194" s="790">
        <f>F194*G194</f>
        <v>0</v>
      </c>
      <c r="I194" s="532"/>
      <c r="J194" s="1021"/>
      <c r="K194" s="1021"/>
      <c r="L194" s="1021"/>
      <c r="M194" s="1022"/>
      <c r="N194" s="729"/>
      <c r="O194" s="802"/>
      <c r="P194" s="783">
        <f t="shared" si="98"/>
        <v>0</v>
      </c>
      <c r="Q194" s="532"/>
      <c r="R194" s="1020"/>
      <c r="S194" s="1021"/>
      <c r="T194" s="1021"/>
      <c r="U194" s="1022"/>
      <c r="V194" s="729"/>
      <c r="W194" s="802"/>
      <c r="X194" s="783">
        <f t="shared" si="99"/>
        <v>0</v>
      </c>
      <c r="Y194" s="532"/>
      <c r="Z194" s="1020"/>
      <c r="AA194" s="1021"/>
      <c r="AB194" s="1021"/>
      <c r="AC194" s="1022"/>
      <c r="AD194" s="729"/>
      <c r="AE194" s="802"/>
      <c r="AF194" s="783">
        <f t="shared" si="100"/>
        <v>0</v>
      </c>
      <c r="AG194" s="532"/>
      <c r="AH194" s="1020"/>
      <c r="AI194" s="1021"/>
      <c r="AJ194" s="1021"/>
      <c r="AK194" s="1022"/>
      <c r="AL194" s="729"/>
      <c r="AM194" s="802"/>
      <c r="AN194" s="783">
        <f t="shared" si="101"/>
        <v>0</v>
      </c>
      <c r="AO194" s="532"/>
      <c r="AP194" s="793">
        <f>SUM(H194+P194+X194+AF194+AN194)</f>
        <v>0</v>
      </c>
    </row>
    <row r="195" spans="1:42" ht="15.6" customHeight="1" x14ac:dyDescent="0.25">
      <c r="A195" s="1063"/>
      <c r="B195" s="1065"/>
      <c r="C195" s="628"/>
      <c r="D195" s="662"/>
      <c r="E195" s="697"/>
      <c r="F195" s="729"/>
      <c r="G195" s="802"/>
      <c r="H195" s="790">
        <f>F195*G195</f>
        <v>0</v>
      </c>
      <c r="I195" s="532"/>
      <c r="J195" s="1021"/>
      <c r="K195" s="1021"/>
      <c r="L195" s="1021"/>
      <c r="M195" s="1022"/>
      <c r="N195" s="729"/>
      <c r="O195" s="802"/>
      <c r="P195" s="783">
        <f t="shared" si="98"/>
        <v>0</v>
      </c>
      <c r="Q195" s="532"/>
      <c r="R195" s="1020"/>
      <c r="S195" s="1021"/>
      <c r="T195" s="1021"/>
      <c r="U195" s="1022"/>
      <c r="V195" s="729"/>
      <c r="W195" s="802"/>
      <c r="X195" s="783">
        <f t="shared" si="99"/>
        <v>0</v>
      </c>
      <c r="Y195" s="532"/>
      <c r="Z195" s="1020"/>
      <c r="AA195" s="1021"/>
      <c r="AB195" s="1021"/>
      <c r="AC195" s="1022"/>
      <c r="AD195" s="729"/>
      <c r="AE195" s="802"/>
      <c r="AF195" s="783">
        <f t="shared" si="100"/>
        <v>0</v>
      </c>
      <c r="AG195" s="532"/>
      <c r="AH195" s="1020"/>
      <c r="AI195" s="1021"/>
      <c r="AJ195" s="1021"/>
      <c r="AK195" s="1022"/>
      <c r="AL195" s="729"/>
      <c r="AM195" s="802"/>
      <c r="AN195" s="783">
        <f t="shared" si="101"/>
        <v>0</v>
      </c>
      <c r="AO195" s="532"/>
      <c r="AP195" s="793">
        <f>SUM(H195+P195+X195+AF195+AN195)</f>
        <v>0</v>
      </c>
    </row>
    <row r="196" spans="1:42" x14ac:dyDescent="0.25">
      <c r="A196" s="1031" t="s">
        <v>21</v>
      </c>
      <c r="B196" s="1032"/>
      <c r="C196" s="1032"/>
      <c r="D196" s="1032"/>
      <c r="E196" s="1032"/>
      <c r="F196" s="1032"/>
      <c r="G196" s="639"/>
      <c r="H196" s="807">
        <f>SUM(H192:H195)</f>
        <v>0</v>
      </c>
      <c r="I196" s="532"/>
      <c r="J196" s="556"/>
      <c r="K196" s="556"/>
      <c r="L196" s="556"/>
      <c r="M196" s="556"/>
      <c r="N196" s="556"/>
      <c r="O196" s="556"/>
      <c r="P196" s="807">
        <f>SUM(P192:P195)</f>
        <v>0</v>
      </c>
      <c r="Q196" s="532"/>
      <c r="R196" s="556"/>
      <c r="S196" s="556"/>
      <c r="T196" s="556"/>
      <c r="U196" s="556"/>
      <c r="V196" s="556"/>
      <c r="W196" s="556"/>
      <c r="X196" s="807">
        <f>SUM(X192:X195)</f>
        <v>0</v>
      </c>
      <c r="Y196" s="532"/>
      <c r="Z196" s="556"/>
      <c r="AA196" s="556"/>
      <c r="AB196" s="556"/>
      <c r="AC196" s="556"/>
      <c r="AD196" s="556"/>
      <c r="AE196" s="556"/>
      <c r="AF196" s="807">
        <f>SUM(AF192:AF195)</f>
        <v>0</v>
      </c>
      <c r="AG196" s="532"/>
      <c r="AH196" s="556"/>
      <c r="AI196" s="556"/>
      <c r="AJ196" s="556"/>
      <c r="AK196" s="556"/>
      <c r="AL196" s="556"/>
      <c r="AM196" s="556"/>
      <c r="AN196" s="807">
        <f t="shared" ref="AN196" si="102">SUM(AN192:AN195)</f>
        <v>0</v>
      </c>
      <c r="AO196" s="532"/>
      <c r="AP196" s="794">
        <f>SUM(H196+P196+X196+AF196+AN196)</f>
        <v>0</v>
      </c>
    </row>
    <row r="197" spans="1:42" x14ac:dyDescent="0.25">
      <c r="H197" s="564"/>
      <c r="I197" s="532"/>
      <c r="J197" s="597"/>
      <c r="K197" s="597"/>
      <c r="P197" s="598"/>
      <c r="Q197" s="532"/>
      <c r="R197" s="597"/>
      <c r="S197" s="597"/>
      <c r="X197" s="598"/>
      <c r="Y197" s="532"/>
      <c r="Z197" s="597"/>
      <c r="AA197" s="597"/>
      <c r="AF197" s="598"/>
      <c r="AG197" s="532"/>
      <c r="AH197" s="597"/>
      <c r="AI197" s="597"/>
      <c r="AN197" s="566"/>
      <c r="AO197" s="532"/>
    </row>
    <row r="198" spans="1:42" ht="29.4" customHeight="1" x14ac:dyDescent="0.25">
      <c r="A198" s="604" t="s">
        <v>412</v>
      </c>
      <c r="B198" s="680"/>
      <c r="C198" s="680"/>
      <c r="D198" s="681"/>
      <c r="E198" s="682" t="s">
        <v>408</v>
      </c>
      <c r="F198" s="781" t="s">
        <v>387</v>
      </c>
      <c r="G198" s="778"/>
      <c r="H198" s="605"/>
      <c r="I198" s="572"/>
      <c r="J198" s="680"/>
      <c r="K198" s="680"/>
      <c r="L198" s="680"/>
      <c r="M198" s="682" t="s">
        <v>408</v>
      </c>
      <c r="N198" s="682" t="s">
        <v>387</v>
      </c>
      <c r="O198" s="684"/>
      <c r="P198" s="605"/>
      <c r="Q198" s="572"/>
      <c r="R198" s="607"/>
      <c r="S198" s="607"/>
      <c r="T198" s="680"/>
      <c r="U198" s="682" t="s">
        <v>408</v>
      </c>
      <c r="V198" s="682" t="s">
        <v>387</v>
      </c>
      <c r="W198" s="684"/>
      <c r="X198" s="605"/>
      <c r="Y198" s="572"/>
      <c r="Z198" s="607"/>
      <c r="AA198" s="607"/>
      <c r="AB198" s="680"/>
      <c r="AC198" s="682" t="s">
        <v>408</v>
      </c>
      <c r="AD198" s="682" t="s">
        <v>387</v>
      </c>
      <c r="AE198" s="684"/>
      <c r="AF198" s="605"/>
      <c r="AG198" s="572"/>
      <c r="AH198" s="607"/>
      <c r="AI198" s="607"/>
      <c r="AJ198" s="680"/>
      <c r="AK198" s="682" t="s">
        <v>408</v>
      </c>
      <c r="AL198" s="682" t="s">
        <v>387</v>
      </c>
      <c r="AM198" s="684"/>
      <c r="AN198" s="605"/>
      <c r="AO198" s="572"/>
      <c r="AP198" s="605"/>
    </row>
    <row r="199" spans="1:42" ht="15.6" customHeight="1" x14ac:dyDescent="0.25">
      <c r="A199" s="1034"/>
      <c r="B199" s="1063"/>
      <c r="C199" s="632"/>
      <c r="D199" s="670"/>
      <c r="E199" s="838"/>
      <c r="F199" s="839">
        <f>IF(E199&gt;25000,25000,E199)</f>
        <v>0</v>
      </c>
      <c r="G199" s="779"/>
      <c r="H199" s="790">
        <f>E199</f>
        <v>0</v>
      </c>
      <c r="I199" s="532"/>
      <c r="J199" s="1020"/>
      <c r="K199" s="1021"/>
      <c r="L199" s="1022"/>
      <c r="M199" s="838"/>
      <c r="N199" s="839">
        <f>IF(M199=0,0,IF(F199=25000,0,IF(25000-F199&gt;M199,M199,25000-F199)))</f>
        <v>0</v>
      </c>
      <c r="O199" s="779"/>
      <c r="P199" s="787">
        <f>M199</f>
        <v>0</v>
      </c>
      <c r="Q199" s="532"/>
      <c r="R199" s="1020"/>
      <c r="S199" s="1021"/>
      <c r="T199" s="1022"/>
      <c r="U199" s="838"/>
      <c r="V199" s="839">
        <f>IF(U199=0,0,IF(U199+N199=25000,0,IF(25000-N199-F199&gt;U199,U199,25000-N199-F199)))</f>
        <v>0</v>
      </c>
      <c r="W199" s="779"/>
      <c r="X199" s="787">
        <f>U199</f>
        <v>0</v>
      </c>
      <c r="Y199" s="532"/>
      <c r="Z199" s="1020"/>
      <c r="AA199" s="1021"/>
      <c r="AB199" s="1022"/>
      <c r="AC199" s="838"/>
      <c r="AD199" s="839">
        <f>IF(AC199=0,0,IF(F199+M199+U199=25000,0,IF(25000-V199-N199-F199&gt;AC199,AC199,25000-V199-N199-F199)))</f>
        <v>0</v>
      </c>
      <c r="AE199" s="779"/>
      <c r="AF199" s="787">
        <f>AC199</f>
        <v>0</v>
      </c>
      <c r="AG199" s="532"/>
      <c r="AH199" s="1020"/>
      <c r="AI199" s="1021"/>
      <c r="AJ199" s="1022"/>
      <c r="AK199" s="838"/>
      <c r="AL199" s="839">
        <f>IF(AK199=0,0,IF(F199+N199+U199+AC199=25000,0,IF(25000-AD199-V199-N199-F199&gt;AK199,AK199,25000-AD199-V199-N199-F199)))</f>
        <v>0</v>
      </c>
      <c r="AM199" s="779"/>
      <c r="AN199" s="787">
        <f>AK199</f>
        <v>0</v>
      </c>
      <c r="AO199" s="532"/>
      <c r="AP199" s="793">
        <f t="shared" ref="AP199:AP204" si="103">SUM(H199+P199+X199+AF199+AN199)</f>
        <v>0</v>
      </c>
    </row>
    <row r="200" spans="1:42" ht="15.6" customHeight="1" x14ac:dyDescent="0.25">
      <c r="A200" s="1034"/>
      <c r="B200" s="1063"/>
      <c r="C200" s="632"/>
      <c r="D200" s="670"/>
      <c r="E200" s="838"/>
      <c r="F200" s="839">
        <f>IF(E200&gt;25000,25000,E200)</f>
        <v>0</v>
      </c>
      <c r="G200" s="779"/>
      <c r="H200" s="790">
        <f>E200</f>
        <v>0</v>
      </c>
      <c r="I200" s="532"/>
      <c r="J200" s="1020"/>
      <c r="K200" s="1021"/>
      <c r="L200" s="1022"/>
      <c r="M200" s="838"/>
      <c r="N200" s="839">
        <f>IF(M200=0,0,IF(F200=25000,0,IF(25000-F200&gt;M200,M200,25000-F200)))</f>
        <v>0</v>
      </c>
      <c r="O200" s="779"/>
      <c r="P200" s="787">
        <f>M200</f>
        <v>0</v>
      </c>
      <c r="Q200" s="532"/>
      <c r="R200" s="1020"/>
      <c r="S200" s="1021"/>
      <c r="T200" s="1022"/>
      <c r="U200" s="838"/>
      <c r="V200" s="839">
        <f>IF(U200=0,0,IF(U200+N200=25000,0,IF(25000-N200-F200&gt;U200,U200,25000-N200-F200)))</f>
        <v>0</v>
      </c>
      <c r="W200" s="779"/>
      <c r="X200" s="787">
        <f>U200</f>
        <v>0</v>
      </c>
      <c r="Y200" s="532"/>
      <c r="Z200" s="1020"/>
      <c r="AA200" s="1021"/>
      <c r="AB200" s="1022"/>
      <c r="AC200" s="838"/>
      <c r="AD200" s="839">
        <f>IF(AC200=0,0,IF(F200+M200+U200=25000,0,IF(25000-V200-N200-F200&gt;AC200,AC200,25000-V200-N200-F200)))</f>
        <v>0</v>
      </c>
      <c r="AE200" s="779"/>
      <c r="AF200" s="787">
        <f>AC200</f>
        <v>0</v>
      </c>
      <c r="AG200" s="532"/>
      <c r="AH200" s="1020"/>
      <c r="AI200" s="1021"/>
      <c r="AJ200" s="1022"/>
      <c r="AK200" s="838"/>
      <c r="AL200" s="839">
        <f>IF(AK200=0,0,IF(F200+N200+U200+AC200=25000,0,IF(25000-AD200-V200-N200-F200&gt;AK200,AK200,25000-AD200-V200-N200-F200)))</f>
        <v>0</v>
      </c>
      <c r="AM200" s="779"/>
      <c r="AN200" s="787">
        <f>AK200</f>
        <v>0</v>
      </c>
      <c r="AO200" s="532"/>
      <c r="AP200" s="793">
        <f t="shared" si="103"/>
        <v>0</v>
      </c>
    </row>
    <row r="201" spans="1:42" ht="15.6" customHeight="1" x14ac:dyDescent="0.25">
      <c r="A201" s="1034"/>
      <c r="B201" s="1063"/>
      <c r="C201" s="632"/>
      <c r="D201" s="670"/>
      <c r="E201" s="838"/>
      <c r="F201" s="839">
        <f>IF(E201&gt;25000,25000,E201)</f>
        <v>0</v>
      </c>
      <c r="G201" s="779"/>
      <c r="H201" s="790">
        <f>E201</f>
        <v>0</v>
      </c>
      <c r="I201" s="532"/>
      <c r="J201" s="1020"/>
      <c r="K201" s="1021"/>
      <c r="L201" s="1022"/>
      <c r="M201" s="838"/>
      <c r="N201" s="839">
        <f>IF(M201=0,0,IF(F201=25000,0,IF(25000-F201&gt;M201,M201,25000-F201)))</f>
        <v>0</v>
      </c>
      <c r="O201" s="779"/>
      <c r="P201" s="787">
        <f>M201</f>
        <v>0</v>
      </c>
      <c r="Q201" s="532"/>
      <c r="R201" s="1020"/>
      <c r="S201" s="1021"/>
      <c r="T201" s="1022"/>
      <c r="U201" s="838"/>
      <c r="V201" s="839">
        <f>IF(U201=0,0,IF(U201+N201=25000,0,IF(25000-N201-F201&gt;U201,U201,25000-N201-F201)))</f>
        <v>0</v>
      </c>
      <c r="W201" s="779"/>
      <c r="X201" s="787">
        <f>U201</f>
        <v>0</v>
      </c>
      <c r="Y201" s="532"/>
      <c r="Z201" s="1020"/>
      <c r="AA201" s="1021"/>
      <c r="AB201" s="1022"/>
      <c r="AC201" s="838"/>
      <c r="AD201" s="839">
        <f>IF(AC201=0,0,IF(F201+M201+U201=25000,0,IF(25000-V201-N201-F201&gt;AC201,AC201,25000-V201-N201-F201)))</f>
        <v>0</v>
      </c>
      <c r="AE201" s="779"/>
      <c r="AF201" s="787">
        <f>AC201</f>
        <v>0</v>
      </c>
      <c r="AG201" s="532"/>
      <c r="AH201" s="1020"/>
      <c r="AI201" s="1021"/>
      <c r="AJ201" s="1022"/>
      <c r="AK201" s="838"/>
      <c r="AL201" s="839">
        <f>IF(AK201=0,0,IF(F201+N201+U201+AC201=25000,0,IF(25000-AD201-V201-N201-F201&gt;AK201,AK201,25000-AD201-V201-N201-F201)))</f>
        <v>0</v>
      </c>
      <c r="AM201" s="779"/>
      <c r="AN201" s="787">
        <f>AK201</f>
        <v>0</v>
      </c>
      <c r="AO201" s="532"/>
      <c r="AP201" s="793">
        <f t="shared" si="103"/>
        <v>0</v>
      </c>
    </row>
    <row r="202" spans="1:42" ht="15.6" customHeight="1" x14ac:dyDescent="0.25">
      <c r="A202" s="1034"/>
      <c r="B202" s="1063"/>
      <c r="C202" s="632"/>
      <c r="D202" s="670"/>
      <c r="E202" s="838"/>
      <c r="F202" s="839">
        <f>IF(E202&gt;25000,25000,E202)</f>
        <v>0</v>
      </c>
      <c r="G202" s="779"/>
      <c r="H202" s="790">
        <f>E202</f>
        <v>0</v>
      </c>
      <c r="I202" s="532"/>
      <c r="J202" s="1020"/>
      <c r="K202" s="1021"/>
      <c r="L202" s="1022"/>
      <c r="M202" s="838"/>
      <c r="N202" s="839">
        <f>IF(M202=0,0,IF(F202=25000,0,IF(25000-F202&gt;M202,M202,25000-F202)))</f>
        <v>0</v>
      </c>
      <c r="O202" s="779"/>
      <c r="P202" s="787">
        <f>M202</f>
        <v>0</v>
      </c>
      <c r="Q202" s="532"/>
      <c r="R202" s="1020"/>
      <c r="S202" s="1021"/>
      <c r="T202" s="1022"/>
      <c r="U202" s="838"/>
      <c r="V202" s="839">
        <f>IF(U202=0,0,IF(U202+N202=25000,0,IF(25000-N202-F202&gt;U202,U202,25000-N202-F202)))</f>
        <v>0</v>
      </c>
      <c r="W202" s="779"/>
      <c r="X202" s="787">
        <f>U202</f>
        <v>0</v>
      </c>
      <c r="Y202" s="532"/>
      <c r="Z202" s="1020"/>
      <c r="AA202" s="1021"/>
      <c r="AB202" s="1022"/>
      <c r="AC202" s="838"/>
      <c r="AD202" s="839">
        <f>IF(AC202=0,0,IF(F202+M202+U202=25000,0,IF(25000-V202-N202-F202&gt;AC202,AC202,25000-V202-N202-F202)))</f>
        <v>0</v>
      </c>
      <c r="AE202" s="779"/>
      <c r="AF202" s="787">
        <f>AC202</f>
        <v>0</v>
      </c>
      <c r="AG202" s="532"/>
      <c r="AH202" s="1020"/>
      <c r="AI202" s="1021"/>
      <c r="AJ202" s="1022"/>
      <c r="AK202" s="838"/>
      <c r="AL202" s="839">
        <f>IF(AK202=0,0,IF(F202+N202+U202+AC202=25000,0,IF(25000-AD202-V202-N202-F202&gt;AK202,AK202,25000-AD202-V202-N202-F202)))</f>
        <v>0</v>
      </c>
      <c r="AM202" s="779"/>
      <c r="AN202" s="787">
        <f>AK202</f>
        <v>0</v>
      </c>
      <c r="AO202" s="532"/>
      <c r="AP202" s="793">
        <f t="shared" si="103"/>
        <v>0</v>
      </c>
    </row>
    <row r="203" spans="1:42" ht="15.6" customHeight="1" x14ac:dyDescent="0.25">
      <c r="A203" s="1034"/>
      <c r="B203" s="1063"/>
      <c r="C203" s="632"/>
      <c r="D203" s="670"/>
      <c r="E203" s="838"/>
      <c r="F203" s="839">
        <f>IF(E203&gt;25000,25000,E203)</f>
        <v>0</v>
      </c>
      <c r="G203" s="779"/>
      <c r="H203" s="790">
        <f>E203</f>
        <v>0</v>
      </c>
      <c r="I203" s="532"/>
      <c r="J203" s="1020"/>
      <c r="K203" s="1021"/>
      <c r="L203" s="1022"/>
      <c r="M203" s="838"/>
      <c r="N203" s="839">
        <f>IF(M203=0,0,IF(F203=25000,0,IF(25000-F203&gt;M203,M203,25000-F203)))</f>
        <v>0</v>
      </c>
      <c r="O203" s="779"/>
      <c r="P203" s="787">
        <f>M203</f>
        <v>0</v>
      </c>
      <c r="Q203" s="532"/>
      <c r="R203" s="1020"/>
      <c r="S203" s="1021"/>
      <c r="T203" s="1022"/>
      <c r="U203" s="838"/>
      <c r="V203" s="839">
        <f>IF(U203=0,0,IF(U203+N203=25000,0,IF(25000-N203-F203&gt;U203,U203,25000-N203-F203)))</f>
        <v>0</v>
      </c>
      <c r="W203" s="779"/>
      <c r="X203" s="787">
        <f>U203</f>
        <v>0</v>
      </c>
      <c r="Y203" s="532"/>
      <c r="Z203" s="1020"/>
      <c r="AA203" s="1021"/>
      <c r="AB203" s="1022"/>
      <c r="AC203" s="838"/>
      <c r="AD203" s="839">
        <f>IF(AC203=0,0,IF(F203+M203+U203=25000,0,IF(25000-V203-N203-F203&gt;AC203,AC203,25000-V203-N203-F203)))</f>
        <v>0</v>
      </c>
      <c r="AE203" s="779"/>
      <c r="AF203" s="787">
        <f>AC203</f>
        <v>0</v>
      </c>
      <c r="AG203" s="532"/>
      <c r="AH203" s="1020"/>
      <c r="AI203" s="1021"/>
      <c r="AJ203" s="1022"/>
      <c r="AK203" s="838"/>
      <c r="AL203" s="839">
        <f>IF(AK203=0,0,IF(F203+N203+U203+AC203=25000,0,IF(25000-AD203-V203-N203-F203&gt;AK203,AK203,25000-AD203-V203-N203-F203)))</f>
        <v>0</v>
      </c>
      <c r="AM203" s="779"/>
      <c r="AN203" s="787">
        <f>AK203</f>
        <v>0</v>
      </c>
      <c r="AO203" s="532"/>
      <c r="AP203" s="793">
        <f t="shared" si="103"/>
        <v>0</v>
      </c>
    </row>
    <row r="204" spans="1:42" x14ac:dyDescent="0.25">
      <c r="A204" s="556" t="s">
        <v>21</v>
      </c>
      <c r="B204" s="556"/>
      <c r="C204" s="556"/>
      <c r="D204" s="556"/>
      <c r="E204" s="556"/>
      <c r="F204" s="556"/>
      <c r="G204" s="639"/>
      <c r="H204" s="807">
        <f>SUM(H199:H203)</f>
        <v>0</v>
      </c>
      <c r="I204" s="532"/>
      <c r="J204" s="556"/>
      <c r="K204" s="556"/>
      <c r="L204" s="556"/>
      <c r="M204" s="639"/>
      <c r="N204" s="556"/>
      <c r="O204" s="556"/>
      <c r="P204" s="807">
        <f>SUM(P199:P203)</f>
        <v>0</v>
      </c>
      <c r="Q204" s="532"/>
      <c r="R204" s="596"/>
      <c r="S204" s="596"/>
      <c r="T204" s="556"/>
      <c r="U204" s="556"/>
      <c r="V204" s="556"/>
      <c r="W204" s="556"/>
      <c r="X204" s="807">
        <f>SUM(X199:X203)</f>
        <v>0</v>
      </c>
      <c r="Y204" s="532"/>
      <c r="Z204" s="596"/>
      <c r="AA204" s="596"/>
      <c r="AB204" s="556"/>
      <c r="AC204" s="556"/>
      <c r="AD204" s="556"/>
      <c r="AE204" s="556"/>
      <c r="AF204" s="807">
        <f>SUM(AF199:AF203)</f>
        <v>0</v>
      </c>
      <c r="AG204" s="532"/>
      <c r="AH204" s="596"/>
      <c r="AI204" s="596"/>
      <c r="AJ204" s="556"/>
      <c r="AK204" s="556"/>
      <c r="AL204" s="556"/>
      <c r="AM204" s="556"/>
      <c r="AN204" s="807">
        <f t="shared" ref="AN204" si="104">SUM(AN199:AN203)</f>
        <v>0</v>
      </c>
      <c r="AO204" s="532"/>
      <c r="AP204" s="794">
        <f t="shared" si="103"/>
        <v>0</v>
      </c>
    </row>
    <row r="205" spans="1:42" x14ac:dyDescent="0.25">
      <c r="A205" s="563"/>
      <c r="B205" s="563"/>
      <c r="C205" s="562"/>
      <c r="D205" s="562"/>
      <c r="E205" s="562"/>
      <c r="F205" s="562"/>
      <c r="G205" s="562"/>
      <c r="H205" s="565"/>
      <c r="I205" s="532"/>
      <c r="J205" s="597"/>
      <c r="K205" s="597"/>
      <c r="P205" s="598"/>
      <c r="Q205" s="532"/>
      <c r="R205" s="597"/>
      <c r="S205" s="597"/>
      <c r="X205" s="598"/>
      <c r="Y205" s="532"/>
      <c r="Z205" s="597"/>
      <c r="AA205" s="597"/>
      <c r="AF205" s="598"/>
      <c r="AG205" s="532"/>
      <c r="AH205" s="597"/>
      <c r="AI205" s="597"/>
      <c r="AN205" s="566"/>
      <c r="AO205" s="532"/>
      <c r="AP205" s="599"/>
    </row>
    <row r="206" spans="1:42" x14ac:dyDescent="0.25">
      <c r="A206" s="640" t="s">
        <v>393</v>
      </c>
      <c r="B206" s="641"/>
      <c r="C206" s="641"/>
      <c r="D206" s="519"/>
      <c r="E206" s="641"/>
      <c r="F206" s="641"/>
      <c r="G206" s="641"/>
      <c r="H206" s="605"/>
      <c r="I206" s="532"/>
      <c r="J206" s="676"/>
      <c r="K206" s="641"/>
      <c r="L206" s="519"/>
      <c r="M206" s="641"/>
      <c r="N206" s="641"/>
      <c r="O206" s="641"/>
      <c r="P206" s="605"/>
      <c r="Q206" s="532"/>
      <c r="R206" s="676"/>
      <c r="S206" s="641"/>
      <c r="T206" s="519"/>
      <c r="U206" s="641"/>
      <c r="V206" s="641"/>
      <c r="W206" s="641"/>
      <c r="X206" s="605"/>
      <c r="Y206" s="532"/>
      <c r="Z206" s="676"/>
      <c r="AA206" s="641"/>
      <c r="AB206" s="519"/>
      <c r="AC206" s="641"/>
      <c r="AD206" s="641"/>
      <c r="AE206" s="641"/>
      <c r="AF206" s="605"/>
      <c r="AG206" s="532"/>
      <c r="AH206" s="676"/>
      <c r="AI206" s="641"/>
      <c r="AJ206" s="519"/>
      <c r="AK206" s="641"/>
      <c r="AL206" s="641"/>
      <c r="AM206" s="641"/>
      <c r="AN206" s="605"/>
      <c r="AO206" s="532"/>
      <c r="AP206" s="605"/>
    </row>
    <row r="207" spans="1:42" x14ac:dyDescent="0.25">
      <c r="A207" s="666"/>
      <c r="B207" s="667"/>
      <c r="C207" s="668"/>
      <c r="D207" s="668"/>
      <c r="E207" s="669"/>
      <c r="F207" s="712" t="s">
        <v>380</v>
      </c>
      <c r="G207" s="710" t="s">
        <v>425</v>
      </c>
      <c r="H207" s="669"/>
      <c r="I207" s="572"/>
      <c r="J207" s="596"/>
      <c r="K207" s="596"/>
      <c r="L207" s="556"/>
      <c r="M207" s="556"/>
      <c r="N207" s="710" t="s">
        <v>380</v>
      </c>
      <c r="O207" s="710" t="s">
        <v>425</v>
      </c>
      <c r="P207" s="669"/>
      <c r="Q207" s="572"/>
      <c r="R207" s="596"/>
      <c r="S207" s="596"/>
      <c r="T207" s="556"/>
      <c r="U207" s="556"/>
      <c r="V207" s="710" t="s">
        <v>380</v>
      </c>
      <c r="W207" s="710" t="s">
        <v>425</v>
      </c>
      <c r="X207" s="669"/>
      <c r="Y207" s="572"/>
      <c r="Z207" s="596"/>
      <c r="AA207" s="596"/>
      <c r="AB207" s="556"/>
      <c r="AC207" s="556"/>
      <c r="AD207" s="710" t="s">
        <v>380</v>
      </c>
      <c r="AE207" s="710" t="s">
        <v>425</v>
      </c>
      <c r="AF207" s="669"/>
      <c r="AG207" s="572"/>
      <c r="AH207" s="596"/>
      <c r="AI207" s="596"/>
      <c r="AJ207" s="556"/>
      <c r="AK207" s="556"/>
      <c r="AL207" s="710" t="s">
        <v>380</v>
      </c>
      <c r="AM207" s="710" t="s">
        <v>425</v>
      </c>
      <c r="AN207" s="669"/>
      <c r="AO207" s="572"/>
      <c r="AP207" s="605"/>
    </row>
    <row r="208" spans="1:42" ht="15.6" customHeight="1" x14ac:dyDescent="0.25">
      <c r="A208" s="1064"/>
      <c r="B208" s="1064"/>
      <c r="C208" s="632"/>
      <c r="D208" s="504"/>
      <c r="E208" s="670"/>
      <c r="F208" s="838"/>
      <c r="G208" s="802"/>
      <c r="H208" s="783">
        <f t="shared" ref="H208:H219" si="105">F208*G208</f>
        <v>0</v>
      </c>
      <c r="I208" s="532"/>
      <c r="J208" s="1066"/>
      <c r="K208" s="1034"/>
      <c r="L208" s="1034"/>
      <c r="M208" s="1034"/>
      <c r="N208" s="838"/>
      <c r="O208" s="802"/>
      <c r="P208" s="783">
        <f>N208*O208</f>
        <v>0</v>
      </c>
      <c r="Q208" s="532"/>
      <c r="R208" s="1066"/>
      <c r="S208" s="1034"/>
      <c r="T208" s="1034"/>
      <c r="U208" s="1034"/>
      <c r="V208" s="838"/>
      <c r="W208" s="802"/>
      <c r="X208" s="783">
        <f>V208*W208</f>
        <v>0</v>
      </c>
      <c r="Y208" s="532"/>
      <c r="Z208" s="1034"/>
      <c r="AA208" s="1034"/>
      <c r="AB208" s="1034"/>
      <c r="AC208" s="1034"/>
      <c r="AD208" s="838"/>
      <c r="AE208" s="802"/>
      <c r="AF208" s="783">
        <f>AD208*AE208</f>
        <v>0</v>
      </c>
      <c r="AG208" s="532"/>
      <c r="AH208" s="1034"/>
      <c r="AI208" s="1034"/>
      <c r="AJ208" s="1034"/>
      <c r="AK208" s="1034"/>
      <c r="AL208" s="838"/>
      <c r="AM208" s="802"/>
      <c r="AN208" s="783">
        <f>AL208*AM208</f>
        <v>0</v>
      </c>
      <c r="AO208" s="532"/>
      <c r="AP208" s="793">
        <f t="shared" ref="AP208:AP211" si="106">SUM(H208+P208+X208+AF208+AN208)</f>
        <v>0</v>
      </c>
    </row>
    <row r="209" spans="1:42" ht="15.6" customHeight="1" x14ac:dyDescent="0.25">
      <c r="A209" s="1064"/>
      <c r="B209" s="1064"/>
      <c r="C209" s="632"/>
      <c r="D209" s="504"/>
      <c r="E209" s="670"/>
      <c r="F209" s="838"/>
      <c r="G209" s="802"/>
      <c r="H209" s="783">
        <f t="shared" si="105"/>
        <v>0</v>
      </c>
      <c r="I209" s="532"/>
      <c r="J209" s="1066"/>
      <c r="K209" s="1034"/>
      <c r="L209" s="1034"/>
      <c r="M209" s="1034"/>
      <c r="N209" s="838"/>
      <c r="O209" s="802"/>
      <c r="P209" s="783">
        <f t="shared" ref="P209:P219" si="107">N209*O209</f>
        <v>0</v>
      </c>
      <c r="Q209" s="532"/>
      <c r="R209" s="1066"/>
      <c r="S209" s="1034"/>
      <c r="T209" s="1034"/>
      <c r="U209" s="1034"/>
      <c r="V209" s="838"/>
      <c r="W209" s="802"/>
      <c r="X209" s="783">
        <f t="shared" ref="X209:X219" si="108">V209*W209</f>
        <v>0</v>
      </c>
      <c r="Y209" s="532"/>
      <c r="Z209" s="1034"/>
      <c r="AA209" s="1034"/>
      <c r="AB209" s="1034"/>
      <c r="AC209" s="1034"/>
      <c r="AD209" s="838"/>
      <c r="AE209" s="802"/>
      <c r="AF209" s="783">
        <f t="shared" ref="AF209:AF219" si="109">AD209*AE209</f>
        <v>0</v>
      </c>
      <c r="AG209" s="532"/>
      <c r="AH209" s="1034"/>
      <c r="AI209" s="1034"/>
      <c r="AJ209" s="1034"/>
      <c r="AK209" s="1034"/>
      <c r="AL209" s="838"/>
      <c r="AM209" s="802"/>
      <c r="AN209" s="783">
        <f t="shared" ref="AN209:AN219" si="110">AL209*AM209</f>
        <v>0</v>
      </c>
      <c r="AO209" s="532"/>
      <c r="AP209" s="793">
        <f t="shared" si="106"/>
        <v>0</v>
      </c>
    </row>
    <row r="210" spans="1:42" ht="15.6" customHeight="1" x14ac:dyDescent="0.25">
      <c r="A210" s="1064"/>
      <c r="B210" s="1064"/>
      <c r="C210" s="632"/>
      <c r="D210" s="504"/>
      <c r="E210" s="670"/>
      <c r="F210" s="838"/>
      <c r="G210" s="802"/>
      <c r="H210" s="783">
        <f t="shared" si="105"/>
        <v>0</v>
      </c>
      <c r="I210" s="532"/>
      <c r="J210" s="1066"/>
      <c r="K210" s="1034"/>
      <c r="L210" s="1034"/>
      <c r="M210" s="1034"/>
      <c r="N210" s="838"/>
      <c r="O210" s="802"/>
      <c r="P210" s="783">
        <f t="shared" si="107"/>
        <v>0</v>
      </c>
      <c r="Q210" s="532"/>
      <c r="R210" s="1066"/>
      <c r="S210" s="1034"/>
      <c r="T210" s="1034"/>
      <c r="U210" s="1034"/>
      <c r="V210" s="838"/>
      <c r="W210" s="802"/>
      <c r="X210" s="783">
        <f t="shared" si="108"/>
        <v>0</v>
      </c>
      <c r="Y210" s="532"/>
      <c r="Z210" s="1034"/>
      <c r="AA210" s="1034"/>
      <c r="AB210" s="1034"/>
      <c r="AC210" s="1034"/>
      <c r="AD210" s="838"/>
      <c r="AE210" s="802"/>
      <c r="AF210" s="783">
        <f t="shared" si="109"/>
        <v>0</v>
      </c>
      <c r="AG210" s="532"/>
      <c r="AH210" s="1034"/>
      <c r="AI210" s="1034"/>
      <c r="AJ210" s="1034"/>
      <c r="AK210" s="1034"/>
      <c r="AL210" s="838"/>
      <c r="AM210" s="802"/>
      <c r="AN210" s="783">
        <f t="shared" si="110"/>
        <v>0</v>
      </c>
      <c r="AO210" s="532"/>
      <c r="AP210" s="793">
        <f t="shared" si="106"/>
        <v>0</v>
      </c>
    </row>
    <row r="211" spans="1:42" ht="15.6" customHeight="1" x14ac:dyDescent="0.25">
      <c r="A211" s="1064"/>
      <c r="B211" s="1064"/>
      <c r="C211" s="632"/>
      <c r="D211" s="504"/>
      <c r="E211" s="670"/>
      <c r="F211" s="838"/>
      <c r="G211" s="802"/>
      <c r="H211" s="783">
        <f t="shared" si="105"/>
        <v>0</v>
      </c>
      <c r="I211" s="532"/>
      <c r="J211" s="1066"/>
      <c r="K211" s="1034"/>
      <c r="L211" s="1034"/>
      <c r="M211" s="1034"/>
      <c r="N211" s="838"/>
      <c r="O211" s="802"/>
      <c r="P211" s="783">
        <f t="shared" si="107"/>
        <v>0</v>
      </c>
      <c r="Q211" s="532"/>
      <c r="R211" s="1066"/>
      <c r="S211" s="1034"/>
      <c r="T211" s="1034"/>
      <c r="U211" s="1034"/>
      <c r="V211" s="838"/>
      <c r="W211" s="802"/>
      <c r="X211" s="783">
        <f t="shared" si="108"/>
        <v>0</v>
      </c>
      <c r="Y211" s="532"/>
      <c r="Z211" s="1034"/>
      <c r="AA211" s="1034"/>
      <c r="AB211" s="1034"/>
      <c r="AC211" s="1034"/>
      <c r="AD211" s="838"/>
      <c r="AE211" s="802"/>
      <c r="AF211" s="783">
        <f t="shared" si="109"/>
        <v>0</v>
      </c>
      <c r="AG211" s="532"/>
      <c r="AH211" s="1034"/>
      <c r="AI211" s="1034"/>
      <c r="AJ211" s="1034"/>
      <c r="AK211" s="1034"/>
      <c r="AL211" s="838"/>
      <c r="AM211" s="802"/>
      <c r="AN211" s="783">
        <f t="shared" si="110"/>
        <v>0</v>
      </c>
      <c r="AO211" s="532"/>
      <c r="AP211" s="793">
        <f t="shared" si="106"/>
        <v>0</v>
      </c>
    </row>
    <row r="212" spans="1:42" ht="15.6" customHeight="1" x14ac:dyDescent="0.25">
      <c r="A212" s="1064"/>
      <c r="B212" s="1064"/>
      <c r="C212" s="632"/>
      <c r="D212" s="504"/>
      <c r="E212" s="670"/>
      <c r="F212" s="838"/>
      <c r="G212" s="802"/>
      <c r="H212" s="783">
        <f t="shared" si="105"/>
        <v>0</v>
      </c>
      <c r="I212" s="532"/>
      <c r="J212" s="1066"/>
      <c r="K212" s="1034"/>
      <c r="L212" s="1034"/>
      <c r="M212" s="1034"/>
      <c r="N212" s="838"/>
      <c r="O212" s="802"/>
      <c r="P212" s="783">
        <f t="shared" si="107"/>
        <v>0</v>
      </c>
      <c r="Q212" s="532"/>
      <c r="R212" s="1066"/>
      <c r="S212" s="1034"/>
      <c r="T212" s="1034"/>
      <c r="U212" s="1034"/>
      <c r="V212" s="838"/>
      <c r="W212" s="802"/>
      <c r="X212" s="783">
        <f t="shared" si="108"/>
        <v>0</v>
      </c>
      <c r="Y212" s="532"/>
      <c r="Z212" s="1034"/>
      <c r="AA212" s="1034"/>
      <c r="AB212" s="1034"/>
      <c r="AC212" s="1034"/>
      <c r="AD212" s="838"/>
      <c r="AE212" s="802"/>
      <c r="AF212" s="783">
        <f t="shared" si="109"/>
        <v>0</v>
      </c>
      <c r="AG212" s="532"/>
      <c r="AH212" s="1034"/>
      <c r="AI212" s="1034"/>
      <c r="AJ212" s="1034"/>
      <c r="AK212" s="1034"/>
      <c r="AL212" s="838"/>
      <c r="AM212" s="802"/>
      <c r="AN212" s="783">
        <f t="shared" si="110"/>
        <v>0</v>
      </c>
      <c r="AO212" s="532"/>
      <c r="AP212" s="793">
        <f t="shared" ref="AP212:AP220" si="111">SUM(H212+P212+X212+AF212+AN212)</f>
        <v>0</v>
      </c>
    </row>
    <row r="213" spans="1:42" ht="15.6" customHeight="1" x14ac:dyDescent="0.25">
      <c r="A213" s="1064"/>
      <c r="B213" s="1064"/>
      <c r="C213" s="632"/>
      <c r="D213" s="504"/>
      <c r="E213" s="670"/>
      <c r="F213" s="838"/>
      <c r="G213" s="802"/>
      <c r="H213" s="783">
        <f t="shared" si="105"/>
        <v>0</v>
      </c>
      <c r="I213" s="532"/>
      <c r="J213" s="1066"/>
      <c r="K213" s="1034"/>
      <c r="L213" s="1034"/>
      <c r="M213" s="1034"/>
      <c r="N213" s="838"/>
      <c r="O213" s="802"/>
      <c r="P213" s="783">
        <f t="shared" si="107"/>
        <v>0</v>
      </c>
      <c r="Q213" s="532"/>
      <c r="R213" s="1066"/>
      <c r="S213" s="1034"/>
      <c r="T213" s="1034"/>
      <c r="U213" s="1034"/>
      <c r="V213" s="838"/>
      <c r="W213" s="802"/>
      <c r="X213" s="783">
        <f t="shared" si="108"/>
        <v>0</v>
      </c>
      <c r="Y213" s="532"/>
      <c r="Z213" s="1034"/>
      <c r="AA213" s="1034"/>
      <c r="AB213" s="1034"/>
      <c r="AC213" s="1034"/>
      <c r="AD213" s="838"/>
      <c r="AE213" s="802"/>
      <c r="AF213" s="783">
        <f t="shared" si="109"/>
        <v>0</v>
      </c>
      <c r="AG213" s="532"/>
      <c r="AH213" s="1034"/>
      <c r="AI213" s="1034"/>
      <c r="AJ213" s="1034"/>
      <c r="AK213" s="1034"/>
      <c r="AL213" s="838"/>
      <c r="AM213" s="802"/>
      <c r="AN213" s="783">
        <f t="shared" si="110"/>
        <v>0</v>
      </c>
      <c r="AO213" s="532"/>
      <c r="AP213" s="793">
        <f t="shared" si="111"/>
        <v>0</v>
      </c>
    </row>
    <row r="214" spans="1:42" ht="15.6" customHeight="1" x14ac:dyDescent="0.25">
      <c r="A214" s="1064"/>
      <c r="B214" s="1064"/>
      <c r="C214" s="632"/>
      <c r="D214" s="504"/>
      <c r="E214" s="670"/>
      <c r="F214" s="838"/>
      <c r="G214" s="802"/>
      <c r="H214" s="783">
        <f t="shared" si="105"/>
        <v>0</v>
      </c>
      <c r="I214" s="532"/>
      <c r="J214" s="1066"/>
      <c r="K214" s="1034"/>
      <c r="L214" s="1034"/>
      <c r="M214" s="1034"/>
      <c r="N214" s="838"/>
      <c r="O214" s="802"/>
      <c r="P214" s="783">
        <f t="shared" ref="P214:P216" si="112">N214*O214</f>
        <v>0</v>
      </c>
      <c r="Q214" s="532"/>
      <c r="R214" s="1066"/>
      <c r="S214" s="1034"/>
      <c r="T214" s="1034"/>
      <c r="U214" s="1034"/>
      <c r="V214" s="838"/>
      <c r="W214" s="802"/>
      <c r="X214" s="783">
        <f t="shared" ref="X214:X216" si="113">V214*W214</f>
        <v>0</v>
      </c>
      <c r="Y214" s="532"/>
      <c r="Z214" s="1034"/>
      <c r="AA214" s="1034"/>
      <c r="AB214" s="1034"/>
      <c r="AC214" s="1034"/>
      <c r="AD214" s="838"/>
      <c r="AE214" s="802"/>
      <c r="AF214" s="783">
        <f t="shared" ref="AF214:AF216" si="114">AD214*AE214</f>
        <v>0</v>
      </c>
      <c r="AG214" s="532"/>
      <c r="AH214" s="1034"/>
      <c r="AI214" s="1034"/>
      <c r="AJ214" s="1034"/>
      <c r="AK214" s="1034"/>
      <c r="AL214" s="838"/>
      <c r="AM214" s="802"/>
      <c r="AN214" s="783">
        <f t="shared" ref="AN214:AN216" si="115">AL214*AM214</f>
        <v>0</v>
      </c>
      <c r="AO214" s="532"/>
      <c r="AP214" s="793">
        <f t="shared" ref="AP214:AP216" si="116">SUM(H214+P214+X214+AF214+AN214)</f>
        <v>0</v>
      </c>
    </row>
    <row r="215" spans="1:42" ht="15.6" customHeight="1" x14ac:dyDescent="0.25">
      <c r="A215" s="1064"/>
      <c r="B215" s="1064"/>
      <c r="C215" s="632"/>
      <c r="D215" s="504"/>
      <c r="E215" s="670"/>
      <c r="F215" s="838"/>
      <c r="G215" s="802"/>
      <c r="H215" s="783">
        <f t="shared" si="105"/>
        <v>0</v>
      </c>
      <c r="I215" s="532"/>
      <c r="J215" s="1066"/>
      <c r="K215" s="1034"/>
      <c r="L215" s="1034"/>
      <c r="M215" s="1034"/>
      <c r="N215" s="838"/>
      <c r="O215" s="802"/>
      <c r="P215" s="783">
        <f t="shared" si="112"/>
        <v>0</v>
      </c>
      <c r="Q215" s="532"/>
      <c r="R215" s="1066"/>
      <c r="S215" s="1034"/>
      <c r="T215" s="1034"/>
      <c r="U215" s="1034"/>
      <c r="V215" s="838"/>
      <c r="W215" s="802"/>
      <c r="X215" s="783">
        <f t="shared" si="113"/>
        <v>0</v>
      </c>
      <c r="Y215" s="532"/>
      <c r="Z215" s="1034"/>
      <c r="AA215" s="1034"/>
      <c r="AB215" s="1034"/>
      <c r="AC215" s="1034"/>
      <c r="AD215" s="838"/>
      <c r="AE215" s="802"/>
      <c r="AF215" s="783">
        <f t="shared" si="114"/>
        <v>0</v>
      </c>
      <c r="AG215" s="532"/>
      <c r="AH215" s="1034"/>
      <c r="AI215" s="1034"/>
      <c r="AJ215" s="1034"/>
      <c r="AK215" s="1034"/>
      <c r="AL215" s="838"/>
      <c r="AM215" s="802"/>
      <c r="AN215" s="783">
        <f t="shared" si="115"/>
        <v>0</v>
      </c>
      <c r="AO215" s="532"/>
      <c r="AP215" s="793">
        <f t="shared" si="116"/>
        <v>0</v>
      </c>
    </row>
    <row r="216" spans="1:42" ht="15.6" customHeight="1" x14ac:dyDescent="0.25">
      <c r="A216" s="1064"/>
      <c r="B216" s="1064"/>
      <c r="C216" s="632"/>
      <c r="D216" s="504"/>
      <c r="E216" s="670"/>
      <c r="F216" s="838"/>
      <c r="G216" s="802"/>
      <c r="H216" s="783">
        <f t="shared" si="105"/>
        <v>0</v>
      </c>
      <c r="I216" s="532"/>
      <c r="J216" s="1066"/>
      <c r="K216" s="1034"/>
      <c r="L216" s="1034"/>
      <c r="M216" s="1034"/>
      <c r="N216" s="838"/>
      <c r="O216" s="802"/>
      <c r="P216" s="783">
        <f t="shared" si="112"/>
        <v>0</v>
      </c>
      <c r="Q216" s="532"/>
      <c r="R216" s="1066"/>
      <c r="S216" s="1034"/>
      <c r="T216" s="1034"/>
      <c r="U216" s="1034"/>
      <c r="V216" s="838"/>
      <c r="W216" s="802"/>
      <c r="X216" s="783">
        <f t="shared" si="113"/>
        <v>0</v>
      </c>
      <c r="Y216" s="532"/>
      <c r="Z216" s="1034"/>
      <c r="AA216" s="1034"/>
      <c r="AB216" s="1034"/>
      <c r="AC216" s="1034"/>
      <c r="AD216" s="838"/>
      <c r="AE216" s="802"/>
      <c r="AF216" s="783">
        <f t="shared" si="114"/>
        <v>0</v>
      </c>
      <c r="AG216" s="532"/>
      <c r="AH216" s="1034"/>
      <c r="AI216" s="1034"/>
      <c r="AJ216" s="1034"/>
      <c r="AK216" s="1034"/>
      <c r="AL216" s="838"/>
      <c r="AM216" s="802"/>
      <c r="AN216" s="783">
        <f t="shared" si="115"/>
        <v>0</v>
      </c>
      <c r="AO216" s="532"/>
      <c r="AP216" s="793">
        <f t="shared" si="116"/>
        <v>0</v>
      </c>
    </row>
    <row r="217" spans="1:42" ht="15.6" customHeight="1" x14ac:dyDescent="0.25">
      <c r="A217" s="1064"/>
      <c r="B217" s="1064"/>
      <c r="C217" s="632"/>
      <c r="D217" s="504"/>
      <c r="E217" s="670"/>
      <c r="F217" s="838"/>
      <c r="G217" s="802"/>
      <c r="H217" s="783">
        <f t="shared" si="105"/>
        <v>0</v>
      </c>
      <c r="I217" s="532"/>
      <c r="J217" s="1066"/>
      <c r="K217" s="1034"/>
      <c r="L217" s="1034"/>
      <c r="M217" s="1034"/>
      <c r="N217" s="838"/>
      <c r="O217" s="802"/>
      <c r="P217" s="783">
        <f t="shared" si="107"/>
        <v>0</v>
      </c>
      <c r="Q217" s="532"/>
      <c r="R217" s="1066"/>
      <c r="S217" s="1034"/>
      <c r="T217" s="1034"/>
      <c r="U217" s="1034"/>
      <c r="V217" s="838"/>
      <c r="W217" s="802"/>
      <c r="X217" s="783">
        <f t="shared" si="108"/>
        <v>0</v>
      </c>
      <c r="Y217" s="532"/>
      <c r="Z217" s="1034"/>
      <c r="AA217" s="1034"/>
      <c r="AB217" s="1034"/>
      <c r="AC217" s="1034"/>
      <c r="AD217" s="838"/>
      <c r="AE217" s="802"/>
      <c r="AF217" s="783">
        <f t="shared" si="109"/>
        <v>0</v>
      </c>
      <c r="AG217" s="532"/>
      <c r="AH217" s="1034"/>
      <c r="AI217" s="1034"/>
      <c r="AJ217" s="1034"/>
      <c r="AK217" s="1034"/>
      <c r="AL217" s="838"/>
      <c r="AM217" s="802"/>
      <c r="AN217" s="783">
        <f t="shared" si="110"/>
        <v>0</v>
      </c>
      <c r="AO217" s="532"/>
      <c r="AP217" s="793">
        <f t="shared" si="111"/>
        <v>0</v>
      </c>
    </row>
    <row r="218" spans="1:42" ht="15.6" customHeight="1" x14ac:dyDescent="0.25">
      <c r="A218" s="1064"/>
      <c r="B218" s="1064"/>
      <c r="C218" s="632"/>
      <c r="D218" s="504"/>
      <c r="E218" s="670"/>
      <c r="F218" s="838"/>
      <c r="G218" s="802"/>
      <c r="H218" s="783">
        <f t="shared" si="105"/>
        <v>0</v>
      </c>
      <c r="I218" s="532"/>
      <c r="J218" s="1066"/>
      <c r="K218" s="1034"/>
      <c r="L218" s="1034"/>
      <c r="M218" s="1034"/>
      <c r="N218" s="838"/>
      <c r="O218" s="802"/>
      <c r="P218" s="783">
        <f t="shared" si="107"/>
        <v>0</v>
      </c>
      <c r="Q218" s="532"/>
      <c r="R218" s="1066"/>
      <c r="S218" s="1034"/>
      <c r="T218" s="1034"/>
      <c r="U218" s="1034"/>
      <c r="V218" s="838"/>
      <c r="W218" s="802"/>
      <c r="X218" s="783">
        <f t="shared" si="108"/>
        <v>0</v>
      </c>
      <c r="Y218" s="532"/>
      <c r="Z218" s="1034"/>
      <c r="AA218" s="1034"/>
      <c r="AB218" s="1034"/>
      <c r="AC218" s="1034"/>
      <c r="AD218" s="838"/>
      <c r="AE218" s="802"/>
      <c r="AF218" s="783">
        <f t="shared" si="109"/>
        <v>0</v>
      </c>
      <c r="AG218" s="532"/>
      <c r="AH218" s="1034"/>
      <c r="AI218" s="1034"/>
      <c r="AJ218" s="1034"/>
      <c r="AK218" s="1034"/>
      <c r="AL218" s="838"/>
      <c r="AM218" s="802"/>
      <c r="AN218" s="783">
        <f t="shared" si="110"/>
        <v>0</v>
      </c>
      <c r="AO218" s="532" t="s">
        <v>416</v>
      </c>
      <c r="AP218" s="793">
        <f t="shared" si="111"/>
        <v>0</v>
      </c>
    </row>
    <row r="219" spans="1:42" ht="15.6" customHeight="1" x14ac:dyDescent="0.25">
      <c r="A219" s="1064"/>
      <c r="B219" s="1064"/>
      <c r="C219" s="632"/>
      <c r="D219" s="504"/>
      <c r="E219" s="670"/>
      <c r="F219" s="838"/>
      <c r="G219" s="802"/>
      <c r="H219" s="783">
        <f t="shared" si="105"/>
        <v>0</v>
      </c>
      <c r="I219" s="532"/>
      <c r="J219" s="1066"/>
      <c r="K219" s="1034"/>
      <c r="L219" s="1034"/>
      <c r="M219" s="1034"/>
      <c r="N219" s="838"/>
      <c r="O219" s="802"/>
      <c r="P219" s="783">
        <f t="shared" si="107"/>
        <v>0</v>
      </c>
      <c r="Q219" s="532"/>
      <c r="R219" s="1066"/>
      <c r="S219" s="1034"/>
      <c r="T219" s="1034"/>
      <c r="U219" s="1034"/>
      <c r="V219" s="838"/>
      <c r="W219" s="802"/>
      <c r="X219" s="783">
        <f t="shared" si="108"/>
        <v>0</v>
      </c>
      <c r="Y219" s="532"/>
      <c r="Z219" s="1034"/>
      <c r="AA219" s="1034"/>
      <c r="AB219" s="1034"/>
      <c r="AC219" s="1034"/>
      <c r="AD219" s="838"/>
      <c r="AE219" s="802"/>
      <c r="AF219" s="783">
        <f t="shared" si="109"/>
        <v>0</v>
      </c>
      <c r="AG219" s="532"/>
      <c r="AH219" s="1034"/>
      <c r="AI219" s="1034"/>
      <c r="AJ219" s="1034"/>
      <c r="AK219" s="1034"/>
      <c r="AL219" s="838"/>
      <c r="AM219" s="802"/>
      <c r="AN219" s="783">
        <f t="shared" si="110"/>
        <v>0</v>
      </c>
      <c r="AO219" s="532"/>
      <c r="AP219" s="793">
        <f t="shared" si="111"/>
        <v>0</v>
      </c>
    </row>
    <row r="220" spans="1:42" x14ac:dyDescent="0.25">
      <c r="A220" s="1031" t="s">
        <v>22</v>
      </c>
      <c r="B220" s="1032"/>
      <c r="C220" s="1032"/>
      <c r="D220" s="1032"/>
      <c r="E220" s="1032"/>
      <c r="F220" s="1032"/>
      <c r="G220" s="556"/>
      <c r="H220" s="807">
        <f>SUM(H208:H219)</f>
        <v>0</v>
      </c>
      <c r="I220" s="532"/>
      <c r="J220" s="556"/>
      <c r="K220" s="556"/>
      <c r="L220" s="556"/>
      <c r="M220" s="556"/>
      <c r="N220" s="556"/>
      <c r="O220" s="556"/>
      <c r="P220" s="807">
        <f>SUM(P208:P219)</f>
        <v>0</v>
      </c>
      <c r="Q220" s="532"/>
      <c r="R220" s="596"/>
      <c r="S220" s="596"/>
      <c r="T220" s="556"/>
      <c r="U220" s="556"/>
      <c r="V220" s="556"/>
      <c r="W220" s="556"/>
      <c r="X220" s="807">
        <f>SUM(X208:X219)</f>
        <v>0</v>
      </c>
      <c r="Y220" s="532"/>
      <c r="Z220" s="596"/>
      <c r="AA220" s="596"/>
      <c r="AB220" s="556"/>
      <c r="AC220" s="556"/>
      <c r="AD220" s="556"/>
      <c r="AE220" s="556"/>
      <c r="AF220" s="807">
        <f>SUM(AF208:AF219)</f>
        <v>0</v>
      </c>
      <c r="AG220" s="532"/>
      <c r="AH220" s="596"/>
      <c r="AI220" s="596"/>
      <c r="AJ220" s="556"/>
      <c r="AK220" s="556"/>
      <c r="AL220" s="556"/>
      <c r="AM220" s="556"/>
      <c r="AN220" s="807">
        <f t="shared" ref="AN220" si="117">SUM(AN208:AN219)</f>
        <v>0</v>
      </c>
      <c r="AO220" s="532"/>
      <c r="AP220" s="794">
        <f t="shared" si="111"/>
        <v>0</v>
      </c>
    </row>
    <row r="221" spans="1:42" x14ac:dyDescent="0.25">
      <c r="A221" s="562"/>
      <c r="B221" s="562"/>
      <c r="C221" s="562"/>
      <c r="D221" s="562"/>
      <c r="E221" s="562"/>
      <c r="F221" s="563"/>
      <c r="G221" s="563"/>
      <c r="H221" s="564"/>
      <c r="I221" s="532"/>
      <c r="J221" s="597"/>
      <c r="K221" s="597"/>
      <c r="P221" s="601"/>
      <c r="Q221" s="532"/>
      <c r="R221" s="597"/>
      <c r="S221" s="597"/>
      <c r="X221" s="598"/>
      <c r="Y221" s="532"/>
      <c r="Z221" s="597"/>
      <c r="AA221" s="597"/>
      <c r="AF221" s="598"/>
      <c r="AG221" s="532"/>
      <c r="AH221" s="597"/>
      <c r="AI221" s="597"/>
      <c r="AN221" s="566"/>
      <c r="AO221" s="532"/>
      <c r="AP221" s="599"/>
    </row>
    <row r="222" spans="1:42" ht="27.6" x14ac:dyDescent="0.25">
      <c r="A222" s="686" t="s">
        <v>394</v>
      </c>
      <c r="B222" s="744" t="s">
        <v>101</v>
      </c>
      <c r="C222" s="529" t="s">
        <v>160</v>
      </c>
      <c r="D222" s="1067" t="s">
        <v>386</v>
      </c>
      <c r="E222" s="1068"/>
      <c r="F222" s="820"/>
      <c r="G222" s="821"/>
      <c r="H222" s="605"/>
      <c r="I222" s="572"/>
      <c r="J222" s="688" t="s">
        <v>160</v>
      </c>
      <c r="K222" s="1067" t="s">
        <v>382</v>
      </c>
      <c r="L222" s="1068"/>
      <c r="M222" s="822"/>
      <c r="N222" s="823"/>
      <c r="O222" s="823"/>
      <c r="P222" s="605"/>
      <c r="Q222" s="572"/>
      <c r="R222" s="529" t="s">
        <v>160</v>
      </c>
      <c r="S222" s="1067" t="s">
        <v>385</v>
      </c>
      <c r="T222" s="1068"/>
      <c r="U222" s="689"/>
      <c r="V222" s="690"/>
      <c r="W222" s="690"/>
      <c r="X222" s="605"/>
      <c r="Y222" s="572"/>
      <c r="Z222" s="529" t="s">
        <v>160</v>
      </c>
      <c r="AA222" s="1067" t="s">
        <v>384</v>
      </c>
      <c r="AB222" s="1068"/>
      <c r="AC222" s="689"/>
      <c r="AD222" s="690"/>
      <c r="AE222" s="690"/>
      <c r="AF222" s="605"/>
      <c r="AG222" s="572"/>
      <c r="AH222" s="529" t="s">
        <v>160</v>
      </c>
      <c r="AI222" s="1067" t="s">
        <v>383</v>
      </c>
      <c r="AJ222" s="1068"/>
      <c r="AK222" s="689"/>
      <c r="AL222" s="690"/>
      <c r="AM222" s="690"/>
      <c r="AN222" s="605"/>
      <c r="AO222" s="572"/>
      <c r="AP222" s="605"/>
    </row>
    <row r="223" spans="1:42" ht="15.6" customHeight="1" x14ac:dyDescent="0.25">
      <c r="A223" s="622"/>
      <c r="B223" s="691"/>
      <c r="C223" s="692"/>
      <c r="D223" s="1071">
        <v>800</v>
      </c>
      <c r="E223" s="1072"/>
      <c r="F223" s="628"/>
      <c r="G223" s="697"/>
      <c r="H223" s="789">
        <f>C223*D223</f>
        <v>0</v>
      </c>
      <c r="I223" s="532"/>
      <c r="J223" s="693"/>
      <c r="K223" s="1069">
        <f>D223*1.04</f>
        <v>832</v>
      </c>
      <c r="L223" s="1070"/>
      <c r="M223" s="628"/>
      <c r="N223" s="662"/>
      <c r="O223" s="697"/>
      <c r="P223" s="789">
        <f>J223*K223</f>
        <v>0</v>
      </c>
      <c r="Q223" s="532"/>
      <c r="R223" s="693"/>
      <c r="S223" s="1069">
        <f>K223*1.04</f>
        <v>865</v>
      </c>
      <c r="T223" s="1070"/>
      <c r="U223" s="628"/>
      <c r="V223" s="662"/>
      <c r="W223" s="697"/>
      <c r="X223" s="789">
        <f>R223*S223</f>
        <v>0</v>
      </c>
      <c r="Y223" s="532"/>
      <c r="Z223" s="693"/>
      <c r="AA223" s="1069">
        <f>S223*1.04</f>
        <v>900</v>
      </c>
      <c r="AB223" s="1070"/>
      <c r="AC223" s="628"/>
      <c r="AD223" s="662"/>
      <c r="AE223" s="697"/>
      <c r="AF223" s="789">
        <f>Z223*AA223</f>
        <v>0</v>
      </c>
      <c r="AG223" s="532"/>
      <c r="AH223" s="693"/>
      <c r="AI223" s="1069">
        <f>AA223*1.04</f>
        <v>936</v>
      </c>
      <c r="AJ223" s="1070"/>
      <c r="AK223" s="628"/>
      <c r="AL223" s="662"/>
      <c r="AM223" s="697"/>
      <c r="AN223" s="789">
        <f>AH223*AI223</f>
        <v>0</v>
      </c>
      <c r="AO223" s="532"/>
      <c r="AP223" s="793">
        <f>SUM(H223+P223+X223+AF223+AN223)</f>
        <v>0</v>
      </c>
    </row>
    <row r="224" spans="1:42" ht="15.6" customHeight="1" x14ac:dyDescent="0.25">
      <c r="A224" s="622"/>
      <c r="B224" s="696"/>
      <c r="C224" s="692"/>
      <c r="D224" s="1071">
        <v>800</v>
      </c>
      <c r="E224" s="1072"/>
      <c r="F224" s="636"/>
      <c r="G224" s="672"/>
      <c r="H224" s="790">
        <f>C224*D224</f>
        <v>0</v>
      </c>
      <c r="I224" s="532"/>
      <c r="J224" s="693"/>
      <c r="K224" s="1069">
        <f>D224*1.04</f>
        <v>832</v>
      </c>
      <c r="L224" s="1070"/>
      <c r="M224" s="636"/>
      <c r="N224" s="663"/>
      <c r="O224" s="672"/>
      <c r="P224" s="790">
        <f>J224*K224</f>
        <v>0</v>
      </c>
      <c r="Q224" s="532"/>
      <c r="R224" s="693"/>
      <c r="S224" s="1069">
        <f>K224*1.04</f>
        <v>865</v>
      </c>
      <c r="T224" s="1070"/>
      <c r="U224" s="636"/>
      <c r="V224" s="663"/>
      <c r="W224" s="672"/>
      <c r="X224" s="790">
        <f>R224*S224</f>
        <v>0</v>
      </c>
      <c r="Y224" s="532"/>
      <c r="Z224" s="693"/>
      <c r="AA224" s="1069">
        <f>S224*1.04</f>
        <v>900</v>
      </c>
      <c r="AB224" s="1070"/>
      <c r="AC224" s="636"/>
      <c r="AD224" s="663"/>
      <c r="AE224" s="672"/>
      <c r="AF224" s="790">
        <f>Z224*AA224</f>
        <v>0</v>
      </c>
      <c r="AG224" s="532"/>
      <c r="AH224" s="693"/>
      <c r="AI224" s="1069">
        <f>AA224*1.04</f>
        <v>936</v>
      </c>
      <c r="AJ224" s="1070"/>
      <c r="AK224" s="636"/>
      <c r="AL224" s="663"/>
      <c r="AM224" s="672"/>
      <c r="AN224" s="790">
        <f>AH224*AI224</f>
        <v>0</v>
      </c>
      <c r="AO224" s="532"/>
      <c r="AP224" s="793">
        <f>SUM(H224+P224+X224+AF224+AN224)</f>
        <v>0</v>
      </c>
    </row>
    <row r="225" spans="1:42" x14ac:dyDescent="0.25">
      <c r="A225" s="1031" t="s">
        <v>22</v>
      </c>
      <c r="B225" s="1032"/>
      <c r="C225" s="1032"/>
      <c r="D225" s="1032"/>
      <c r="E225" s="1032"/>
      <c r="F225" s="1039"/>
      <c r="G225" s="698"/>
      <c r="H225" s="807">
        <f>SUM(H223:H224)</f>
        <v>0</v>
      </c>
      <c r="I225" s="532"/>
      <c r="J225" s="556"/>
      <c r="K225" s="561"/>
      <c r="L225" s="561"/>
      <c r="M225" s="673"/>
      <c r="N225" s="673"/>
      <c r="O225" s="698"/>
      <c r="P225" s="807">
        <f>SUM(P223:P224)</f>
        <v>0</v>
      </c>
      <c r="Q225" s="532"/>
      <c r="R225" s="555"/>
      <c r="S225" s="561"/>
      <c r="T225" s="561"/>
      <c r="U225" s="561"/>
      <c r="V225" s="561"/>
      <c r="W225" s="699"/>
      <c r="X225" s="807">
        <f>SUM(X223:X224)</f>
        <v>0</v>
      </c>
      <c r="Y225" s="532"/>
      <c r="Z225" s="555"/>
      <c r="AA225" s="561"/>
      <c r="AB225" s="561"/>
      <c r="AC225" s="561"/>
      <c r="AD225" s="561"/>
      <c r="AE225" s="699"/>
      <c r="AF225" s="807">
        <f>SUM(AF223:AF224)</f>
        <v>0</v>
      </c>
      <c r="AG225" s="532"/>
      <c r="AH225" s="555"/>
      <c r="AI225" s="561"/>
      <c r="AJ225" s="561"/>
      <c r="AK225" s="561"/>
      <c r="AL225" s="561"/>
      <c r="AM225" s="699"/>
      <c r="AN225" s="807">
        <f t="shared" ref="AN225" si="118">SUM(AN223:AN224)</f>
        <v>0</v>
      </c>
      <c r="AO225" s="532"/>
      <c r="AP225" s="794">
        <f>SUM(H225+P225+X225+AF225+AN225)</f>
        <v>0</v>
      </c>
    </row>
    <row r="226" spans="1:42" x14ac:dyDescent="0.25">
      <c r="I226" s="734"/>
      <c r="Q226" s="734"/>
      <c r="Y226" s="734"/>
      <c r="AG226" s="734"/>
      <c r="AO226" s="734"/>
    </row>
    <row r="227" spans="1:42" x14ac:dyDescent="0.25">
      <c r="A227" s="558" t="s">
        <v>395</v>
      </c>
      <c r="B227" s="555"/>
      <c r="C227" s="556"/>
      <c r="D227" s="556"/>
      <c r="E227" s="556"/>
      <c r="F227" s="556"/>
      <c r="G227" s="558"/>
      <c r="H227" s="806">
        <f>SUM(H225+H220+H204+H196+H188+H181+H166+H154+H123+H113+H66)</f>
        <v>0</v>
      </c>
      <c r="I227" s="532"/>
      <c r="J227" s="556"/>
      <c r="K227" s="556"/>
      <c r="L227" s="556"/>
      <c r="M227" s="556"/>
      <c r="N227" s="556"/>
      <c r="O227" s="556"/>
      <c r="P227" s="806">
        <f>SUM(P225+P220+P204+P196+P188+P181+P166+P154+P123+P113+P66)</f>
        <v>0</v>
      </c>
      <c r="Q227" s="532"/>
      <c r="R227" s="596"/>
      <c r="S227" s="596"/>
      <c r="T227" s="556"/>
      <c r="U227" s="556"/>
      <c r="V227" s="556"/>
      <c r="W227" s="556"/>
      <c r="X227" s="806">
        <f>SUM(X225+X220+X204+X196+X188+X181+X166+X154+X123+X113+X66)</f>
        <v>0</v>
      </c>
      <c r="Y227" s="532"/>
      <c r="Z227" s="596"/>
      <c r="AA227" s="596"/>
      <c r="AB227" s="556"/>
      <c r="AC227" s="556"/>
      <c r="AD227" s="556"/>
      <c r="AE227" s="556"/>
      <c r="AF227" s="806">
        <f>SUM(AF225+AF220+AF204+AF196+AF188+AF181+AF166+AF154+AF123+AF113+AF66)</f>
        <v>0</v>
      </c>
      <c r="AG227" s="532"/>
      <c r="AH227" s="596"/>
      <c r="AI227" s="596"/>
      <c r="AJ227" s="556"/>
      <c r="AK227" s="556"/>
      <c r="AL227" s="556"/>
      <c r="AM227" s="556"/>
      <c r="AN227" s="806">
        <f>SUM(AN225+AN220+AN204+AN196+AN188+AN181+AN166+AN154+AN123+AN113+AN66)</f>
        <v>0</v>
      </c>
      <c r="AO227" s="532"/>
      <c r="AP227" s="794">
        <f>SUM(H227+P227+X227+AF227+AN227)</f>
        <v>0</v>
      </c>
    </row>
    <row r="228" spans="1:42" x14ac:dyDescent="0.25">
      <c r="A228" s="563"/>
      <c r="B228" s="563"/>
      <c r="C228" s="562"/>
      <c r="D228" s="562"/>
      <c r="E228" s="562"/>
      <c r="F228" s="562"/>
      <c r="G228" s="562"/>
      <c r="H228" s="565"/>
      <c r="I228" s="532"/>
      <c r="J228" s="597"/>
      <c r="K228" s="597"/>
      <c r="P228" s="598"/>
      <c r="Q228" s="532"/>
      <c r="R228" s="597"/>
      <c r="S228" s="597"/>
      <c r="X228" s="598"/>
      <c r="Y228" s="532"/>
      <c r="Z228" s="597"/>
      <c r="AA228" s="597"/>
      <c r="AF228" s="598"/>
      <c r="AG228" s="532"/>
      <c r="AH228" s="597"/>
      <c r="AI228" s="597"/>
      <c r="AN228" s="566"/>
      <c r="AO228" s="532"/>
      <c r="AP228" s="566"/>
    </row>
    <row r="229" spans="1:42" x14ac:dyDescent="0.25">
      <c r="A229" s="745" t="s">
        <v>396</v>
      </c>
      <c r="B229" s="555"/>
      <c r="C229" s="556"/>
      <c r="D229" s="556"/>
      <c r="E229" s="556"/>
      <c r="F229" s="556"/>
      <c r="G229" s="556"/>
      <c r="H229" s="806">
        <f>H227-SUM(H230:H233)</f>
        <v>0</v>
      </c>
      <c r="I229" s="532"/>
      <c r="J229" s="556"/>
      <c r="K229" s="556"/>
      <c r="L229" s="556"/>
      <c r="M229" s="556"/>
      <c r="N229" s="556"/>
      <c r="O229" s="556"/>
      <c r="P229" s="806">
        <f>P227-SUM(P230:P233)</f>
        <v>0</v>
      </c>
      <c r="Q229" s="532"/>
      <c r="R229" s="596"/>
      <c r="S229" s="596"/>
      <c r="T229" s="556"/>
      <c r="U229" s="556"/>
      <c r="V229" s="556"/>
      <c r="W229" s="556"/>
      <c r="X229" s="806">
        <f>X227-SUM(X230:X233)</f>
        <v>0</v>
      </c>
      <c r="Y229" s="532"/>
      <c r="Z229" s="596"/>
      <c r="AA229" s="596"/>
      <c r="AB229" s="556"/>
      <c r="AC229" s="556"/>
      <c r="AD229" s="556"/>
      <c r="AE229" s="556"/>
      <c r="AF229" s="806">
        <f>AF227-SUM(AF230:AF233)</f>
        <v>0</v>
      </c>
      <c r="AG229" s="532"/>
      <c r="AH229" s="596"/>
      <c r="AI229" s="596"/>
      <c r="AJ229" s="556"/>
      <c r="AK229" s="556"/>
      <c r="AL229" s="556"/>
      <c r="AM229" s="556"/>
      <c r="AN229" s="806">
        <f>AN227-SUM(AN230:AN233)</f>
        <v>0</v>
      </c>
      <c r="AO229" s="532"/>
      <c r="AP229" s="794">
        <f t="shared" ref="AP229:AP233" si="119">SUM(H229+P229+X229+AF229+AN229)</f>
        <v>0</v>
      </c>
    </row>
    <row r="230" spans="1:42" ht="13.8" customHeight="1" x14ac:dyDescent="0.25">
      <c r="A230" s="701" t="s">
        <v>366</v>
      </c>
      <c r="B230" s="730"/>
      <c r="C230" s="730"/>
      <c r="D230" s="730"/>
      <c r="E230" s="730"/>
      <c r="F230" s="730"/>
      <c r="G230" s="730"/>
      <c r="H230" s="829">
        <f>H123</f>
        <v>0</v>
      </c>
      <c r="I230" s="532"/>
      <c r="J230" s="730"/>
      <c r="K230" s="730"/>
      <c r="L230" s="730"/>
      <c r="M230" s="730"/>
      <c r="N230" s="730"/>
      <c r="O230" s="730"/>
      <c r="P230" s="829">
        <f>P123</f>
        <v>0</v>
      </c>
      <c r="Q230" s="532"/>
      <c r="R230" s="730"/>
      <c r="S230" s="730"/>
      <c r="T230" s="730"/>
      <c r="U230" s="730"/>
      <c r="V230" s="730"/>
      <c r="W230" s="730"/>
      <c r="X230" s="829">
        <f>X123</f>
        <v>0</v>
      </c>
      <c r="Y230" s="532"/>
      <c r="Z230" s="730"/>
      <c r="AA230" s="730"/>
      <c r="AB230" s="730"/>
      <c r="AC230" s="730"/>
      <c r="AD230" s="730"/>
      <c r="AE230" s="730"/>
      <c r="AF230" s="829">
        <f>AF123</f>
        <v>0</v>
      </c>
      <c r="AG230" s="532"/>
      <c r="AH230" s="730"/>
      <c r="AI230" s="730"/>
      <c r="AJ230" s="730"/>
      <c r="AK230" s="730"/>
      <c r="AL230" s="730"/>
      <c r="AM230" s="730"/>
      <c r="AN230" s="829">
        <f>AN123</f>
        <v>0</v>
      </c>
      <c r="AO230" s="532"/>
      <c r="AP230" s="805">
        <f t="shared" si="119"/>
        <v>0</v>
      </c>
    </row>
    <row r="231" spans="1:42" ht="16.8" customHeight="1" x14ac:dyDescent="0.25">
      <c r="A231" s="701" t="s">
        <v>369</v>
      </c>
      <c r="B231" s="730"/>
      <c r="C231" s="730"/>
      <c r="D231" s="730"/>
      <c r="E231" s="730"/>
      <c r="F231" s="730"/>
      <c r="G231" s="730"/>
      <c r="H231" s="829">
        <f>H166</f>
        <v>0</v>
      </c>
      <c r="I231" s="532"/>
      <c r="J231" s="730"/>
      <c r="K231" s="730"/>
      <c r="L231" s="730"/>
      <c r="M231" s="730"/>
      <c r="N231" s="730"/>
      <c r="O231" s="730"/>
      <c r="P231" s="829">
        <f>P166</f>
        <v>0</v>
      </c>
      <c r="Q231" s="532"/>
      <c r="R231" s="730"/>
      <c r="S231" s="730"/>
      <c r="T231" s="730"/>
      <c r="U231" s="730"/>
      <c r="V231" s="730"/>
      <c r="W231" s="730"/>
      <c r="X231" s="829">
        <f>X166</f>
        <v>0</v>
      </c>
      <c r="Y231" s="532"/>
      <c r="Z231" s="730"/>
      <c r="AA231" s="730"/>
      <c r="AB231" s="730"/>
      <c r="AC231" s="730"/>
      <c r="AD231" s="730"/>
      <c r="AE231" s="730"/>
      <c r="AF231" s="829">
        <f>AF166</f>
        <v>0</v>
      </c>
      <c r="AG231" s="532"/>
      <c r="AH231" s="730"/>
      <c r="AI231" s="730"/>
      <c r="AJ231" s="730"/>
      <c r="AK231" s="730"/>
      <c r="AL231" s="730"/>
      <c r="AM231" s="730"/>
      <c r="AN231" s="829">
        <f>AN166</f>
        <v>0</v>
      </c>
      <c r="AO231" s="532"/>
      <c r="AP231" s="805">
        <f t="shared" si="119"/>
        <v>0</v>
      </c>
    </row>
    <row r="232" spans="1:42" ht="16.8" customHeight="1" x14ac:dyDescent="0.25">
      <c r="A232" s="701" t="s">
        <v>367</v>
      </c>
      <c r="B232" s="730"/>
      <c r="C232" s="730"/>
      <c r="D232" s="730"/>
      <c r="E232" s="730"/>
      <c r="F232" s="730"/>
      <c r="G232" s="730"/>
      <c r="H232" s="829">
        <f>SUM(E199:E203)-SUM(F199:F203)</f>
        <v>0</v>
      </c>
      <c r="I232" s="532"/>
      <c r="J232" s="730"/>
      <c r="K232" s="730"/>
      <c r="L232" s="730"/>
      <c r="M232" s="730"/>
      <c r="N232" s="730"/>
      <c r="O232" s="730"/>
      <c r="P232" s="829">
        <f>SUM(M199:M203)-SUM(N199:N203)</f>
        <v>0</v>
      </c>
      <c r="Q232" s="532"/>
      <c r="R232" s="730"/>
      <c r="S232" s="730"/>
      <c r="T232" s="730"/>
      <c r="U232" s="730"/>
      <c r="V232" s="730"/>
      <c r="W232" s="730"/>
      <c r="X232" s="829">
        <f>SUM(U199:U203)-SUM(V199:V203)</f>
        <v>0</v>
      </c>
      <c r="Y232" s="532"/>
      <c r="Z232" s="730"/>
      <c r="AA232" s="730"/>
      <c r="AB232" s="730"/>
      <c r="AC232" s="730"/>
      <c r="AD232" s="730"/>
      <c r="AE232" s="730"/>
      <c r="AF232" s="829">
        <f>SUM(AC199:AC203)-SUM(AD199:AD203)</f>
        <v>0</v>
      </c>
      <c r="AG232" s="532"/>
      <c r="AH232" s="730"/>
      <c r="AI232" s="730"/>
      <c r="AJ232" s="730"/>
      <c r="AK232" s="730"/>
      <c r="AL232" s="730"/>
      <c r="AM232" s="730"/>
      <c r="AN232" s="829">
        <f>SUM(AK199:AK203)-SUM(AL199:AL203)</f>
        <v>0</v>
      </c>
      <c r="AO232" s="532"/>
      <c r="AP232" s="805">
        <f t="shared" si="119"/>
        <v>0</v>
      </c>
    </row>
    <row r="233" spans="1:42" ht="16.2" customHeight="1" x14ac:dyDescent="0.25">
      <c r="A233" s="701" t="s">
        <v>368</v>
      </c>
      <c r="B233" s="730"/>
      <c r="C233" s="730"/>
      <c r="D233" s="730"/>
      <c r="E233" s="730"/>
      <c r="F233" s="731"/>
      <c r="G233" s="732"/>
      <c r="H233" s="829">
        <f>H225</f>
        <v>0</v>
      </c>
      <c r="I233" s="532"/>
      <c r="J233" s="733"/>
      <c r="K233" s="731"/>
      <c r="L233" s="731"/>
      <c r="M233" s="731"/>
      <c r="N233" s="731"/>
      <c r="O233" s="732"/>
      <c r="P233" s="829">
        <f>P225</f>
        <v>0</v>
      </c>
      <c r="Q233" s="532"/>
      <c r="R233" s="733"/>
      <c r="S233" s="731"/>
      <c r="T233" s="731"/>
      <c r="U233" s="731"/>
      <c r="V233" s="731"/>
      <c r="W233" s="732"/>
      <c r="X233" s="829">
        <f>X225</f>
        <v>0</v>
      </c>
      <c r="Y233" s="532"/>
      <c r="Z233" s="733"/>
      <c r="AA233" s="731"/>
      <c r="AB233" s="731"/>
      <c r="AC233" s="731"/>
      <c r="AD233" s="731"/>
      <c r="AE233" s="732"/>
      <c r="AF233" s="829">
        <f>AF225</f>
        <v>0</v>
      </c>
      <c r="AG233" s="532"/>
      <c r="AH233" s="733"/>
      <c r="AI233" s="731"/>
      <c r="AJ233" s="731"/>
      <c r="AK233" s="731"/>
      <c r="AL233" s="731"/>
      <c r="AM233" s="732"/>
      <c r="AN233" s="829">
        <f>AN225</f>
        <v>0</v>
      </c>
      <c r="AO233" s="532"/>
      <c r="AP233" s="805">
        <f t="shared" si="119"/>
        <v>0</v>
      </c>
    </row>
    <row r="234" spans="1:42" x14ac:dyDescent="0.25">
      <c r="A234" s="563"/>
      <c r="B234" s="563"/>
      <c r="C234" s="562"/>
      <c r="D234" s="562"/>
      <c r="E234" s="562"/>
      <c r="F234" s="623"/>
      <c r="G234" s="623"/>
      <c r="H234" s="623"/>
      <c r="I234" s="532"/>
      <c r="J234" s="597"/>
      <c r="K234" s="597"/>
      <c r="P234" s="623"/>
      <c r="Q234" s="532"/>
      <c r="R234" s="597"/>
      <c r="S234" s="597"/>
      <c r="X234" s="623"/>
      <c r="Y234" s="532"/>
      <c r="Z234" s="597"/>
      <c r="AA234" s="597"/>
      <c r="AF234" s="623"/>
      <c r="AG234" s="532"/>
      <c r="AH234" s="597"/>
      <c r="AI234" s="597"/>
      <c r="AN234" s="623"/>
      <c r="AO234" s="532"/>
      <c r="AP234" s="599"/>
    </row>
    <row r="235" spans="1:42" ht="17.399999999999999" customHeight="1" x14ac:dyDescent="0.25">
      <c r="A235" s="555" t="s">
        <v>397</v>
      </c>
      <c r="B235" s="556"/>
      <c r="C235" s="556"/>
      <c r="D235" s="556"/>
      <c r="E235" s="556"/>
      <c r="F235" s="556"/>
      <c r="G235" s="558"/>
      <c r="H235" s="806">
        <f>B10*H229</f>
        <v>0</v>
      </c>
      <c r="I235" s="532"/>
      <c r="J235" s="556"/>
      <c r="K235" s="556"/>
      <c r="L235" s="556"/>
      <c r="M235" s="556"/>
      <c r="N235" s="556"/>
      <c r="O235" s="558"/>
      <c r="P235" s="806">
        <f>B10*P229</f>
        <v>0</v>
      </c>
      <c r="Q235" s="532"/>
      <c r="R235" s="555"/>
      <c r="S235" s="556"/>
      <c r="T235" s="556"/>
      <c r="U235" s="556"/>
      <c r="V235" s="556"/>
      <c r="W235" s="558"/>
      <c r="X235" s="806">
        <f>B10*X229</f>
        <v>0</v>
      </c>
      <c r="Y235" s="532"/>
      <c r="Z235" s="555"/>
      <c r="AA235" s="556"/>
      <c r="AB235" s="556"/>
      <c r="AC235" s="556"/>
      <c r="AD235" s="556"/>
      <c r="AE235" s="558"/>
      <c r="AF235" s="806">
        <f>B10*AF229</f>
        <v>0</v>
      </c>
      <c r="AG235" s="532"/>
      <c r="AH235" s="555"/>
      <c r="AI235" s="556"/>
      <c r="AJ235" s="556"/>
      <c r="AK235" s="556"/>
      <c r="AL235" s="556"/>
      <c r="AM235" s="558"/>
      <c r="AN235" s="806">
        <f>B10*AN229</f>
        <v>0</v>
      </c>
      <c r="AO235" s="532"/>
      <c r="AP235" s="794">
        <f>SUM(H235+P235+X235+AF235+AN235)</f>
        <v>0</v>
      </c>
    </row>
    <row r="236" spans="1:42" x14ac:dyDescent="0.25">
      <c r="H236" s="623"/>
      <c r="I236" s="532"/>
      <c r="J236" s="597"/>
      <c r="K236" s="597"/>
      <c r="P236" s="623"/>
      <c r="Q236" s="532"/>
      <c r="R236" s="597"/>
      <c r="S236" s="597"/>
      <c r="X236" s="623"/>
      <c r="Y236" s="532"/>
      <c r="Z236" s="597"/>
      <c r="AA236" s="597"/>
      <c r="AF236" s="623"/>
      <c r="AG236" s="532"/>
      <c r="AH236" s="597"/>
      <c r="AI236" s="597"/>
      <c r="AN236" s="623"/>
      <c r="AO236" s="532"/>
      <c r="AP236" s="599"/>
    </row>
    <row r="237" spans="1:42" x14ac:dyDescent="0.25">
      <c r="A237" s="555" t="s">
        <v>398</v>
      </c>
      <c r="B237" s="556"/>
      <c r="C237" s="556"/>
      <c r="D237" s="556"/>
      <c r="E237" s="556"/>
      <c r="F237" s="556"/>
      <c r="G237" s="558"/>
      <c r="H237" s="806">
        <f>SUM(H235+H227)</f>
        <v>0</v>
      </c>
      <c r="I237" s="675"/>
      <c r="J237" s="557"/>
      <c r="K237" s="556"/>
      <c r="L237" s="556"/>
      <c r="M237" s="556"/>
      <c r="N237" s="556"/>
      <c r="O237" s="556"/>
      <c r="P237" s="806">
        <f>SUM(P235+P227)</f>
        <v>0</v>
      </c>
      <c r="Q237" s="675"/>
      <c r="R237" s="596"/>
      <c r="S237" s="596"/>
      <c r="T237" s="556"/>
      <c r="U237" s="556"/>
      <c r="V237" s="556"/>
      <c r="W237" s="556"/>
      <c r="X237" s="806">
        <f>SUM(X235+X227)</f>
        <v>0</v>
      </c>
      <c r="Y237" s="675"/>
      <c r="Z237" s="596"/>
      <c r="AA237" s="596"/>
      <c r="AB237" s="556"/>
      <c r="AC237" s="556"/>
      <c r="AD237" s="556"/>
      <c r="AE237" s="556"/>
      <c r="AF237" s="806">
        <f>SUM(AF235+AF227)</f>
        <v>0</v>
      </c>
      <c r="AG237" s="675"/>
      <c r="AH237" s="596"/>
      <c r="AI237" s="596"/>
      <c r="AJ237" s="556"/>
      <c r="AK237" s="556"/>
      <c r="AL237" s="556"/>
      <c r="AM237" s="556"/>
      <c r="AN237" s="806">
        <f>SUM(AN235+AN227)</f>
        <v>0</v>
      </c>
      <c r="AO237" s="675"/>
      <c r="AP237" s="794">
        <f>ROUND(H237+P237+X237+AF237+AN237,1)</f>
        <v>0</v>
      </c>
    </row>
    <row r="238" spans="1:42" x14ac:dyDescent="0.25">
      <c r="H238" s="703"/>
      <c r="I238" s="505"/>
      <c r="J238" s="703"/>
      <c r="Q238" s="505"/>
      <c r="Y238" s="505"/>
      <c r="AG238" s="505"/>
      <c r="AO238" s="505"/>
    </row>
    <row r="239" spans="1:42" x14ac:dyDescent="0.25">
      <c r="H239" s="704" t="str">
        <f>D14</f>
        <v>FY xx-yy</v>
      </c>
      <c r="I239" s="505"/>
      <c r="J239" s="705"/>
      <c r="K239" s="705"/>
      <c r="P239" s="706" t="str">
        <f>L14</f>
        <v>FY xx-yy</v>
      </c>
      <c r="Q239" s="505"/>
      <c r="R239" s="705"/>
      <c r="S239" s="705"/>
      <c r="X239" s="706" t="str">
        <f>T14</f>
        <v>FY xx-yy</v>
      </c>
      <c r="Y239" s="505"/>
      <c r="Z239" s="705"/>
      <c r="AA239" s="705"/>
      <c r="AF239" s="706" t="str">
        <f>AB14</f>
        <v>FY xx-yy</v>
      </c>
      <c r="AG239" s="505"/>
      <c r="AH239" s="705"/>
      <c r="AI239" s="705"/>
      <c r="AN239" s="707" t="str">
        <f>AJ14</f>
        <v>FY xx-yy</v>
      </c>
      <c r="AO239" s="505"/>
    </row>
    <row r="241" spans="1:44" ht="20.399999999999999" x14ac:dyDescent="0.35">
      <c r="A241" s="737"/>
      <c r="AP241" s="735"/>
    </row>
    <row r="242" spans="1:44" ht="18" customHeight="1" x14ac:dyDescent="0.45">
      <c r="H242" s="738"/>
      <c r="I242" s="738"/>
      <c r="J242" s="738"/>
      <c r="K242" s="738"/>
      <c r="L242" s="738"/>
      <c r="M242" s="738"/>
      <c r="N242" s="738"/>
      <c r="O242" s="738"/>
      <c r="P242" s="738"/>
      <c r="Q242" s="738"/>
      <c r="R242" s="738"/>
      <c r="S242" s="738"/>
      <c r="T242" s="738"/>
      <c r="U242" s="738"/>
      <c r="V242" s="738"/>
      <c r="W242" s="738"/>
      <c r="X242" s="738"/>
      <c r="AP242" s="736"/>
    </row>
    <row r="243" spans="1:44" x14ac:dyDescent="0.25">
      <c r="AR243" s="798"/>
    </row>
    <row r="244" spans="1:44" x14ac:dyDescent="0.25">
      <c r="AR244" s="798"/>
    </row>
    <row r="247" spans="1:44" x14ac:dyDescent="0.25">
      <c r="AR247" s="798"/>
    </row>
  </sheetData>
  <sheetProtection algorithmName="SHA-512" hashValue="2H3U6jA3zaZu3B95+9Z7guE5aI9HZah3i97Fx+23HEH7PLaEP+q4WruvCdSxiKuNmErm9/adgfbHZzTzoj4S8g==" saltValue="oTzvIW+PqT9BphAXe3devw==" spinCount="100000" sheet="1" formatCells="0" formatColumns="0" formatRows="0"/>
  <mergeCells count="319">
    <mergeCell ref="R110:V110"/>
    <mergeCell ref="Z110:AD110"/>
    <mergeCell ref="AH110:AL110"/>
    <mergeCell ref="J108:N108"/>
    <mergeCell ref="R108:V108"/>
    <mergeCell ref="Z108:AD108"/>
    <mergeCell ref="AH108:AL108"/>
    <mergeCell ref="C109:G109"/>
    <mergeCell ref="J109:N109"/>
    <mergeCell ref="R109:V109"/>
    <mergeCell ref="Z109:AD109"/>
    <mergeCell ref="AH109:AL109"/>
    <mergeCell ref="Z103:AD103"/>
    <mergeCell ref="AH103:AL103"/>
    <mergeCell ref="J104:N104"/>
    <mergeCell ref="R104:V104"/>
    <mergeCell ref="Z104:AD104"/>
    <mergeCell ref="AH104:AL104"/>
    <mergeCell ref="Z107:AD107"/>
    <mergeCell ref="AH107:AL107"/>
    <mergeCell ref="A105:G105"/>
    <mergeCell ref="R101:V101"/>
    <mergeCell ref="Z101:AD101"/>
    <mergeCell ref="AH101:AL101"/>
    <mergeCell ref="R100:V100"/>
    <mergeCell ref="Z100:AD100"/>
    <mergeCell ref="A98:G98"/>
    <mergeCell ref="Z186:AC186"/>
    <mergeCell ref="AH185:AK185"/>
    <mergeCell ref="AH186:AK186"/>
    <mergeCell ref="Z180:AC180"/>
    <mergeCell ref="AH179:AK179"/>
    <mergeCell ref="AH180:AK180"/>
    <mergeCell ref="Z175:AC175"/>
    <mergeCell ref="Z176:AC176"/>
    <mergeCell ref="Z177:AC177"/>
    <mergeCell ref="Z178:AC178"/>
    <mergeCell ref="Z179:AC179"/>
    <mergeCell ref="AH175:AK175"/>
    <mergeCell ref="AH176:AK176"/>
    <mergeCell ref="AH177:AK177"/>
    <mergeCell ref="AH178:AK178"/>
    <mergeCell ref="Z172:AC172"/>
    <mergeCell ref="Z102:AD102"/>
    <mergeCell ref="AH102:AL102"/>
    <mergeCell ref="D75:G75"/>
    <mergeCell ref="J100:N100"/>
    <mergeCell ref="A29:A30"/>
    <mergeCell ref="D83:G83"/>
    <mergeCell ref="A82:A83"/>
    <mergeCell ref="A214:B214"/>
    <mergeCell ref="A215:B215"/>
    <mergeCell ref="A216:B216"/>
    <mergeCell ref="J214:M214"/>
    <mergeCell ref="J215:M215"/>
    <mergeCell ref="C100:G100"/>
    <mergeCell ref="D70:G70"/>
    <mergeCell ref="A72:A73"/>
    <mergeCell ref="A154:F154"/>
    <mergeCell ref="A166:F166"/>
    <mergeCell ref="A180:B180"/>
    <mergeCell ref="J176:M176"/>
    <mergeCell ref="C101:G101"/>
    <mergeCell ref="J101:N101"/>
    <mergeCell ref="C103:G103"/>
    <mergeCell ref="J103:N103"/>
    <mergeCell ref="J110:N110"/>
    <mergeCell ref="J210:M210"/>
    <mergeCell ref="J211:M211"/>
    <mergeCell ref="R210:U210"/>
    <mergeCell ref="R211:U211"/>
    <mergeCell ref="J102:N102"/>
    <mergeCell ref="R102:V102"/>
    <mergeCell ref="C107:G107"/>
    <mergeCell ref="J107:N107"/>
    <mergeCell ref="R107:V107"/>
    <mergeCell ref="J119:M119"/>
    <mergeCell ref="J121:M121"/>
    <mergeCell ref="J122:M122"/>
    <mergeCell ref="R119:U119"/>
    <mergeCell ref="R121:U121"/>
    <mergeCell ref="A113:G113"/>
    <mergeCell ref="A115:G115"/>
    <mergeCell ref="A170:B170"/>
    <mergeCell ref="A171:B171"/>
    <mergeCell ref="C102:G102"/>
    <mergeCell ref="C104:G104"/>
    <mergeCell ref="C108:G108"/>
    <mergeCell ref="C110:G110"/>
    <mergeCell ref="A174:B174"/>
    <mergeCell ref="R103:V103"/>
    <mergeCell ref="L14:N14"/>
    <mergeCell ref="D14:F14"/>
    <mergeCell ref="T14:V14"/>
    <mergeCell ref="AB14:AD14"/>
    <mergeCell ref="AJ14:AL14"/>
    <mergeCell ref="A220:F220"/>
    <mergeCell ref="AH100:AL100"/>
    <mergeCell ref="AH170:AK170"/>
    <mergeCell ref="AH171:AK171"/>
    <mergeCell ref="AH174:AK174"/>
    <mergeCell ref="J120:M120"/>
    <mergeCell ref="R120:U120"/>
    <mergeCell ref="R171:U171"/>
    <mergeCell ref="R172:U172"/>
    <mergeCell ref="R173:U173"/>
    <mergeCell ref="Z121:AC121"/>
    <mergeCell ref="Z122:AC122"/>
    <mergeCell ref="AH119:AK119"/>
    <mergeCell ref="AH121:AK121"/>
    <mergeCell ref="AH122:AK122"/>
    <mergeCell ref="Z120:AC120"/>
    <mergeCell ref="R122:U122"/>
    <mergeCell ref="AH120:AK120"/>
    <mergeCell ref="R215:U215"/>
    <mergeCell ref="A225:F225"/>
    <mergeCell ref="A123:F123"/>
    <mergeCell ref="AA222:AB222"/>
    <mergeCell ref="AA223:AB223"/>
    <mergeCell ref="Z192:AC192"/>
    <mergeCell ref="Z193:AC193"/>
    <mergeCell ref="Z194:AC194"/>
    <mergeCell ref="Z195:AC195"/>
    <mergeCell ref="AA224:AB224"/>
    <mergeCell ref="J185:M185"/>
    <mergeCell ref="J186:M186"/>
    <mergeCell ref="J187:M187"/>
    <mergeCell ref="R185:U185"/>
    <mergeCell ref="R186:U186"/>
    <mergeCell ref="A181:F181"/>
    <mergeCell ref="A172:B172"/>
    <mergeCell ref="A173:B173"/>
    <mergeCell ref="J170:M170"/>
    <mergeCell ref="J171:M171"/>
    <mergeCell ref="D222:E222"/>
    <mergeCell ref="D223:E223"/>
    <mergeCell ref="D224:E224"/>
    <mergeCell ref="K223:L223"/>
    <mergeCell ref="K224:L224"/>
    <mergeCell ref="AI222:AJ222"/>
    <mergeCell ref="AI223:AJ223"/>
    <mergeCell ref="AI224:AJ224"/>
    <mergeCell ref="R208:U208"/>
    <mergeCell ref="R209:U209"/>
    <mergeCell ref="R212:U212"/>
    <mergeCell ref="R213:U213"/>
    <mergeCell ref="R217:U217"/>
    <mergeCell ref="R218:U218"/>
    <mergeCell ref="R219:U219"/>
    <mergeCell ref="S224:T224"/>
    <mergeCell ref="R214:U214"/>
    <mergeCell ref="AH187:AK187"/>
    <mergeCell ref="Z218:AC218"/>
    <mergeCell ref="Z219:AC219"/>
    <mergeCell ref="AH208:AK208"/>
    <mergeCell ref="AH209:AK209"/>
    <mergeCell ref="AH212:AK212"/>
    <mergeCell ref="K222:L222"/>
    <mergeCell ref="S222:T222"/>
    <mergeCell ref="S223:T223"/>
    <mergeCell ref="AH213:AK213"/>
    <mergeCell ref="AH217:AK217"/>
    <mergeCell ref="AH218:AK218"/>
    <mergeCell ref="AH219:AK219"/>
    <mergeCell ref="Z208:AC208"/>
    <mergeCell ref="Z209:AC209"/>
    <mergeCell ref="Z212:AC212"/>
    <mergeCell ref="Z213:AC213"/>
    <mergeCell ref="Z217:AC217"/>
    <mergeCell ref="Z210:AC210"/>
    <mergeCell ref="Z215:AC215"/>
    <mergeCell ref="AH215:AK215"/>
    <mergeCell ref="R216:U216"/>
    <mergeCell ref="Z216:AC216"/>
    <mergeCell ref="AH216:AK216"/>
    <mergeCell ref="AH202:AJ202"/>
    <mergeCell ref="AH203:AJ203"/>
    <mergeCell ref="AH200:AJ200"/>
    <mergeCell ref="Z211:AC211"/>
    <mergeCell ref="AH210:AK210"/>
    <mergeCell ref="AH211:AK211"/>
    <mergeCell ref="Z214:AC214"/>
    <mergeCell ref="AH214:AK214"/>
    <mergeCell ref="A219:B219"/>
    <mergeCell ref="J208:M208"/>
    <mergeCell ref="J209:M209"/>
    <mergeCell ref="J212:M212"/>
    <mergeCell ref="J213:M213"/>
    <mergeCell ref="A209:B209"/>
    <mergeCell ref="A212:B212"/>
    <mergeCell ref="A213:B213"/>
    <mergeCell ref="A217:B217"/>
    <mergeCell ref="A218:B218"/>
    <mergeCell ref="J217:M217"/>
    <mergeCell ref="J218:M218"/>
    <mergeCell ref="J219:M219"/>
    <mergeCell ref="A210:B210"/>
    <mergeCell ref="A211:B211"/>
    <mergeCell ref="J216:M216"/>
    <mergeCell ref="A25:A26"/>
    <mergeCell ref="B15:H15"/>
    <mergeCell ref="A201:B201"/>
    <mergeCell ref="A202:B202"/>
    <mergeCell ref="A203:B203"/>
    <mergeCell ref="A208:B208"/>
    <mergeCell ref="A192:B192"/>
    <mergeCell ref="A193:B193"/>
    <mergeCell ref="A194:B194"/>
    <mergeCell ref="A195:B195"/>
    <mergeCell ref="A199:B199"/>
    <mergeCell ref="A200:B200"/>
    <mergeCell ref="A196:F196"/>
    <mergeCell ref="A188:F188"/>
    <mergeCell ref="A185:B185"/>
    <mergeCell ref="A186:B186"/>
    <mergeCell ref="A187:B187"/>
    <mergeCell ref="A175:B175"/>
    <mergeCell ref="A176:B176"/>
    <mergeCell ref="A177:B177"/>
    <mergeCell ref="A178:B178"/>
    <mergeCell ref="A179:B179"/>
    <mergeCell ref="A111:G111"/>
    <mergeCell ref="D73:G73"/>
    <mergeCell ref="B2:H2"/>
    <mergeCell ref="B3:H3"/>
    <mergeCell ref="B5:H5"/>
    <mergeCell ref="B6:H6"/>
    <mergeCell ref="B8:H8"/>
    <mergeCell ref="B9:H9"/>
    <mergeCell ref="B10:C10"/>
    <mergeCell ref="D10:H10"/>
    <mergeCell ref="A23:A24"/>
    <mergeCell ref="AH15:AN15"/>
    <mergeCell ref="A66:G66"/>
    <mergeCell ref="A45:G45"/>
    <mergeCell ref="A52:G52"/>
    <mergeCell ref="A59:G59"/>
    <mergeCell ref="A64:G64"/>
    <mergeCell ref="A31:G31"/>
    <mergeCell ref="AH70:AM70"/>
    <mergeCell ref="AI71:AM71"/>
    <mergeCell ref="A17:A18"/>
    <mergeCell ref="A19:A20"/>
    <mergeCell ref="A70:A71"/>
    <mergeCell ref="A21:A22"/>
    <mergeCell ref="J70:O70"/>
    <mergeCell ref="K71:O71"/>
    <mergeCell ref="R70:W70"/>
    <mergeCell ref="S71:W71"/>
    <mergeCell ref="Z70:AE70"/>
    <mergeCell ref="AA71:AE71"/>
    <mergeCell ref="E71:G71"/>
    <mergeCell ref="J15:P15"/>
    <mergeCell ref="R15:X15"/>
    <mergeCell ref="Z15:AF15"/>
    <mergeCell ref="A27:A28"/>
    <mergeCell ref="Z173:AC173"/>
    <mergeCell ref="Z174:AC174"/>
    <mergeCell ref="J180:M180"/>
    <mergeCell ref="R170:U170"/>
    <mergeCell ref="J177:M177"/>
    <mergeCell ref="J178:M178"/>
    <mergeCell ref="R176:U176"/>
    <mergeCell ref="R177:U177"/>
    <mergeCell ref="R178:U178"/>
    <mergeCell ref="R179:U179"/>
    <mergeCell ref="R180:U180"/>
    <mergeCell ref="J175:M175"/>
    <mergeCell ref="J179:M179"/>
    <mergeCell ref="J174:M174"/>
    <mergeCell ref="AH199:AJ199"/>
    <mergeCell ref="AH192:AK192"/>
    <mergeCell ref="AH193:AK193"/>
    <mergeCell ref="AH194:AK194"/>
    <mergeCell ref="AH195:AK195"/>
    <mergeCell ref="J192:M192"/>
    <mergeCell ref="J193:M193"/>
    <mergeCell ref="J194:M194"/>
    <mergeCell ref="J195:M195"/>
    <mergeCell ref="R192:U192"/>
    <mergeCell ref="R193:U193"/>
    <mergeCell ref="R194:U194"/>
    <mergeCell ref="R195:U195"/>
    <mergeCell ref="J202:L202"/>
    <mergeCell ref="J203:L203"/>
    <mergeCell ref="R199:T199"/>
    <mergeCell ref="R200:T200"/>
    <mergeCell ref="R201:T201"/>
    <mergeCell ref="R202:T202"/>
    <mergeCell ref="R203:T203"/>
    <mergeCell ref="Z199:AB199"/>
    <mergeCell ref="Z200:AB200"/>
    <mergeCell ref="Z201:AB201"/>
    <mergeCell ref="Z202:AB202"/>
    <mergeCell ref="Z203:AB203"/>
    <mergeCell ref="Z119:AC119"/>
    <mergeCell ref="AH201:AJ201"/>
    <mergeCell ref="J199:L199"/>
    <mergeCell ref="J200:L200"/>
    <mergeCell ref="AH172:AK172"/>
    <mergeCell ref="AH173:AK173"/>
    <mergeCell ref="A74:A75"/>
    <mergeCell ref="A76:A77"/>
    <mergeCell ref="A78:A79"/>
    <mergeCell ref="A80:A81"/>
    <mergeCell ref="D77:G77"/>
    <mergeCell ref="D79:G79"/>
    <mergeCell ref="A84:G84"/>
    <mergeCell ref="D81:G81"/>
    <mergeCell ref="J172:M172"/>
    <mergeCell ref="J173:M173"/>
    <mergeCell ref="Z170:AC170"/>
    <mergeCell ref="Z171:AC171"/>
    <mergeCell ref="R174:U174"/>
    <mergeCell ref="R175:U175"/>
    <mergeCell ref="Z187:AC187"/>
    <mergeCell ref="R187:U187"/>
    <mergeCell ref="Z185:AC185"/>
    <mergeCell ref="J201:L201"/>
  </mergeCells>
  <conditionalFormatting sqref="A116:XFD168 H105:Q105 H84:XFD84 R85:XFD110 P111:XFD115 H98:Q98 H111 H113 H115:O115 A181:XFD184 A188:XFD190 A220:XFD241 H66:P66 Q34:XFD83 A196:XFD206 A53:P58 H59:P59 A60:P63 H64:P64 A99:Q104 A106:Q110 A1:XFD1 A2:A3 I2:XFD3 A4:XFD4 A5:A6 I5:XFD6 A7:XFD7 A8:A10 I8:XFD10 B10 D10 A11:XFD13 A14:D14 G14:I14 L14 Q14:T14 W14:AB14 AE14:AJ14 AM14:XFD14 A15:XFD27 B28:XFD28 A29 I29 Q29 Y29 AG29 AO29 B29:H30 J29:P30 R29:X30 Z29:AF30 AH29:AN30 AP29:XFD30 A31 H31:XFD31 A32:XFD33 A34:P44 A45 H45:P45 A46:P51 A52 H52:P52 A59 A64 A65:P65 A66 A67:P70 A71:E71 H71:P71 A72:P77 A78:A82 B78:P83 A84 A85:Q97 A98 A105 A111 I111:O114 A112:H112 A113 A114:H114 A115 A185:C187 A207:C219 E207:XFD219 A242:H242 Y242:AQ242 AS242:XFD242 B243:XFD243 A244:XFD244 A245:AQ245 AS245:XFD245 A246:XFD1048576">
    <cfRule type="expression" dxfId="298" priority="389">
      <formula>CELL("protect",A1)=1</formula>
    </cfRule>
  </conditionalFormatting>
  <conditionalFormatting sqref="A169:XFD180">
    <cfRule type="expression" dxfId="297" priority="24">
      <formula>CELL("protect",A169)=1</formula>
    </cfRule>
  </conditionalFormatting>
  <conditionalFormatting sqref="A191:XFD195">
    <cfRule type="expression" dxfId="296" priority="8">
      <formula>CELL("protect",A191)=1</formula>
    </cfRule>
  </conditionalFormatting>
  <conditionalFormatting sqref="D17:D28 H17:H28 L17:L28 P17:P28 T17:T28 X17:X28 AB17:AB28 AF17:AF28 AJ17:AJ28 AN17:AN28 B17:B30 J17:J30 R17:R30 Z17:Z30 AH17:AH30 AP17:AP30 E18:E28 G18:G28 M18:M28 O18:O28 U18:U28 W18:W28 AC18:AC28 AE18:AE28 AK18:AK28 AM18:AM28 D23:E24 L23:M24 T23:U24 AB23:AC24 AJ23:AK24 D27:E30 L27:M30 T27:U30 AB27:AC30 AJ27:AK30 G28:H30 O28:P30 W28:X30 AE28:AF30 AM28:AN30">
    <cfRule type="expression" dxfId="295" priority="822">
      <formula>CELL("protect",XDQ1046877)=1</formula>
    </cfRule>
  </conditionalFormatting>
  <conditionalFormatting sqref="D207">
    <cfRule type="expression" dxfId="294" priority="7">
      <formula>CELL("protect",D207)=1</formula>
    </cfRule>
  </conditionalFormatting>
  <conditionalFormatting sqref="E55:E58 J55:J58 M55:M58 R55:R58 U55:U58 Z55:Z58 AC55:AC58 AH55:AH58 AK55:AK58 AP55:AP58 H55:H59 P55:P59 X55:X59 AF55:AF59 AN55:AN59">
    <cfRule type="expression" dxfId="293" priority="29">
      <formula>CELL("protect",XDT1046912)=1</formula>
    </cfRule>
  </conditionalFormatting>
  <conditionalFormatting sqref="E61:E63">
    <cfRule type="expression" dxfId="292" priority="21">
      <formula>CELL("protect",XDT1046918)=1</formula>
    </cfRule>
  </conditionalFormatting>
  <conditionalFormatting sqref="E185:XFD187">
    <cfRule type="expression" dxfId="291" priority="2">
      <formula>CELL("protect",E185)=1</formula>
    </cfRule>
  </conditionalFormatting>
  <conditionalFormatting sqref="H53:H54 P53:P54 X53:X54 AF53:AF54 AN53:AN54 Z59 AP59 H59:H60 P59:P60 X59:X60 AF59:AF60 AN59:AN60 AP64 H64:H66 P64:P66 X64:X66 AF64:AF66 AN64:AN66 AP66 AP70:AP83 H70:H84 P70:P84 X70:X84 AF70:AF84 AN70:AN84">
    <cfRule type="expression" dxfId="290" priority="434">
      <formula>CELL("protect",XDW1046911)=1</formula>
    </cfRule>
  </conditionalFormatting>
  <conditionalFormatting sqref="H66">
    <cfRule type="expression" dxfId="289" priority="213">
      <formula>CELL("protect",XDW1046923)=1</formula>
    </cfRule>
  </conditionalFormatting>
  <conditionalFormatting sqref="H84 X84 AF84 AN84 AP84 H98 P98 X98 AF98 AN98 H105 X105 AF105 AN105 AP105 AP111 H111:H112 P111:P112 X111:X112 AF111:AF112 AN111:AN112">
    <cfRule type="expression" dxfId="288" priority="390">
      <formula>CELL("protect",XDW1046940)=1</formula>
    </cfRule>
  </conditionalFormatting>
  <conditionalFormatting sqref="H84">
    <cfRule type="expression" dxfId="287" priority="200">
      <formula>CELL("protect",XDW1046941)=1</formula>
    </cfRule>
  </conditionalFormatting>
  <conditionalFormatting sqref="H98">
    <cfRule type="expression" dxfId="286" priority="199">
      <formula>CELL("protect",XDW1046955)=1</formula>
    </cfRule>
    <cfRule type="expression" dxfId="285" priority="364">
      <formula>CELL("protect",XDW1046956)=1</formula>
    </cfRule>
  </conditionalFormatting>
  <conditionalFormatting sqref="H99:H104 P99:P104 X99:X104 AF99:AF104 AN99:AN104 AP99:AP104">
    <cfRule type="expression" dxfId="284" priority="494">
      <formula>CELL("protect",XDW1046953)=1</formula>
    </cfRule>
  </conditionalFormatting>
  <conditionalFormatting sqref="H100:H104 P100:P104 X100:X104 AF100:AF104 AN100:AN104 AP100:AP104">
    <cfRule type="expression" dxfId="283" priority="27">
      <formula>CELL("protect",XDW1046955)=1</formula>
    </cfRule>
  </conditionalFormatting>
  <conditionalFormatting sqref="H105">
    <cfRule type="expression" dxfId="282" priority="190">
      <formula>CELL("protect",XDW1046962)=1</formula>
    </cfRule>
    <cfRule type="expression" dxfId="281" priority="363">
      <formula>CELL("protect",XDW1046963)=1</formula>
    </cfRule>
  </conditionalFormatting>
  <conditionalFormatting sqref="H106:H110 P106:P110 X106:X110 AF106:AF110 AN106:AN110 AP106:AP110">
    <cfRule type="expression" dxfId="280" priority="524">
      <formula>CELL("protect",XDW1046959)=1</formula>
    </cfRule>
  </conditionalFormatting>
  <conditionalFormatting sqref="H107:H110 P107:P110 X107:X110 AF107:AF110 AN107:AN110 AP107:AP110">
    <cfRule type="expression" dxfId="279" priority="25">
      <formula>CELL("protect",XDW1046962)=1</formula>
    </cfRule>
    <cfRule type="expression" dxfId="278" priority="26">
      <formula>CELL("protect",XDW1046961)=1</formula>
    </cfRule>
  </conditionalFormatting>
  <conditionalFormatting sqref="H111">
    <cfRule type="expression" dxfId="277" priority="189">
      <formula>CELL("protect",XDW1046968)=1</formula>
    </cfRule>
    <cfRule type="expression" dxfId="276" priority="354">
      <formula>CELL("protect",XDW1046969)=1</formula>
    </cfRule>
  </conditionalFormatting>
  <conditionalFormatting sqref="H113">
    <cfRule type="expression" dxfId="275" priority="188">
      <formula>CELL("protect",XDW1046970)=1</formula>
    </cfRule>
    <cfRule type="expression" dxfId="274" priority="353">
      <formula>CELL("protect",XDW1046971)=1</formula>
    </cfRule>
  </conditionalFormatting>
  <conditionalFormatting sqref="H113:H115 P113:P115 X113:X115 AF113:AF115 AN113:AN115 AP113:AP115">
    <cfRule type="expression" dxfId="273" priority="821">
      <formula>CELL("protect",XDW1046964)=1</formula>
    </cfRule>
  </conditionalFormatting>
  <conditionalFormatting sqref="H115">
    <cfRule type="expression" dxfId="272" priority="187">
      <formula>CELL("protect",XDW1046972)=1</formula>
    </cfRule>
    <cfRule type="expression" dxfId="271" priority="352">
      <formula>CELL("protect",XDW1046973)=1</formula>
    </cfRule>
  </conditionalFormatting>
  <conditionalFormatting sqref="H123 P123 X123 AF123 AN123 AP123 H127:H132 P127:P132 X127:X132 AF127:AF132 AN127:AN132 AP127:AP132 H134:H139 P134:P139 X134:X139 AF134:AF139 AN134:AN139 AP134:AP139 H141:H146 P141:P146 X141:X146 AF141:AF146 AN141:AN146 AP141:AP146">
    <cfRule type="expression" dxfId="270" priority="388">
      <formula>CELL("protect",XDW1046973)=1</formula>
    </cfRule>
  </conditionalFormatting>
  <conditionalFormatting sqref="H123">
    <cfRule type="expression" dxfId="269" priority="339">
      <formula>CELL("protect",XDW1046981)=1</formula>
    </cfRule>
  </conditionalFormatting>
  <conditionalFormatting sqref="H132">
    <cfRule type="expression" dxfId="268" priority="158">
      <formula>CELL("protect",XDW1046990)=1</formula>
    </cfRule>
  </conditionalFormatting>
  <conditionalFormatting sqref="H139">
    <cfRule type="expression" dxfId="267" priority="157">
      <formula>CELL("protect",XDW1046997)=1</formula>
    </cfRule>
  </conditionalFormatting>
  <conditionalFormatting sqref="H146">
    <cfRule type="expression" dxfId="266" priority="156">
      <formula>CELL("protect",XDW1047004)=1</formula>
    </cfRule>
  </conditionalFormatting>
  <conditionalFormatting sqref="H148 P148 X148 AF148 AN148 AP148">
    <cfRule type="expression" dxfId="265" priority="1">
      <formula>CELL("protect",XDW1046998)=1</formula>
    </cfRule>
  </conditionalFormatting>
  <conditionalFormatting sqref="H148:H154 P148:P154 X148:X154 AF148:AF154 AN148:AN154 AP148:AP154">
    <cfRule type="expression" dxfId="264" priority="404">
      <formula>CELL("protect",XDW1)=1</formula>
    </cfRule>
  </conditionalFormatting>
  <conditionalFormatting sqref="H153:H154">
    <cfRule type="expression" dxfId="263" priority="154">
      <formula>CELL("protect",XDW1047011)=1</formula>
    </cfRule>
  </conditionalFormatting>
  <conditionalFormatting sqref="H154">
    <cfRule type="expression" dxfId="262" priority="155">
      <formula>CELL("protect",XDW1047004)=1</formula>
    </cfRule>
  </conditionalFormatting>
  <conditionalFormatting sqref="H166">
    <cfRule type="expression" dxfId="261" priority="152">
      <formula>CELL("protect",XDW1047024)=1</formula>
    </cfRule>
    <cfRule type="expression" dxfId="260" priority="153">
      <formula>CELL("protect",XDW1047016)=1</formula>
    </cfRule>
    <cfRule type="expression" dxfId="259" priority="329">
      <formula>CELL("protect",XDW19)=1</formula>
    </cfRule>
  </conditionalFormatting>
  <conditionalFormatting sqref="H181">
    <cfRule type="expression" dxfId="258" priority="150">
      <formula>CELL("protect",XDW1047039)=1</formula>
    </cfRule>
    <cfRule type="expression" dxfId="257" priority="151">
      <formula>CELL("protect",XDW1047031)=1</formula>
    </cfRule>
    <cfRule type="expression" dxfId="256" priority="319">
      <formula>CELL("protect",XDW34)=1</formula>
    </cfRule>
  </conditionalFormatting>
  <conditionalFormatting sqref="H188">
    <cfRule type="expression" dxfId="255" priority="300">
      <formula>CELL("protect",XDW1047046)=1</formula>
    </cfRule>
    <cfRule type="expression" dxfId="254" priority="301">
      <formula>CELL("protect",XDW41)=1</formula>
    </cfRule>
  </conditionalFormatting>
  <conditionalFormatting sqref="H196">
    <cfRule type="expression" dxfId="253" priority="60">
      <formula>CELL("protect",XDW1047054)=1</formula>
    </cfRule>
    <cfRule type="expression" dxfId="252" priority="61">
      <formula>CELL("protect",XDW49)=1</formula>
    </cfRule>
  </conditionalFormatting>
  <conditionalFormatting sqref="H204">
    <cfRule type="expression" dxfId="251" priority="58">
      <formula>CELL("protect",XDW1047062)=1</formula>
    </cfRule>
    <cfRule type="expression" dxfId="250" priority="59">
      <formula>CELL("protect",XDW57)=1</formula>
    </cfRule>
  </conditionalFormatting>
  <conditionalFormatting sqref="H220">
    <cfRule type="expression" dxfId="249" priority="40">
      <formula>CELL("protect",XDW1047078)=1</formula>
    </cfRule>
    <cfRule type="expression" dxfId="248" priority="41">
      <formula>CELL("protect",XDW73)=1</formula>
    </cfRule>
  </conditionalFormatting>
  <conditionalFormatting sqref="H225">
    <cfRule type="expression" dxfId="247" priority="38">
      <formula>CELL("protect",XDW1047083)=1</formula>
    </cfRule>
    <cfRule type="expression" dxfId="246" priority="39">
      <formula>CELL("protect",XDW78)=1</formula>
    </cfRule>
  </conditionalFormatting>
  <conditionalFormatting sqref="H227">
    <cfRule type="expression" dxfId="245" priority="258">
      <formula>CELL("protect",XDW1047085)=1</formula>
    </cfRule>
    <cfRule type="expression" dxfId="244" priority="259">
      <formula>CELL("protect",XDW80)=1</formula>
    </cfRule>
  </conditionalFormatting>
  <conditionalFormatting sqref="H229">
    <cfRule type="expression" dxfId="243" priority="240">
      <formula>CELL("protect",XDW1047087)=1</formula>
    </cfRule>
    <cfRule type="expression" dxfId="242" priority="241">
      <formula>CELL("protect",XDW82)=1</formula>
    </cfRule>
  </conditionalFormatting>
  <conditionalFormatting sqref="H235">
    <cfRule type="expression" dxfId="241" priority="238">
      <formula>CELL("protect",XDW1047093)=1</formula>
    </cfRule>
    <cfRule type="expression" dxfId="240" priority="239">
      <formula>CELL("protect",XDW88)=1</formula>
    </cfRule>
  </conditionalFormatting>
  <conditionalFormatting sqref="H237">
    <cfRule type="expression" dxfId="239" priority="220">
      <formula>CELL("protect",XDW1047095)=1</formula>
    </cfRule>
    <cfRule type="expression" dxfId="238" priority="221">
      <formula>CELL("protect",XDW90)=1</formula>
    </cfRule>
  </conditionalFormatting>
  <conditionalFormatting sqref="J61:J63 R61:R63 Z61:Z63 AH61:AH63 AP61:AP63 H61:H64 P61:P64 X61:X64 AF61:AF64 AN61:AN64">
    <cfRule type="expression" dxfId="237" priority="28">
      <formula>CELL("protect",XDW1046918)=1</formula>
    </cfRule>
  </conditionalFormatting>
  <conditionalFormatting sqref="M61:M63">
    <cfRule type="expression" dxfId="236" priority="18">
      <formula>CELL("protect",XEB1046918)=1</formula>
    </cfRule>
  </conditionalFormatting>
  <conditionalFormatting sqref="P66">
    <cfRule type="expression" dxfId="235" priority="211">
      <formula>CELL("protect",XEE1046923)=1</formula>
    </cfRule>
  </conditionalFormatting>
  <conditionalFormatting sqref="P84">
    <cfRule type="expression" dxfId="234" priority="201">
      <formula>CELL("protect",XEE1046941)=1</formula>
    </cfRule>
    <cfRule type="expression" dxfId="233" priority="374">
      <formula>CELL("protect",XEE1046940)=1</formula>
    </cfRule>
  </conditionalFormatting>
  <conditionalFormatting sqref="P98">
    <cfRule type="expression" dxfId="232" priority="198">
      <formula>CELL("protect",XEE1046955)=1</formula>
    </cfRule>
    <cfRule type="expression" dxfId="231" priority="365">
      <formula>CELL("protect",XEE1046956)=1</formula>
    </cfRule>
  </conditionalFormatting>
  <conditionalFormatting sqref="P105">
    <cfRule type="expression" dxfId="230" priority="191">
      <formula>CELL("protect",XEE1046962)=1</formula>
    </cfRule>
    <cfRule type="expression" dxfId="229" priority="362">
      <formula>CELL("protect",XEE1046963)=1</formula>
    </cfRule>
    <cfRule type="expression" dxfId="228" priority="376">
      <formula>CELL("protect",XEE1046961)=1</formula>
    </cfRule>
  </conditionalFormatting>
  <conditionalFormatting sqref="P111">
    <cfRule type="expression" dxfId="227" priority="183">
      <formula>CELL("protect",XEE1046968)=1</formula>
    </cfRule>
    <cfRule type="expression" dxfId="226" priority="186">
      <formula>CELL("protect",XEE1046969)=1</formula>
    </cfRule>
  </conditionalFormatting>
  <conditionalFormatting sqref="P113">
    <cfRule type="expression" dxfId="225" priority="182">
      <formula>CELL("protect",XEE1046970)=1</formula>
    </cfRule>
    <cfRule type="expression" dxfId="224" priority="185">
      <formula>CELL("protect",XEE1046971)=1</formula>
    </cfRule>
  </conditionalFormatting>
  <conditionalFormatting sqref="P115">
    <cfRule type="expression" dxfId="223" priority="181">
      <formula>CELL("protect",XEE1046972)=1</formula>
    </cfRule>
    <cfRule type="expression" dxfId="222" priority="184">
      <formula>CELL("protect",XEE1046973)=1</formula>
    </cfRule>
  </conditionalFormatting>
  <conditionalFormatting sqref="P123">
    <cfRule type="expression" dxfId="221" priority="162">
      <formula>CELL("protect",XEE1046981)=1</formula>
    </cfRule>
  </conditionalFormatting>
  <conditionalFormatting sqref="P132">
    <cfRule type="expression" dxfId="220" priority="142">
      <formula>CELL("protect",XEE1046990)=1</formula>
    </cfRule>
  </conditionalFormatting>
  <conditionalFormatting sqref="P139">
    <cfRule type="expression" dxfId="219" priority="141">
      <formula>CELL("protect",XEE1046997)=1</formula>
    </cfRule>
  </conditionalFormatting>
  <conditionalFormatting sqref="P146">
    <cfRule type="expression" dxfId="218" priority="140">
      <formula>CELL("protect",XEE1047004)=1</formula>
    </cfRule>
  </conditionalFormatting>
  <conditionalFormatting sqref="P153:P154">
    <cfRule type="expression" dxfId="217" priority="138">
      <formula>CELL("protect",XEE1047011)=1</formula>
    </cfRule>
  </conditionalFormatting>
  <conditionalFormatting sqref="P154">
    <cfRule type="expression" dxfId="216" priority="139">
      <formula>CELL("protect",XEE1047004)=1</formula>
    </cfRule>
  </conditionalFormatting>
  <conditionalFormatting sqref="P166">
    <cfRule type="expression" dxfId="215" priority="136">
      <formula>CELL("protect",XEE1047024)=1</formula>
    </cfRule>
    <cfRule type="expression" dxfId="214" priority="137">
      <formula>CELL("protect",XEE1047016)=1</formula>
    </cfRule>
    <cfRule type="expression" dxfId="213" priority="144">
      <formula>CELL("protect",XEE19)=1</formula>
    </cfRule>
  </conditionalFormatting>
  <conditionalFormatting sqref="P181">
    <cfRule type="expression" dxfId="212" priority="90">
      <formula>CELL("protect",XEE1047039)=1</formula>
    </cfRule>
    <cfRule type="expression" dxfId="211" priority="91">
      <formula>CELL("protect",XEE1047031)=1</formula>
    </cfRule>
    <cfRule type="expression" dxfId="210" priority="93">
      <formula>CELL("protect",XEE34)=1</formula>
    </cfRule>
  </conditionalFormatting>
  <conditionalFormatting sqref="P188">
    <cfRule type="expression" dxfId="209" priority="76">
      <formula>CELL("protect",XEE1047046)=1</formula>
    </cfRule>
    <cfRule type="expression" dxfId="208" priority="77">
      <formula>CELL("protect",XEE41)=1</formula>
    </cfRule>
  </conditionalFormatting>
  <conditionalFormatting sqref="P196">
    <cfRule type="expression" dxfId="207" priority="62">
      <formula>CELL("protect",XEE1047054)=1</formula>
    </cfRule>
    <cfRule type="expression" dxfId="206" priority="63">
      <formula>CELL("protect",XEE49)=1</formula>
    </cfRule>
  </conditionalFormatting>
  <conditionalFormatting sqref="P204">
    <cfRule type="expression" dxfId="205" priority="56">
      <formula>CELL("protect",XEE1047062)=1</formula>
    </cfRule>
    <cfRule type="expression" dxfId="204" priority="57">
      <formula>CELL("protect",XEE57)=1</formula>
    </cfRule>
  </conditionalFormatting>
  <conditionalFormatting sqref="P220">
    <cfRule type="expression" dxfId="203" priority="42">
      <formula>CELL("protect",XEE1047078)=1</formula>
    </cfRule>
    <cfRule type="expression" dxfId="202" priority="43">
      <formula>CELL("protect",XEE73)=1</formula>
    </cfRule>
  </conditionalFormatting>
  <conditionalFormatting sqref="P225">
    <cfRule type="expression" dxfId="201" priority="36">
      <formula>CELL("protect",XEE1047083)=1</formula>
    </cfRule>
    <cfRule type="expression" dxfId="200" priority="37">
      <formula>CELL("protect",XEE78)=1</formula>
    </cfRule>
  </conditionalFormatting>
  <conditionalFormatting sqref="P227">
    <cfRule type="expression" dxfId="199" priority="256">
      <formula>CELL("protect",XEE1047085)=1</formula>
    </cfRule>
    <cfRule type="expression" dxfId="198" priority="257">
      <formula>CELL("protect",XEE80)=1</formula>
    </cfRule>
  </conditionalFormatting>
  <conditionalFormatting sqref="P229">
    <cfRule type="expression" dxfId="197" priority="242">
      <formula>CELL("protect",XEE1047087)=1</formula>
    </cfRule>
    <cfRule type="expression" dxfId="196" priority="243">
      <formula>CELL("protect",XEE82)=1</formula>
    </cfRule>
  </conditionalFormatting>
  <conditionalFormatting sqref="P235">
    <cfRule type="expression" dxfId="195" priority="236">
      <formula>CELL("protect",XEE1047093)=1</formula>
    </cfRule>
    <cfRule type="expression" dxfId="194" priority="237">
      <formula>CELL("protect",XEE88)=1</formula>
    </cfRule>
  </conditionalFormatting>
  <conditionalFormatting sqref="P237">
    <cfRule type="expression" dxfId="193" priority="222">
      <formula>CELL("protect",XEE1047095)=1</formula>
    </cfRule>
    <cfRule type="expression" dxfId="192" priority="223">
      <formula>CELL("protect",XEE90)=1</formula>
    </cfRule>
  </conditionalFormatting>
  <conditionalFormatting sqref="U61:U63">
    <cfRule type="expression" dxfId="191" priority="15">
      <formula>CELL("protect",XEJ1046918)=1</formula>
    </cfRule>
  </conditionalFormatting>
  <conditionalFormatting sqref="X66">
    <cfRule type="expression" dxfId="190" priority="209">
      <formula>CELL("protect",XEM1046923)=1</formula>
    </cfRule>
  </conditionalFormatting>
  <conditionalFormatting sqref="X84">
    <cfRule type="expression" dxfId="189" priority="202">
      <formula>CELL("protect",XEM1046941)=1</formula>
    </cfRule>
  </conditionalFormatting>
  <conditionalFormatting sqref="X98">
    <cfRule type="expression" dxfId="188" priority="197">
      <formula>CELL("protect",XEM1046955)=1</formula>
    </cfRule>
    <cfRule type="expression" dxfId="187" priority="366">
      <formula>CELL("protect",XEM1046956)=1</formula>
    </cfRule>
  </conditionalFormatting>
  <conditionalFormatting sqref="X105">
    <cfRule type="expression" dxfId="186" priority="192">
      <formula>CELL("protect",XEM1046962)=1</formula>
    </cfRule>
    <cfRule type="expression" dxfId="185" priority="361">
      <formula>CELL("protect",XEM1046963)=1</formula>
    </cfRule>
  </conditionalFormatting>
  <conditionalFormatting sqref="X111">
    <cfRule type="expression" dxfId="184" priority="177">
      <formula>CELL("protect",XEM1046968)=1</formula>
    </cfRule>
    <cfRule type="expression" dxfId="183" priority="180">
      <formula>CELL("protect",XEM1046969)=1</formula>
    </cfRule>
  </conditionalFormatting>
  <conditionalFormatting sqref="X113">
    <cfRule type="expression" dxfId="182" priority="176">
      <formula>CELL("protect",XEM1046970)=1</formula>
    </cfRule>
    <cfRule type="expression" dxfId="181" priority="179">
      <formula>CELL("protect",XEM1046971)=1</formula>
    </cfRule>
  </conditionalFormatting>
  <conditionalFormatting sqref="X115">
    <cfRule type="expression" dxfId="180" priority="175">
      <formula>CELL("protect",XEM1046972)=1</formula>
    </cfRule>
    <cfRule type="expression" dxfId="179" priority="178">
      <formula>CELL("protect",XEM1046973)=1</formula>
    </cfRule>
  </conditionalFormatting>
  <conditionalFormatting sqref="X123">
    <cfRule type="expression" dxfId="178" priority="161">
      <formula>CELL("protect",XEM1046981)=1</formula>
    </cfRule>
  </conditionalFormatting>
  <conditionalFormatting sqref="X132">
    <cfRule type="expression" dxfId="177" priority="128">
      <formula>CELL("protect",XEM1046990)=1</formula>
    </cfRule>
  </conditionalFormatting>
  <conditionalFormatting sqref="X139">
    <cfRule type="expression" dxfId="176" priority="127">
      <formula>CELL("protect",XEM1046997)=1</formula>
    </cfRule>
  </conditionalFormatting>
  <conditionalFormatting sqref="X146">
    <cfRule type="expression" dxfId="175" priority="126">
      <formula>CELL("protect",XEM1047004)=1</formula>
    </cfRule>
  </conditionalFormatting>
  <conditionalFormatting sqref="X153:X154">
    <cfRule type="expression" dxfId="174" priority="124">
      <formula>CELL("protect",XEM1047011)=1</formula>
    </cfRule>
  </conditionalFormatting>
  <conditionalFormatting sqref="X154">
    <cfRule type="expression" dxfId="173" priority="125">
      <formula>CELL("protect",XEM1047004)=1</formula>
    </cfRule>
  </conditionalFormatting>
  <conditionalFormatting sqref="X166">
    <cfRule type="expression" dxfId="172" priority="122">
      <formula>CELL("protect",XEM1047024)=1</formula>
    </cfRule>
    <cfRule type="expression" dxfId="171" priority="123">
      <formula>CELL("protect",XEM1047016)=1</formula>
    </cfRule>
    <cfRule type="expression" dxfId="170" priority="130">
      <formula>CELL("protect",XEM19)=1</formula>
    </cfRule>
  </conditionalFormatting>
  <conditionalFormatting sqref="X181">
    <cfRule type="expression" dxfId="169" priority="86">
      <formula>CELL("protect",XEM1047039)=1</formula>
    </cfRule>
    <cfRule type="expression" dxfId="168" priority="87">
      <formula>CELL("protect",XEM1047031)=1</formula>
    </cfRule>
    <cfRule type="expression" dxfId="167" priority="89">
      <formula>CELL("protect",XEM34)=1</formula>
    </cfRule>
  </conditionalFormatting>
  <conditionalFormatting sqref="X188">
    <cfRule type="expression" dxfId="166" priority="74">
      <formula>CELL("protect",XEM1047046)=1</formula>
    </cfRule>
    <cfRule type="expression" dxfId="165" priority="75">
      <formula>CELL("protect",XEM41)=1</formula>
    </cfRule>
  </conditionalFormatting>
  <conditionalFormatting sqref="X196">
    <cfRule type="expression" dxfId="164" priority="64">
      <formula>CELL("protect",XEM1047054)=1</formula>
    </cfRule>
    <cfRule type="expression" dxfId="163" priority="65">
      <formula>CELL("protect",XEM49)=1</formula>
    </cfRule>
  </conditionalFormatting>
  <conditionalFormatting sqref="X204">
    <cfRule type="expression" dxfId="162" priority="54">
      <formula>CELL("protect",XEM1047062)=1</formula>
    </cfRule>
    <cfRule type="expression" dxfId="161" priority="55">
      <formula>CELL("protect",XEM57)=1</formula>
    </cfRule>
  </conditionalFormatting>
  <conditionalFormatting sqref="X220">
    <cfRule type="expression" dxfId="160" priority="44">
      <formula>CELL("protect",XEM1047078)=1</formula>
    </cfRule>
    <cfRule type="expression" dxfId="159" priority="45">
      <formula>CELL("protect",XEM73)=1</formula>
    </cfRule>
  </conditionalFormatting>
  <conditionalFormatting sqref="X225">
    <cfRule type="expression" dxfId="158" priority="34">
      <formula>CELL("protect",XEM1047083)=1</formula>
    </cfRule>
    <cfRule type="expression" dxfId="157" priority="35">
      <formula>CELL("protect",XEM78)=1</formula>
    </cfRule>
  </conditionalFormatting>
  <conditionalFormatting sqref="X227">
    <cfRule type="expression" dxfId="156" priority="254">
      <formula>CELL("protect",XEM1047085)=1</formula>
    </cfRule>
    <cfRule type="expression" dxfId="155" priority="255">
      <formula>CELL("protect",XEM80)=1</formula>
    </cfRule>
  </conditionalFormatting>
  <conditionalFormatting sqref="X229">
    <cfRule type="expression" dxfId="154" priority="244">
      <formula>CELL("protect",XEM1047087)=1</formula>
    </cfRule>
    <cfRule type="expression" dxfId="153" priority="245">
      <formula>CELL("protect",XEM82)=1</formula>
    </cfRule>
  </conditionalFormatting>
  <conditionalFormatting sqref="X235">
    <cfRule type="expression" dxfId="152" priority="234">
      <formula>CELL("protect",XEM1047093)=1</formula>
    </cfRule>
    <cfRule type="expression" dxfId="151" priority="235">
      <formula>CELL("protect",XEM88)=1</formula>
    </cfRule>
  </conditionalFormatting>
  <conditionalFormatting sqref="X237">
    <cfRule type="expression" dxfId="150" priority="224">
      <formula>CELL("protect",XEM1047095)=1</formula>
    </cfRule>
    <cfRule type="expression" dxfId="149" priority="225">
      <formula>CELL("protect",XEM90)=1</formula>
    </cfRule>
  </conditionalFormatting>
  <conditionalFormatting sqref="AC61:AC63">
    <cfRule type="expression" dxfId="148" priority="12">
      <formula>CELL("protect",XER1046918)=1</formula>
    </cfRule>
  </conditionalFormatting>
  <conditionalFormatting sqref="AF66">
    <cfRule type="expression" dxfId="147" priority="207">
      <formula>CELL("protect",XEU1046923)=1</formula>
    </cfRule>
  </conditionalFormatting>
  <conditionalFormatting sqref="AF84">
    <cfRule type="expression" dxfId="146" priority="203">
      <formula>CELL("protect",XEU1046941)=1</formula>
    </cfRule>
  </conditionalFormatting>
  <conditionalFormatting sqref="AF98">
    <cfRule type="expression" dxfId="145" priority="196">
      <formula>CELL("protect",XEU1046955)=1</formula>
    </cfRule>
    <cfRule type="expression" dxfId="144" priority="367">
      <formula>CELL("protect",XEU1046956)=1</formula>
    </cfRule>
  </conditionalFormatting>
  <conditionalFormatting sqref="AF105">
    <cfRule type="expression" dxfId="143" priority="193">
      <formula>CELL("protect",XEU1046962)=1</formula>
    </cfRule>
    <cfRule type="expression" dxfId="142" priority="360">
      <formula>CELL("protect",XEU1046963)=1</formula>
    </cfRule>
  </conditionalFormatting>
  <conditionalFormatting sqref="AF111">
    <cfRule type="expression" dxfId="141" priority="171">
      <formula>CELL("protect",XEU1046968)=1</formula>
    </cfRule>
    <cfRule type="expression" dxfId="140" priority="174">
      <formula>CELL("protect",XEU1046969)=1</formula>
    </cfRule>
  </conditionalFormatting>
  <conditionalFormatting sqref="AF113">
    <cfRule type="expression" dxfId="139" priority="170">
      <formula>CELL("protect",XEU1046970)=1</formula>
    </cfRule>
    <cfRule type="expression" dxfId="138" priority="173">
      <formula>CELL("protect",XEU1046971)=1</formula>
    </cfRule>
  </conditionalFormatting>
  <conditionalFormatting sqref="AF115">
    <cfRule type="expression" dxfId="137" priority="169">
      <formula>CELL("protect",XEU1046972)=1</formula>
    </cfRule>
    <cfRule type="expression" dxfId="136" priority="172">
      <formula>CELL("protect",XEU1046973)=1</formula>
    </cfRule>
  </conditionalFormatting>
  <conditionalFormatting sqref="AF123">
    <cfRule type="expression" dxfId="135" priority="160">
      <formula>CELL("protect",XEU1046981)=1</formula>
    </cfRule>
  </conditionalFormatting>
  <conditionalFormatting sqref="AF132">
    <cfRule type="expression" dxfId="134" priority="114">
      <formula>CELL("protect",XEU1046990)=1</formula>
    </cfRule>
  </conditionalFormatting>
  <conditionalFormatting sqref="AF139">
    <cfRule type="expression" dxfId="133" priority="113">
      <formula>CELL("protect",XEU1046997)=1</formula>
    </cfRule>
  </conditionalFormatting>
  <conditionalFormatting sqref="AF146">
    <cfRule type="expression" dxfId="132" priority="112">
      <formula>CELL("protect",XEU1047004)=1</formula>
    </cfRule>
  </conditionalFormatting>
  <conditionalFormatting sqref="AF153:AF154">
    <cfRule type="expression" dxfId="131" priority="110">
      <formula>CELL("protect",XEU1047011)=1</formula>
    </cfRule>
  </conditionalFormatting>
  <conditionalFormatting sqref="AF154">
    <cfRule type="expression" dxfId="130" priority="111">
      <formula>CELL("protect",XEU1047004)=1</formula>
    </cfRule>
  </conditionalFormatting>
  <conditionalFormatting sqref="AF166">
    <cfRule type="expression" dxfId="129" priority="108">
      <formula>CELL("protect",XEU1047024)=1</formula>
    </cfRule>
    <cfRule type="expression" dxfId="128" priority="109">
      <formula>CELL("protect",XEU1047016)=1</formula>
    </cfRule>
    <cfRule type="expression" dxfId="127" priority="116">
      <formula>CELL("protect",XEU19)=1</formula>
    </cfRule>
  </conditionalFormatting>
  <conditionalFormatting sqref="AF181">
    <cfRule type="expression" dxfId="126" priority="82">
      <formula>CELL("protect",XEU1047039)=1</formula>
    </cfRule>
    <cfRule type="expression" dxfId="125" priority="83">
      <formula>CELL("protect",XEU1047031)=1</formula>
    </cfRule>
    <cfRule type="expression" dxfId="124" priority="85">
      <formula>CELL("protect",XEU34)=1</formula>
    </cfRule>
  </conditionalFormatting>
  <conditionalFormatting sqref="AF188">
    <cfRule type="expression" dxfId="123" priority="72">
      <formula>CELL("protect",XEU1047046)=1</formula>
    </cfRule>
    <cfRule type="expression" dxfId="122" priority="73">
      <formula>CELL("protect",XEU41)=1</formula>
    </cfRule>
  </conditionalFormatting>
  <conditionalFormatting sqref="AF196">
    <cfRule type="expression" dxfId="121" priority="66">
      <formula>CELL("protect",XEU1047054)=1</formula>
    </cfRule>
    <cfRule type="expression" dxfId="120" priority="67">
      <formula>CELL("protect",XEU49)=1</formula>
    </cfRule>
  </conditionalFormatting>
  <conditionalFormatting sqref="AF204">
    <cfRule type="expression" dxfId="119" priority="52">
      <formula>CELL("protect",XEU1047062)=1</formula>
    </cfRule>
    <cfRule type="expression" dxfId="118" priority="53">
      <formula>CELL("protect",XEU57)=1</formula>
    </cfRule>
  </conditionalFormatting>
  <conditionalFormatting sqref="AF220">
    <cfRule type="expression" dxfId="117" priority="46">
      <formula>CELL("protect",XEU1047078)=1</formula>
    </cfRule>
    <cfRule type="expression" dxfId="116" priority="47">
      <formula>CELL("protect",XEU73)=1</formula>
    </cfRule>
  </conditionalFormatting>
  <conditionalFormatting sqref="AF225">
    <cfRule type="expression" dxfId="115" priority="32">
      <formula>CELL("protect",XEU1047083)=1</formula>
    </cfRule>
    <cfRule type="expression" dxfId="114" priority="33">
      <formula>CELL("protect",XEU78)=1</formula>
    </cfRule>
  </conditionalFormatting>
  <conditionalFormatting sqref="AF227">
    <cfRule type="expression" dxfId="113" priority="252">
      <formula>CELL("protect",XEU1047085)=1</formula>
    </cfRule>
    <cfRule type="expression" dxfId="112" priority="253">
      <formula>CELL("protect",XEU80)=1</formula>
    </cfRule>
  </conditionalFormatting>
  <conditionalFormatting sqref="AF229">
    <cfRule type="expression" dxfId="111" priority="246">
      <formula>CELL("protect",XEU1047087)=1</formula>
    </cfRule>
    <cfRule type="expression" dxfId="110" priority="247">
      <formula>CELL("protect",XEU82)=1</formula>
    </cfRule>
  </conditionalFormatting>
  <conditionalFormatting sqref="AF235">
    <cfRule type="expression" dxfId="109" priority="232">
      <formula>CELL("protect",XEU1047093)=1</formula>
    </cfRule>
    <cfRule type="expression" dxfId="108" priority="233">
      <formula>CELL("protect",XEU88)=1</formula>
    </cfRule>
  </conditionalFormatting>
  <conditionalFormatting sqref="AF237">
    <cfRule type="expression" dxfId="107" priority="226">
      <formula>CELL("protect",XEU1047095)=1</formula>
    </cfRule>
    <cfRule type="expression" dxfId="106" priority="227">
      <formula>CELL("protect",XEU90)=1</formula>
    </cfRule>
  </conditionalFormatting>
  <conditionalFormatting sqref="AK61:AK63">
    <cfRule type="expression" dxfId="105" priority="9">
      <formula>CELL("protect",XEZ1046918)=1</formula>
    </cfRule>
  </conditionalFormatting>
  <conditionalFormatting sqref="AN66">
    <cfRule type="expression" dxfId="104" priority="205">
      <formula>CELL("protect",XFC1046923)=1</formula>
    </cfRule>
  </conditionalFormatting>
  <conditionalFormatting sqref="AN84">
    <cfRule type="expression" dxfId="103" priority="204">
      <formula>CELL("protect",XFC1046941)=1</formula>
    </cfRule>
  </conditionalFormatting>
  <conditionalFormatting sqref="AN98">
    <cfRule type="expression" dxfId="102" priority="195">
      <formula>CELL("protect",XFC1046955)=1</formula>
    </cfRule>
    <cfRule type="expression" dxfId="101" priority="368">
      <formula>CELL("protect",XFC1046956)=1</formula>
    </cfRule>
  </conditionalFormatting>
  <conditionalFormatting sqref="AN105">
    <cfRule type="expression" dxfId="100" priority="194">
      <formula>CELL("protect",XFC1046962)=1</formula>
    </cfRule>
    <cfRule type="expression" dxfId="99" priority="359">
      <formula>CELL("protect",XFC1046963)=1</formula>
    </cfRule>
  </conditionalFormatting>
  <conditionalFormatting sqref="AN111">
    <cfRule type="expression" dxfId="98" priority="165">
      <formula>CELL("protect",XFC1046968)=1</formula>
    </cfRule>
    <cfRule type="expression" dxfId="97" priority="168">
      <formula>CELL("protect",XFC1046969)=1</formula>
    </cfRule>
  </conditionalFormatting>
  <conditionalFormatting sqref="AN113">
    <cfRule type="expression" dxfId="96" priority="164">
      <formula>CELL("protect",XFC1046970)=1</formula>
    </cfRule>
    <cfRule type="expression" dxfId="95" priority="167">
      <formula>CELL("protect",XFC1046971)=1</formula>
    </cfRule>
  </conditionalFormatting>
  <conditionalFormatting sqref="AN115">
    <cfRule type="expression" dxfId="94" priority="163">
      <formula>CELL("protect",XFC1046972)=1</formula>
    </cfRule>
    <cfRule type="expression" dxfId="93" priority="166">
      <formula>CELL("protect",XFC1046973)=1</formula>
    </cfRule>
  </conditionalFormatting>
  <conditionalFormatting sqref="AN123">
    <cfRule type="expression" dxfId="92" priority="159">
      <formula>CELL("protect",XFC1046981)=1</formula>
    </cfRule>
  </conditionalFormatting>
  <conditionalFormatting sqref="AN132">
    <cfRule type="expression" dxfId="91" priority="100">
      <formula>CELL("protect",XFC1046990)=1</formula>
    </cfRule>
  </conditionalFormatting>
  <conditionalFormatting sqref="AN139">
    <cfRule type="expression" dxfId="90" priority="99">
      <formula>CELL("protect",XFC1046997)=1</formula>
    </cfRule>
  </conditionalFormatting>
  <conditionalFormatting sqref="AN146">
    <cfRule type="expression" dxfId="89" priority="98">
      <formula>CELL("protect",XFC1047004)=1</formula>
    </cfRule>
  </conditionalFormatting>
  <conditionalFormatting sqref="AN153:AN154">
    <cfRule type="expression" dxfId="88" priority="96">
      <formula>CELL("protect",XFC1047011)=1</formula>
    </cfRule>
  </conditionalFormatting>
  <conditionalFormatting sqref="AN154">
    <cfRule type="expression" dxfId="87" priority="97">
      <formula>CELL("protect",XFC1047004)=1</formula>
    </cfRule>
  </conditionalFormatting>
  <conditionalFormatting sqref="AN166">
    <cfRule type="expression" dxfId="86" priority="94">
      <formula>CELL("protect",XFC1047024)=1</formula>
    </cfRule>
    <cfRule type="expression" dxfId="85" priority="95">
      <formula>CELL("protect",XFC1047016)=1</formula>
    </cfRule>
    <cfRule type="expression" dxfId="84" priority="102">
      <formula>CELL("protect",XFC19)=1</formula>
    </cfRule>
  </conditionalFormatting>
  <conditionalFormatting sqref="AN181">
    <cfRule type="expression" dxfId="83" priority="78">
      <formula>CELL("protect",XFC1047039)=1</formula>
    </cfRule>
    <cfRule type="expression" dxfId="82" priority="79">
      <formula>CELL("protect",XFC1047031)=1</formula>
    </cfRule>
    <cfRule type="expression" dxfId="81" priority="81">
      <formula>CELL("protect",XFC34)=1</formula>
    </cfRule>
  </conditionalFormatting>
  <conditionalFormatting sqref="AN188">
    <cfRule type="expression" dxfId="80" priority="70">
      <formula>CELL("protect",XFC1047046)=1</formula>
    </cfRule>
    <cfRule type="expression" dxfId="79" priority="71">
      <formula>CELL("protect",XFC41)=1</formula>
    </cfRule>
  </conditionalFormatting>
  <conditionalFormatting sqref="AN196">
    <cfRule type="expression" dxfId="78" priority="68">
      <formula>CELL("protect",XFC1047054)=1</formula>
    </cfRule>
    <cfRule type="expression" dxfId="77" priority="69">
      <formula>CELL("protect",XFC49)=1</formula>
    </cfRule>
  </conditionalFormatting>
  <conditionalFormatting sqref="AN204">
    <cfRule type="expression" dxfId="76" priority="50">
      <formula>CELL("protect",XFC1047062)=1</formula>
    </cfRule>
    <cfRule type="expression" dxfId="75" priority="51">
      <formula>CELL("protect",XFC57)=1</formula>
    </cfRule>
  </conditionalFormatting>
  <conditionalFormatting sqref="AN220">
    <cfRule type="expression" dxfId="74" priority="48">
      <formula>CELL("protect",XFC1047078)=1</formula>
    </cfRule>
    <cfRule type="expression" dxfId="73" priority="49">
      <formula>CELL("protect",XFC73)=1</formula>
    </cfRule>
  </conditionalFormatting>
  <conditionalFormatting sqref="AN225">
    <cfRule type="expression" dxfId="72" priority="30">
      <formula>CELL("protect",XFC1047083)=1</formula>
    </cfRule>
    <cfRule type="expression" dxfId="71" priority="31">
      <formula>CELL("protect",XFC78)=1</formula>
    </cfRule>
  </conditionalFormatting>
  <conditionalFormatting sqref="AN227">
    <cfRule type="expression" dxfId="70" priority="250">
      <formula>CELL("protect",XFC1047085)=1</formula>
    </cfRule>
    <cfRule type="expression" dxfId="69" priority="251">
      <formula>CELL("protect",XFC80)=1</formula>
    </cfRule>
  </conditionalFormatting>
  <conditionalFormatting sqref="AN229">
    <cfRule type="expression" dxfId="68" priority="248">
      <formula>CELL("protect",XFC1047087)=1</formula>
    </cfRule>
    <cfRule type="expression" dxfId="67" priority="249">
      <formula>CELL("protect",XFC82)=1</formula>
    </cfRule>
  </conditionalFormatting>
  <conditionalFormatting sqref="AN235">
    <cfRule type="expression" dxfId="66" priority="230">
      <formula>CELL("protect",XFC1047093)=1</formula>
    </cfRule>
    <cfRule type="expression" dxfId="65" priority="231">
      <formula>CELL("protect",XFC88)=1</formula>
    </cfRule>
  </conditionalFormatting>
  <conditionalFormatting sqref="AN237">
    <cfRule type="expression" dxfId="64" priority="228">
      <formula>CELL("protect",XFC1047095)=1</formula>
    </cfRule>
    <cfRule type="expression" dxfId="63" priority="229">
      <formula>CELL("protect",XFC90)=1</formula>
    </cfRule>
  </conditionalFormatting>
  <conditionalFormatting sqref="AP31 H31:H52 P31:P52 X31:X52 AF31:AF52 AN31:AN52 E33:E44 J33:J44 M33:M44 R33:R44 U33:U44 Z33:Z44 AC33:AC44 AH33:AH44 AK33:AK44 AP33:AP45 E47:E51 J47:J51 M47:M51 R47:R51 U47:U51 Z47:Z51 AC47:AC51 AH47:AH51 AK47:AK51 AP47:AP52">
    <cfRule type="expression" dxfId="62" priority="830">
      <formula>CELL("protect",XDT1046888)=1</formula>
    </cfRule>
  </conditionalFormatting>
  <conditionalFormatting sqref="AP85:AP97 H86:H97 P86:P97 X86:X97 AF86:AF97 AN86:AN97">
    <cfRule type="expression" dxfId="61" priority="464">
      <formula>CELL("protect",XDW1046940)=1</formula>
    </cfRule>
  </conditionalFormatting>
  <conditionalFormatting sqref="AP98">
    <cfRule type="expression" dxfId="60" priority="373">
      <formula>CELL("protect",A1046954)=1</formula>
    </cfRule>
  </conditionalFormatting>
  <conditionalFormatting sqref="AP105">
    <cfRule type="expression" dxfId="59" priority="371">
      <formula>CELL("protect",A1046961)=1</formula>
    </cfRule>
  </conditionalFormatting>
  <conditionalFormatting sqref="AP111">
    <cfRule type="expression" dxfId="58" priority="369">
      <formula>CELL("protect",A1046967)=1</formula>
    </cfRule>
  </conditionalFormatting>
  <pageMargins left="0.7" right="0.7" top="0.75" bottom="0.75" header="0.3" footer="0.3"/>
  <pageSetup orientation="portrait" horizontalDpi="4294967293" verticalDpi="4294967293" r:id="rId1"/>
  <ignoredErrors>
    <ignoredError sqref="H116:AN117 I113:O115 Q113:W115 Y113:AE115 AG113:AM115 I121:O121 I119:O119 Q119:W119 Q120:W121 Y119:AE119 Y120:AE121 AG119:AM119 AG120:AM121 D17:AP17 D30 D18:E18 G18:AP18 D19:AP27 H35 I120:M120 O120" emptyCellReference="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D9E9-41CE-4881-B9DF-B7ADC728669F}">
  <sheetPr>
    <tabColor rgb="FF00B0F0"/>
  </sheetPr>
  <dimension ref="A1:U62"/>
  <sheetViews>
    <sheetView zoomScale="90" zoomScaleNormal="90" workbookViewId="0">
      <selection activeCell="O24" sqref="O24"/>
    </sheetView>
  </sheetViews>
  <sheetFormatPr defaultRowHeight="13.8" x14ac:dyDescent="0.25"/>
  <cols>
    <col min="1" max="1" width="23.09765625" customWidth="1"/>
    <col min="2" max="2" width="11.296875" customWidth="1"/>
    <col min="8" max="12" width="12.796875" customWidth="1"/>
    <col min="13" max="13" width="2" customWidth="1"/>
    <col min="14" max="14" width="15.5" customWidth="1"/>
  </cols>
  <sheetData>
    <row r="1" spans="1:14" ht="15.6" x14ac:dyDescent="0.3">
      <c r="A1" s="1089" t="s">
        <v>146</v>
      </c>
      <c r="B1" s="1090"/>
      <c r="C1" s="1086">
        <f>'5 Yr Budget no Match'!C2</f>
        <v>0</v>
      </c>
      <c r="D1" s="1087"/>
      <c r="E1" s="1087"/>
      <c r="F1" s="1087"/>
      <c r="G1" s="1087"/>
      <c r="H1" s="1087"/>
    </row>
    <row r="2" spans="1:14" ht="15.6" x14ac:dyDescent="0.3">
      <c r="A2" s="1089" t="s">
        <v>149</v>
      </c>
      <c r="B2" s="1090"/>
      <c r="C2" s="1086">
        <f>'5 Yr Budget no Match'!C3</f>
        <v>0</v>
      </c>
      <c r="D2" s="1087"/>
      <c r="E2" s="1087"/>
      <c r="F2" s="1087"/>
      <c r="G2" s="1087"/>
      <c r="H2" s="1087"/>
    </row>
    <row r="3" spans="1:14" ht="15.6" x14ac:dyDescent="0.3">
      <c r="A3" s="347"/>
      <c r="B3" s="347"/>
      <c r="C3" s="300"/>
      <c r="D3" s="300"/>
      <c r="E3" s="300"/>
      <c r="F3" s="300"/>
      <c r="G3" s="300"/>
      <c r="H3" s="300"/>
    </row>
    <row r="4" spans="1:14" ht="15.6" x14ac:dyDescent="0.3">
      <c r="A4" s="1089" t="s">
        <v>148</v>
      </c>
      <c r="B4" s="1090"/>
      <c r="C4" s="1093">
        <f>'5 Yr Budget no Match'!C5</f>
        <v>0</v>
      </c>
      <c r="D4" s="1094"/>
      <c r="E4" s="1094"/>
      <c r="F4" s="1094"/>
      <c r="G4" s="1094"/>
      <c r="H4" s="1094"/>
      <c r="I4" s="1094"/>
      <c r="J4" s="1094"/>
    </row>
    <row r="5" spans="1:14" ht="15.6" x14ac:dyDescent="0.3">
      <c r="A5" s="1089" t="s">
        <v>3</v>
      </c>
      <c r="B5" s="1090"/>
      <c r="C5" s="1086">
        <f>'5 Yr Budget no Match'!C6</f>
        <v>0</v>
      </c>
      <c r="D5" s="1087"/>
      <c r="E5" s="1087"/>
      <c r="F5" s="1087"/>
      <c r="G5" s="1087"/>
      <c r="H5" s="1087"/>
    </row>
    <row r="6" spans="1:14" ht="15.6" x14ac:dyDescent="0.3">
      <c r="A6" s="347"/>
      <c r="B6" s="347"/>
      <c r="C6" s="300"/>
      <c r="D6" s="300"/>
      <c r="E6" s="300"/>
      <c r="F6" s="300"/>
      <c r="G6" s="300"/>
      <c r="H6" s="300"/>
    </row>
    <row r="7" spans="1:14" ht="15.6" x14ac:dyDescent="0.3">
      <c r="A7" s="1089" t="s">
        <v>0</v>
      </c>
      <c r="B7" s="1090"/>
      <c r="C7" s="1088">
        <f>'5 Yr Budget no Match'!C8</f>
        <v>0</v>
      </c>
      <c r="D7" s="1087"/>
      <c r="E7" s="1087"/>
      <c r="F7" s="1087"/>
      <c r="G7" s="1087"/>
      <c r="H7" s="1087"/>
    </row>
    <row r="8" spans="1:14" ht="14.4" x14ac:dyDescent="0.3">
      <c r="A8" s="1095" t="s">
        <v>357</v>
      </c>
      <c r="B8" s="1096"/>
      <c r="C8" s="1086">
        <f>'5 Yr Budget no Match'!C9</f>
        <v>0</v>
      </c>
      <c r="D8" s="1087"/>
      <c r="E8" s="1087"/>
    </row>
    <row r="9" spans="1:14" ht="15.6" x14ac:dyDescent="0.3">
      <c r="A9" s="1089" t="s">
        <v>147</v>
      </c>
      <c r="B9" s="1090"/>
      <c r="C9" s="1086">
        <f>'5 Yr Budget no Match'!B10</f>
        <v>0.29599999999999999</v>
      </c>
      <c r="D9" s="1087"/>
    </row>
    <row r="11" spans="1:14" x14ac:dyDescent="0.25">
      <c r="H11" s="493" t="str">
        <f>'5 Yr Budget no Match'!D14</f>
        <v>FY xx-yy</v>
      </c>
      <c r="I11" s="493" t="str">
        <f>'5 Yr Budget no Match'!L14</f>
        <v>FY xx-yy</v>
      </c>
      <c r="J11" s="493" t="str">
        <f>'5 Yr Budget no Match'!T14</f>
        <v>FY xx-yy</v>
      </c>
      <c r="K11" s="493" t="str">
        <f>'5 Yr Budget no Match'!AB14</f>
        <v>FY xx-yy</v>
      </c>
      <c r="L11" s="493" t="str">
        <f>'5 Yr Budget no Match'!AJ14</f>
        <v>FY xx-yy</v>
      </c>
    </row>
    <row r="12" spans="1:14" ht="27.6" x14ac:dyDescent="0.25">
      <c r="A12" s="479" t="s">
        <v>400</v>
      </c>
      <c r="B12" s="489"/>
      <c r="C12" s="489"/>
      <c r="D12" s="480"/>
      <c r="E12" s="480"/>
      <c r="F12" s="480"/>
      <c r="G12" s="480"/>
      <c r="H12" s="490" t="s">
        <v>121</v>
      </c>
      <c r="I12" s="490" t="s">
        <v>122</v>
      </c>
      <c r="J12" s="490" t="s">
        <v>123</v>
      </c>
      <c r="K12" s="490" t="s">
        <v>124</v>
      </c>
      <c r="L12" s="490" t="s">
        <v>125</v>
      </c>
      <c r="N12" s="470" t="s">
        <v>405</v>
      </c>
    </row>
    <row r="13" spans="1:14" x14ac:dyDescent="0.25">
      <c r="A13" s="461"/>
      <c r="B13" s="461"/>
      <c r="C13" s="461"/>
      <c r="D13" s="461"/>
      <c r="E13" s="461"/>
      <c r="F13" s="461" t="s">
        <v>22</v>
      </c>
      <c r="G13" s="461"/>
      <c r="H13" s="486">
        <f>'5 Yr Budget no Match'!H66</f>
        <v>0</v>
      </c>
      <c r="I13" s="486">
        <f>'5 Yr Budget no Match'!P66</f>
        <v>0</v>
      </c>
      <c r="J13" s="486">
        <f>'5 Yr Budget no Match'!X66</f>
        <v>0</v>
      </c>
      <c r="K13" s="486">
        <f>'5 Yr Budget no Match'!AF66</f>
        <v>0</v>
      </c>
      <c r="L13" s="486">
        <f>'5 Yr Budget no Match'!AN66</f>
        <v>0</v>
      </c>
      <c r="N13" s="486">
        <f>'5 Yr Budget no Match'!AP66</f>
        <v>0</v>
      </c>
    </row>
    <row r="15" spans="1:14" x14ac:dyDescent="0.25">
      <c r="A15" s="479" t="s">
        <v>388</v>
      </c>
      <c r="B15" s="489"/>
      <c r="C15" s="489"/>
      <c r="D15" s="480"/>
      <c r="E15" s="480"/>
      <c r="F15" s="480"/>
      <c r="G15" s="480"/>
      <c r="H15" s="474"/>
      <c r="I15" s="474"/>
      <c r="J15" s="474"/>
      <c r="K15" s="474"/>
      <c r="L15" s="474"/>
      <c r="N15" s="474"/>
    </row>
    <row r="16" spans="1:14" x14ac:dyDescent="0.25">
      <c r="A16" s="461"/>
      <c r="B16" s="461"/>
      <c r="C16" s="461"/>
      <c r="D16" s="461"/>
      <c r="E16" s="461"/>
      <c r="F16" s="461" t="s">
        <v>22</v>
      </c>
      <c r="G16" s="461"/>
      <c r="H16" s="469">
        <f>'5 Yr Budget no Match'!H113</f>
        <v>0</v>
      </c>
      <c r="I16" s="469">
        <f>'5 Yr Budget no Match'!P113</f>
        <v>0</v>
      </c>
      <c r="J16" s="469">
        <f>'5 Yr Budget no Match'!X113</f>
        <v>0</v>
      </c>
      <c r="K16" s="469">
        <f>'5 Yr Budget no Match'!AF113</f>
        <v>0</v>
      </c>
      <c r="L16" s="469">
        <f>'5 Yr Budget no Match'!AN113</f>
        <v>0</v>
      </c>
      <c r="N16" s="469">
        <f>'5 Yr Budget no Match'!AP113</f>
        <v>0</v>
      </c>
    </row>
    <row r="17" spans="1:14" x14ac:dyDescent="0.25">
      <c r="A17" s="299"/>
      <c r="B17" s="299"/>
      <c r="C17" s="329"/>
      <c r="D17" s="329"/>
      <c r="E17" s="329"/>
      <c r="F17" s="329"/>
      <c r="G17" s="329"/>
      <c r="H17" s="332"/>
      <c r="I17" s="332"/>
      <c r="J17" s="332"/>
      <c r="K17" s="332"/>
      <c r="L17" s="332"/>
      <c r="N17" s="332"/>
    </row>
    <row r="18" spans="1:14" x14ac:dyDescent="0.25">
      <c r="A18" s="461" t="s">
        <v>20</v>
      </c>
      <c r="B18" s="461"/>
      <c r="C18" s="461"/>
      <c r="D18" s="461"/>
      <c r="E18" s="461"/>
      <c r="F18" s="461"/>
      <c r="G18" s="461"/>
      <c r="H18" s="469">
        <f>'5 Yr Budget no Match'!H115</f>
        <v>0</v>
      </c>
      <c r="I18" s="469">
        <f>'5 Yr Budget no Match'!P115</f>
        <v>0</v>
      </c>
      <c r="J18" s="469">
        <f>'5 Yr Budget no Match'!X115</f>
        <v>0</v>
      </c>
      <c r="K18" s="469">
        <f>'5 Yr Budget no Match'!AF115</f>
        <v>0</v>
      </c>
      <c r="L18" s="469">
        <f>'5 Yr Budget no Match'!AN115</f>
        <v>0</v>
      </c>
      <c r="N18" s="469">
        <f>'5 Yr Budget no Match'!AP115</f>
        <v>0</v>
      </c>
    </row>
    <row r="19" spans="1:14" x14ac:dyDescent="0.25">
      <c r="A19" s="330"/>
      <c r="B19" s="330"/>
      <c r="C19" s="299"/>
      <c r="D19" s="299"/>
      <c r="E19" s="299"/>
      <c r="F19" s="299"/>
      <c r="G19" s="299"/>
      <c r="H19" s="332"/>
      <c r="I19" s="332"/>
      <c r="J19" s="332"/>
      <c r="K19" s="332"/>
      <c r="L19" s="332"/>
      <c r="N19" s="332"/>
    </row>
    <row r="20" spans="1:14" x14ac:dyDescent="0.25">
      <c r="A20" s="488" t="s">
        <v>401</v>
      </c>
      <c r="B20" s="471"/>
      <c r="C20" s="471"/>
      <c r="D20" s="477"/>
      <c r="E20" s="471"/>
      <c r="F20" s="471"/>
      <c r="G20" s="472"/>
      <c r="H20" s="474"/>
      <c r="I20" s="474"/>
      <c r="J20" s="474"/>
      <c r="K20" s="474"/>
      <c r="L20" s="474"/>
      <c r="N20" s="474"/>
    </row>
    <row r="21" spans="1:14" x14ac:dyDescent="0.25">
      <c r="A21" s="1091" t="s">
        <v>22</v>
      </c>
      <c r="B21" s="1092"/>
      <c r="C21" s="1085"/>
      <c r="D21" s="1085"/>
      <c r="E21" s="1085"/>
      <c r="F21" s="1085"/>
      <c r="G21" s="465"/>
      <c r="H21" s="469">
        <f>'5 Yr Budget no Match'!H123</f>
        <v>0</v>
      </c>
      <c r="I21" s="469">
        <f>'5 Yr Budget no Match'!P123</f>
        <v>0</v>
      </c>
      <c r="J21" s="469">
        <f>'5 Yr Budget no Match'!X123</f>
        <v>0</v>
      </c>
      <c r="K21" s="469">
        <f>'5 Yr Budget no Match'!AF123</f>
        <v>0</v>
      </c>
      <c r="L21" s="469">
        <f>'5 Yr Budget no Match'!AN123</f>
        <v>0</v>
      </c>
      <c r="N21" s="469">
        <f>'5 Yr Budget no Match'!AP123</f>
        <v>0</v>
      </c>
    </row>
    <row r="22" spans="1:14" x14ac:dyDescent="0.25">
      <c r="A22" s="299"/>
      <c r="B22" s="299"/>
      <c r="C22" s="299"/>
      <c r="D22" s="299"/>
      <c r="E22" s="299"/>
      <c r="F22" s="299"/>
      <c r="G22" s="299"/>
      <c r="H22" s="332"/>
      <c r="I22" s="332"/>
      <c r="J22" s="332"/>
      <c r="K22" s="332"/>
      <c r="L22" s="332"/>
      <c r="N22" s="332"/>
    </row>
    <row r="23" spans="1:14" x14ac:dyDescent="0.25">
      <c r="A23" s="473" t="s">
        <v>403</v>
      </c>
      <c r="B23" s="476"/>
      <c r="C23" s="471"/>
      <c r="D23" s="477"/>
      <c r="E23" s="471"/>
      <c r="F23" s="471"/>
      <c r="G23" s="472"/>
      <c r="H23" s="474"/>
      <c r="I23" s="474"/>
      <c r="J23" s="474"/>
      <c r="K23" s="474"/>
      <c r="L23" s="474"/>
      <c r="N23" s="474"/>
    </row>
    <row r="24" spans="1:14" x14ac:dyDescent="0.25">
      <c r="A24" s="1084" t="s">
        <v>21</v>
      </c>
      <c r="B24" s="1085"/>
      <c r="C24" s="1085"/>
      <c r="D24" s="1085"/>
      <c r="E24" s="1085"/>
      <c r="F24" s="1085"/>
      <c r="G24" s="461"/>
      <c r="H24" s="469">
        <f>'5 Yr Budget no Match'!H154</f>
        <v>0</v>
      </c>
      <c r="I24" s="469">
        <f>'5 Yr Budget no Match'!P154</f>
        <v>0</v>
      </c>
      <c r="J24" s="469">
        <f>'5 Yr Budget no Match'!X154</f>
        <v>0</v>
      </c>
      <c r="K24" s="469">
        <f>'5 Yr Budget no Match'!AF154</f>
        <v>0</v>
      </c>
      <c r="L24" s="469">
        <f>'5 Yr Budget no Match'!AN154</f>
        <v>0</v>
      </c>
      <c r="N24" s="469">
        <f>'5 Yr Budget no Match'!AP154</f>
        <v>0</v>
      </c>
    </row>
    <row r="26" spans="1:14" x14ac:dyDescent="0.25">
      <c r="A26" s="479" t="s">
        <v>390</v>
      </c>
      <c r="B26" s="480"/>
      <c r="C26" s="480"/>
      <c r="D26" s="480"/>
      <c r="E26" s="480"/>
      <c r="F26" s="480"/>
      <c r="G26" s="480"/>
      <c r="H26" s="474"/>
      <c r="I26" s="474"/>
      <c r="J26" s="474"/>
      <c r="K26" s="474"/>
      <c r="L26" s="474"/>
      <c r="N26" s="474"/>
    </row>
    <row r="27" spans="1:14" x14ac:dyDescent="0.25">
      <c r="A27" s="1084" t="s">
        <v>22</v>
      </c>
      <c r="B27" s="1085"/>
      <c r="C27" s="1085"/>
      <c r="D27" s="1085"/>
      <c r="E27" s="1085"/>
      <c r="F27" s="1085"/>
      <c r="G27" s="461"/>
      <c r="H27" s="469">
        <f>'5 Yr Budget no Match'!H166</f>
        <v>0</v>
      </c>
      <c r="I27" s="469">
        <f>'5 Yr Budget no Match'!P166</f>
        <v>0</v>
      </c>
      <c r="J27" s="469">
        <f>'5 Yr Budget no Match'!X166</f>
        <v>0</v>
      </c>
      <c r="K27" s="469">
        <f>'5 Yr Budget no Match'!AF166</f>
        <v>0</v>
      </c>
      <c r="L27" s="469">
        <f>'5 Yr Budget no Match'!AN166</f>
        <v>0</v>
      </c>
      <c r="N27" s="469">
        <f>'5 Yr Budget no Match'!AP166</f>
        <v>0</v>
      </c>
    </row>
    <row r="29" spans="1:14" x14ac:dyDescent="0.25">
      <c r="A29" s="479" t="s">
        <v>402</v>
      </c>
      <c r="B29" s="479"/>
      <c r="C29" s="479"/>
      <c r="D29" s="479"/>
      <c r="E29" s="479"/>
      <c r="F29" s="479"/>
      <c r="G29" s="479"/>
      <c r="H29" s="474"/>
      <c r="I29" s="474"/>
      <c r="J29" s="474"/>
      <c r="K29" s="474"/>
      <c r="L29" s="474"/>
      <c r="N29" s="474"/>
    </row>
    <row r="30" spans="1:14" x14ac:dyDescent="0.25">
      <c r="A30" s="1084" t="s">
        <v>22</v>
      </c>
      <c r="B30" s="1085"/>
      <c r="C30" s="1085"/>
      <c r="D30" s="1085"/>
      <c r="E30" s="1085"/>
      <c r="F30" s="1085"/>
      <c r="G30" s="461"/>
      <c r="H30" s="469">
        <f>'5 Yr Budget no Match'!H181</f>
        <v>0</v>
      </c>
      <c r="I30" s="469">
        <f>'5 Yr Budget no Match'!P181</f>
        <v>0</v>
      </c>
      <c r="J30" s="469">
        <f>'5 Yr Budget no Match'!X181</f>
        <v>0</v>
      </c>
      <c r="K30" s="469">
        <f>'5 Yr Budget no Match'!AF181</f>
        <v>0</v>
      </c>
      <c r="L30" s="469">
        <f>'5 Yr Budget no Match'!AN181</f>
        <v>0</v>
      </c>
      <c r="N30" s="469">
        <f>'5 Yr Budget no Match'!AP181</f>
        <v>0</v>
      </c>
    </row>
    <row r="31" spans="1:14" x14ac:dyDescent="0.25">
      <c r="A31" s="330"/>
      <c r="B31" s="330"/>
      <c r="C31" s="330"/>
      <c r="D31" s="330"/>
      <c r="E31" s="330"/>
      <c r="F31" s="330"/>
      <c r="G31" s="330"/>
      <c r="H31" s="332"/>
      <c r="I31" s="332"/>
      <c r="J31" s="332"/>
      <c r="K31" s="332"/>
      <c r="L31" s="332"/>
      <c r="N31" s="332"/>
    </row>
    <row r="32" spans="1:14" x14ac:dyDescent="0.25">
      <c r="A32" s="481" t="s">
        <v>391</v>
      </c>
      <c r="B32" s="479"/>
      <c r="C32" s="479"/>
      <c r="D32" s="479"/>
      <c r="E32" s="479"/>
      <c r="F32" s="479"/>
      <c r="G32" s="482"/>
      <c r="H32" s="475"/>
      <c r="I32" s="475"/>
      <c r="J32" s="475"/>
      <c r="K32" s="475"/>
      <c r="L32" s="475"/>
      <c r="N32" s="475"/>
    </row>
    <row r="33" spans="1:14" x14ac:dyDescent="0.25">
      <c r="A33" s="1084" t="s">
        <v>21</v>
      </c>
      <c r="B33" s="1085"/>
      <c r="C33" s="1085"/>
      <c r="D33" s="1085"/>
      <c r="E33" s="1085"/>
      <c r="F33" s="1085"/>
      <c r="G33" s="461"/>
      <c r="H33" s="469">
        <f>'5 Yr Budget no Match'!H188</f>
        <v>0</v>
      </c>
      <c r="I33" s="469">
        <f>'5 Yr Budget no Match'!P188</f>
        <v>0</v>
      </c>
      <c r="J33" s="469">
        <f>'5 Yr Budget no Match'!X188</f>
        <v>0</v>
      </c>
      <c r="K33" s="469">
        <f>'5 Yr Budget no Match'!AF188</f>
        <v>0</v>
      </c>
      <c r="L33" s="469">
        <f>'5 Yr Budget no Match'!AN188</f>
        <v>0</v>
      </c>
      <c r="N33" s="469">
        <f>'5 Yr Budget no Match'!AP188</f>
        <v>0</v>
      </c>
    </row>
    <row r="34" spans="1:14" x14ac:dyDescent="0.25">
      <c r="A34" s="330"/>
      <c r="B34" s="330"/>
      <c r="C34" s="330"/>
      <c r="D34" s="330"/>
      <c r="E34" s="330"/>
      <c r="F34" s="330"/>
      <c r="G34" s="330"/>
      <c r="H34" s="332"/>
      <c r="I34" s="332"/>
      <c r="J34" s="332"/>
      <c r="K34" s="332"/>
      <c r="L34" s="332"/>
      <c r="N34" s="332"/>
    </row>
    <row r="35" spans="1:14" x14ac:dyDescent="0.25">
      <c r="A35" s="481" t="s">
        <v>392</v>
      </c>
      <c r="B35" s="479"/>
      <c r="C35" s="480"/>
      <c r="D35" s="480"/>
      <c r="E35" s="480"/>
      <c r="F35" s="480"/>
      <c r="G35" s="480"/>
      <c r="H35" s="474"/>
      <c r="I35" s="474"/>
      <c r="J35" s="474"/>
      <c r="K35" s="474"/>
      <c r="L35" s="474"/>
      <c r="N35" s="474"/>
    </row>
    <row r="36" spans="1:14" x14ac:dyDescent="0.25">
      <c r="A36" s="1084" t="s">
        <v>21</v>
      </c>
      <c r="B36" s="1085"/>
      <c r="C36" s="1085"/>
      <c r="D36" s="1085"/>
      <c r="E36" s="1085"/>
      <c r="F36" s="1085"/>
      <c r="G36" s="461"/>
      <c r="H36" s="469">
        <f>'5 Yr Budget no Match'!H196</f>
        <v>0</v>
      </c>
      <c r="I36" s="469">
        <f>'5 Yr Budget no Match'!P196</f>
        <v>0</v>
      </c>
      <c r="J36" s="469">
        <f>'5 Yr Budget no Match'!X196</f>
        <v>0</v>
      </c>
      <c r="K36" s="469">
        <f>'5 Yr Budget no Match'!AF196</f>
        <v>0</v>
      </c>
      <c r="L36" s="469">
        <f>'5 Yr Budget no Match'!AN196</f>
        <v>0</v>
      </c>
      <c r="N36" s="469">
        <f>'5 Yr Budget no Match'!AP196</f>
        <v>0</v>
      </c>
    </row>
    <row r="38" spans="1:14" x14ac:dyDescent="0.25">
      <c r="A38" s="479" t="s">
        <v>404</v>
      </c>
      <c r="B38" s="483"/>
      <c r="C38" s="483"/>
      <c r="D38" s="484"/>
      <c r="E38" s="480"/>
      <c r="F38" s="480"/>
      <c r="G38" s="480"/>
      <c r="H38" s="478"/>
      <c r="I38" s="478"/>
      <c r="J38" s="478"/>
      <c r="K38" s="478"/>
      <c r="L38" s="478"/>
      <c r="N38" s="478"/>
    </row>
    <row r="39" spans="1:14" x14ac:dyDescent="0.25">
      <c r="A39" s="1084" t="s">
        <v>21</v>
      </c>
      <c r="B39" s="1085"/>
      <c r="C39" s="1085"/>
      <c r="D39" s="1085"/>
      <c r="E39" s="1085"/>
      <c r="F39" s="1085"/>
      <c r="G39" s="461"/>
      <c r="H39" s="469">
        <f>'5 Yr Budget no Match'!H204</f>
        <v>0</v>
      </c>
      <c r="I39" s="469">
        <f>'5 Yr Budget no Match'!P204</f>
        <v>0</v>
      </c>
      <c r="J39" s="469">
        <f>'5 Yr Budget no Match'!X204</f>
        <v>0</v>
      </c>
      <c r="K39" s="469">
        <f>'5 Yr Budget no Match'!AF204</f>
        <v>0</v>
      </c>
      <c r="L39" s="469">
        <f>'5 Yr Budget no Match'!AN204</f>
        <v>0</v>
      </c>
      <c r="N39" s="469">
        <f>'5 Yr Budget no Match'!AP204</f>
        <v>0</v>
      </c>
    </row>
    <row r="40" spans="1:14" x14ac:dyDescent="0.25">
      <c r="A40" s="330"/>
      <c r="B40" s="330"/>
      <c r="C40" s="299"/>
      <c r="D40" s="299"/>
      <c r="E40" s="299"/>
      <c r="F40" s="299"/>
      <c r="G40" s="299"/>
      <c r="H40" s="332"/>
      <c r="I40" s="332"/>
      <c r="J40" s="332"/>
      <c r="K40" s="332"/>
      <c r="L40" s="332"/>
      <c r="N40" s="332"/>
    </row>
    <row r="41" spans="1:14" x14ac:dyDescent="0.25">
      <c r="A41" s="479" t="s">
        <v>393</v>
      </c>
      <c r="B41" s="479"/>
      <c r="C41" s="480"/>
      <c r="D41" s="480"/>
      <c r="E41" s="480"/>
      <c r="F41" s="480"/>
      <c r="G41" s="480"/>
      <c r="H41" s="474"/>
      <c r="I41" s="474"/>
      <c r="J41" s="474"/>
      <c r="K41" s="474"/>
      <c r="L41" s="474"/>
      <c r="N41" s="474"/>
    </row>
    <row r="42" spans="1:14" x14ac:dyDescent="0.25">
      <c r="A42" s="1084" t="s">
        <v>22</v>
      </c>
      <c r="B42" s="1085"/>
      <c r="C42" s="1085"/>
      <c r="D42" s="1085"/>
      <c r="E42" s="1085"/>
      <c r="F42" s="1085"/>
      <c r="G42" s="461"/>
      <c r="H42" s="469">
        <f>'5 Yr Budget no Match'!H220</f>
        <v>0</v>
      </c>
      <c r="I42" s="469">
        <f>'5 Yr Budget no Match'!P220</f>
        <v>0</v>
      </c>
      <c r="J42" s="469">
        <f>'5 Yr Budget no Match'!X220</f>
        <v>0</v>
      </c>
      <c r="K42" s="469">
        <f>'5 Yr Budget no Match'!AF220</f>
        <v>0</v>
      </c>
      <c r="L42" s="469">
        <f>'5 Yr Budget no Match'!AN220</f>
        <v>0</v>
      </c>
      <c r="N42" s="469">
        <f>'5 Yr Budget no Match'!AP220</f>
        <v>0</v>
      </c>
    </row>
    <row r="43" spans="1:14" x14ac:dyDescent="0.25">
      <c r="A43" s="299"/>
      <c r="B43" s="299"/>
      <c r="C43" s="299"/>
      <c r="D43" s="299"/>
      <c r="E43" s="299"/>
      <c r="F43" s="330"/>
      <c r="G43" s="330"/>
      <c r="H43" s="333"/>
      <c r="I43" s="333"/>
      <c r="J43" s="333"/>
      <c r="K43" s="333"/>
      <c r="L43" s="333"/>
      <c r="N43" s="333"/>
    </row>
    <row r="44" spans="1:14" x14ac:dyDescent="0.25">
      <c r="A44" s="482" t="s">
        <v>394</v>
      </c>
      <c r="B44" s="479"/>
      <c r="C44" s="480"/>
      <c r="D44" s="480"/>
      <c r="E44" s="480"/>
      <c r="F44" s="480"/>
      <c r="G44" s="485"/>
      <c r="H44" s="478"/>
      <c r="I44" s="478"/>
      <c r="J44" s="478"/>
      <c r="K44" s="478"/>
      <c r="L44" s="478"/>
      <c r="N44" s="478"/>
    </row>
    <row r="45" spans="1:14" x14ac:dyDescent="0.25">
      <c r="A45" s="1084" t="s">
        <v>22</v>
      </c>
      <c r="B45" s="1085"/>
      <c r="C45" s="1085"/>
      <c r="D45" s="1085"/>
      <c r="E45" s="1085"/>
      <c r="F45" s="1085"/>
      <c r="G45" s="466"/>
      <c r="H45" s="334">
        <f>'5 Yr Budget no Match'!H225</f>
        <v>0</v>
      </c>
      <c r="I45" s="334">
        <f>'5 Yr Budget no Match'!P225</f>
        <v>0</v>
      </c>
      <c r="J45" s="334">
        <f>'5 Yr Budget no Match'!X225</f>
        <v>0</v>
      </c>
      <c r="K45" s="334">
        <f>'5 Yr Budget no Match'!AF225</f>
        <v>0</v>
      </c>
      <c r="L45" s="334">
        <f>'5 Yr Budget no Match'!AN225</f>
        <v>0</v>
      </c>
      <c r="N45" s="334">
        <f>'5 Yr Budget no Match'!AP225</f>
        <v>0</v>
      </c>
    </row>
    <row r="46" spans="1:14" x14ac:dyDescent="0.25">
      <c r="A46" s="330"/>
      <c r="B46" s="330"/>
      <c r="C46" s="299"/>
      <c r="D46" s="299"/>
      <c r="E46" s="299"/>
      <c r="F46" s="299"/>
      <c r="G46" s="299"/>
      <c r="H46" s="332"/>
      <c r="I46" s="332"/>
      <c r="J46" s="332"/>
      <c r="K46" s="332"/>
      <c r="L46" s="332"/>
      <c r="N46" s="332"/>
    </row>
    <row r="47" spans="1:14" x14ac:dyDescent="0.25">
      <c r="A47" s="462" t="s">
        <v>395</v>
      </c>
      <c r="B47" s="461"/>
      <c r="C47" s="461"/>
      <c r="D47" s="461"/>
      <c r="E47" s="461"/>
      <c r="F47" s="461"/>
      <c r="G47" s="331"/>
      <c r="H47" s="469">
        <f>'5 Yr Budget no Match'!H227</f>
        <v>0</v>
      </c>
      <c r="I47" s="469">
        <f>'5 Yr Budget no Match'!P227</f>
        <v>0</v>
      </c>
      <c r="J47" s="469">
        <f>'5 Yr Budget no Match'!X227</f>
        <v>0</v>
      </c>
      <c r="K47" s="469">
        <f>'5 Yr Budget no Match'!AF227</f>
        <v>0</v>
      </c>
      <c r="L47" s="469">
        <f>'5 Yr Budget no Match'!AN227</f>
        <v>0</v>
      </c>
      <c r="N47" s="469">
        <f>'5 Yr Budget no Match'!AP227</f>
        <v>0</v>
      </c>
    </row>
    <row r="48" spans="1:14" x14ac:dyDescent="0.25">
      <c r="A48" s="330"/>
      <c r="B48" s="330"/>
      <c r="C48" s="299"/>
      <c r="D48" s="299"/>
      <c r="E48" s="299"/>
      <c r="F48" s="299"/>
      <c r="G48" s="299"/>
      <c r="H48" s="332"/>
      <c r="I48" s="332"/>
      <c r="J48" s="332"/>
      <c r="K48" s="332"/>
      <c r="L48" s="332"/>
      <c r="N48" s="332"/>
    </row>
    <row r="49" spans="1:21" x14ac:dyDescent="0.25">
      <c r="A49" s="464" t="s">
        <v>396</v>
      </c>
      <c r="B49" s="458"/>
      <c r="C49" s="461"/>
      <c r="D49" s="461"/>
      <c r="E49" s="461"/>
      <c r="F49" s="461"/>
      <c r="G49" s="461"/>
      <c r="H49" s="469">
        <f>'5 Yr Budget no Match'!H229</f>
        <v>0</v>
      </c>
      <c r="I49" s="469">
        <f>'5 Yr Budget no Match'!P229</f>
        <v>0</v>
      </c>
      <c r="J49" s="469">
        <f>'5 Yr Budget no Match'!X229</f>
        <v>0</v>
      </c>
      <c r="K49" s="469">
        <f>'5 Yr Budget no Match'!AF229</f>
        <v>0</v>
      </c>
      <c r="L49" s="469">
        <f>'5 Yr Budget no Match'!AN229</f>
        <v>0</v>
      </c>
      <c r="N49" s="469">
        <f>'5 Yr Budget no Match'!AP229</f>
        <v>0</v>
      </c>
    </row>
    <row r="50" spans="1:21" x14ac:dyDescent="0.25">
      <c r="A50" s="492" t="s">
        <v>366</v>
      </c>
      <c r="B50" s="460"/>
      <c r="C50" s="459"/>
      <c r="D50" s="459"/>
      <c r="E50" s="459"/>
      <c r="F50" s="459"/>
      <c r="G50" s="459"/>
      <c r="H50" s="469">
        <f>'5 Yr Budget no Match'!H230</f>
        <v>0</v>
      </c>
      <c r="I50" s="469">
        <f>'5 Yr Budget no Match'!P230</f>
        <v>0</v>
      </c>
      <c r="J50" s="469">
        <f>'5 Yr Budget no Match'!X230</f>
        <v>0</v>
      </c>
      <c r="K50" s="469">
        <f>'5 Yr Budget no Match'!AF230</f>
        <v>0</v>
      </c>
      <c r="L50" s="469">
        <f>'5 Yr Budget no Match'!AN230</f>
        <v>0</v>
      </c>
      <c r="N50" s="469">
        <f>'5 Yr Budget no Match'!AP230</f>
        <v>0</v>
      </c>
    </row>
    <row r="51" spans="1:21" x14ac:dyDescent="0.25">
      <c r="A51" s="491" t="s">
        <v>367</v>
      </c>
      <c r="B51" s="459"/>
      <c r="C51" s="459"/>
      <c r="D51" s="459"/>
      <c r="E51" s="459"/>
      <c r="F51" s="459"/>
      <c r="G51" s="459"/>
      <c r="H51" s="469">
        <f>'5 Yr Budget no Match'!H232</f>
        <v>0</v>
      </c>
      <c r="I51" s="469">
        <f>'5 Yr Budget no Match'!P232</f>
        <v>0</v>
      </c>
      <c r="J51" s="469">
        <f>'5 Yr Budget no Match'!X232</f>
        <v>0</v>
      </c>
      <c r="K51" s="469">
        <f>'5 Yr Budget no Match'!AF232</f>
        <v>0</v>
      </c>
      <c r="L51" s="469">
        <f>'5 Yr Budget no Match'!AN232</f>
        <v>0</v>
      </c>
      <c r="N51" s="469">
        <f>'5 Yr Budget no Match'!AP232</f>
        <v>0</v>
      </c>
    </row>
    <row r="52" spans="1:21" x14ac:dyDescent="0.25">
      <c r="A52" s="491" t="s">
        <v>368</v>
      </c>
      <c r="B52" s="459"/>
      <c r="C52" s="459"/>
      <c r="D52" s="459"/>
      <c r="E52" s="459"/>
      <c r="F52" s="459"/>
      <c r="G52" s="459"/>
      <c r="H52" s="469">
        <f>'5 Yr Budget no Match'!H233</f>
        <v>0</v>
      </c>
      <c r="I52" s="469">
        <f>'5 Yr Budget no Match'!P233</f>
        <v>0</v>
      </c>
      <c r="J52" s="469">
        <f>'5 Yr Budget no Match'!X233</f>
        <v>0</v>
      </c>
      <c r="K52" s="469">
        <f>'5 Yr Budget no Match'!AF233</f>
        <v>0</v>
      </c>
      <c r="L52" s="469">
        <f>'5 Yr Budget no Match'!AN233</f>
        <v>0</v>
      </c>
      <c r="N52" s="469">
        <f>'5 Yr Budget no Match'!AP233</f>
        <v>0</v>
      </c>
    </row>
    <row r="53" spans="1:21" x14ac:dyDescent="0.25">
      <c r="A53" s="491" t="s">
        <v>369</v>
      </c>
      <c r="B53" s="459"/>
      <c r="C53" s="459"/>
      <c r="D53" s="459"/>
      <c r="E53" s="459"/>
      <c r="F53" s="459"/>
      <c r="G53" s="459"/>
      <c r="H53" s="469" t="e">
        <f>'5 Yr Budget no Match'!#REF!</f>
        <v>#REF!</v>
      </c>
      <c r="I53" s="469" t="e">
        <f>'5 Yr Budget no Match'!#REF!</f>
        <v>#REF!</v>
      </c>
      <c r="J53" s="469" t="e">
        <f>'5 Yr Budget no Match'!#REF!</f>
        <v>#REF!</v>
      </c>
      <c r="K53" s="469" t="e">
        <f>'5 Yr Budget no Match'!#REF!</f>
        <v>#REF!</v>
      </c>
      <c r="L53" s="469" t="e">
        <f>'5 Yr Budget no Match'!#REF!</f>
        <v>#REF!</v>
      </c>
      <c r="N53" s="469" t="e">
        <f>'5 Yr Budget no Match'!#REF!</f>
        <v>#REF!</v>
      </c>
    </row>
    <row r="54" spans="1:21" x14ac:dyDescent="0.25">
      <c r="A54" s="330"/>
      <c r="B54" s="330"/>
      <c r="C54" s="299"/>
      <c r="D54" s="299"/>
      <c r="E54" s="299"/>
      <c r="F54" s="299"/>
      <c r="G54" s="299"/>
      <c r="H54" s="332"/>
      <c r="I54" s="332"/>
      <c r="J54" s="332"/>
      <c r="K54" s="332"/>
      <c r="L54" s="332"/>
      <c r="N54" s="332"/>
    </row>
    <row r="55" spans="1:21" x14ac:dyDescent="0.25">
      <c r="A55" s="462" t="s">
        <v>397</v>
      </c>
      <c r="B55" s="461"/>
      <c r="C55" s="461"/>
      <c r="D55" s="461"/>
      <c r="E55" s="461"/>
      <c r="F55" s="461"/>
      <c r="G55" s="331"/>
      <c r="H55" s="334">
        <f>'5 Yr Budget no Match'!H235</f>
        <v>0</v>
      </c>
      <c r="I55" s="334">
        <f>'5 Yr Budget no Match'!P235</f>
        <v>0</v>
      </c>
      <c r="J55" s="334">
        <f>'5 Yr Budget no Match'!X235</f>
        <v>0</v>
      </c>
      <c r="K55" s="334">
        <f>'5 Yr Budget no Match'!AF235</f>
        <v>0</v>
      </c>
      <c r="L55" s="334">
        <f>'5 Yr Budget no Match'!AN235</f>
        <v>0</v>
      </c>
      <c r="N55" s="334">
        <f>'5 Yr Budget no Match'!AP235</f>
        <v>0</v>
      </c>
    </row>
    <row r="56" spans="1:21" x14ac:dyDescent="0.25">
      <c r="A56" s="298"/>
      <c r="B56" s="298"/>
      <c r="C56" s="298"/>
      <c r="D56" s="298"/>
      <c r="E56" s="298"/>
      <c r="F56" s="298"/>
      <c r="G56" s="298"/>
      <c r="H56" s="333"/>
      <c r="I56" s="333"/>
      <c r="J56" s="333"/>
      <c r="K56" s="333"/>
      <c r="L56" s="333"/>
      <c r="N56" s="333"/>
    </row>
    <row r="57" spans="1:21" x14ac:dyDescent="0.25">
      <c r="A57" s="467" t="s">
        <v>398</v>
      </c>
      <c r="B57" s="462"/>
      <c r="C57" s="461"/>
      <c r="D57" s="461"/>
      <c r="E57" s="461"/>
      <c r="F57" s="461"/>
      <c r="G57" s="461"/>
      <c r="H57" s="487">
        <f>SUM(H55+H47)</f>
        <v>0</v>
      </c>
      <c r="I57" s="487">
        <f>SUM(I55+I47)</f>
        <v>0</v>
      </c>
      <c r="J57" s="487">
        <f>SUM(J55+J47)</f>
        <v>0</v>
      </c>
      <c r="K57" s="487">
        <f>SUM(K55+K47)</f>
        <v>0</v>
      </c>
      <c r="L57" s="487">
        <f>SUM(L55+L47)</f>
        <v>0</v>
      </c>
      <c r="N57" s="487">
        <f>SUM(N55+N47)</f>
        <v>0</v>
      </c>
    </row>
    <row r="58" spans="1:21" x14ac:dyDescent="0.25">
      <c r="A58" s="298"/>
      <c r="B58" s="298"/>
      <c r="C58" s="298"/>
      <c r="D58" s="298"/>
      <c r="E58" s="298"/>
      <c r="F58" s="298"/>
      <c r="G58" s="298"/>
      <c r="H58" s="468"/>
      <c r="I58" s="468"/>
      <c r="J58" s="468"/>
      <c r="K58" s="468"/>
      <c r="L58" s="468"/>
    </row>
    <row r="59" spans="1:21" x14ac:dyDescent="0.25">
      <c r="A59" s="298"/>
      <c r="B59" s="298"/>
      <c r="C59" s="298"/>
      <c r="D59" s="298"/>
      <c r="E59" s="298"/>
      <c r="F59" s="298"/>
      <c r="G59" s="298"/>
      <c r="H59" s="463" t="str">
        <f>H11</f>
        <v>FY xx-yy</v>
      </c>
      <c r="I59" s="463" t="str">
        <f>I11</f>
        <v>FY xx-yy</v>
      </c>
      <c r="J59" s="463" t="str">
        <f>J11</f>
        <v>FY xx-yy</v>
      </c>
      <c r="K59" s="463" t="str">
        <f>K11</f>
        <v>FY xx-yy</v>
      </c>
      <c r="L59" s="463" t="str">
        <f>L11</f>
        <v>FY xx-yy</v>
      </c>
    </row>
    <row r="62" spans="1:21" ht="14.4" x14ac:dyDescent="0.3">
      <c r="U62" s="362"/>
    </row>
  </sheetData>
  <mergeCells count="23">
    <mergeCell ref="A2:B2"/>
    <mergeCell ref="A4:B4"/>
    <mergeCell ref="C8:E8"/>
    <mergeCell ref="C9:D9"/>
    <mergeCell ref="A5:B5"/>
    <mergeCell ref="A7:B7"/>
    <mergeCell ref="A8:B8"/>
    <mergeCell ref="A45:F45"/>
    <mergeCell ref="C1:H1"/>
    <mergeCell ref="C2:H2"/>
    <mergeCell ref="C5:H5"/>
    <mergeCell ref="C7:H7"/>
    <mergeCell ref="A36:F36"/>
    <mergeCell ref="A33:F33"/>
    <mergeCell ref="A30:F30"/>
    <mergeCell ref="A9:B9"/>
    <mergeCell ref="A21:F21"/>
    <mergeCell ref="A24:F24"/>
    <mergeCell ref="A27:F27"/>
    <mergeCell ref="A39:F39"/>
    <mergeCell ref="A42:F42"/>
    <mergeCell ref="C4:J4"/>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40819-CCFC-46D2-A996-8FADB5E657EC}">
  <sheetPr>
    <tabColor rgb="FFFFC000"/>
  </sheetPr>
  <dimension ref="A1:S183"/>
  <sheetViews>
    <sheetView zoomScale="80" zoomScaleNormal="80" workbookViewId="0">
      <selection activeCell="A13" sqref="A13"/>
    </sheetView>
  </sheetViews>
  <sheetFormatPr defaultColWidth="8.69921875" defaultRowHeight="13.8" outlineLevelCol="1" x14ac:dyDescent="0.25"/>
  <cols>
    <col min="1" max="1" width="43.09765625" style="500" customWidth="1"/>
    <col min="2" max="2" width="13.09765625" style="500" bestFit="1" customWidth="1"/>
    <col min="3" max="3" width="9.19921875" style="500" customWidth="1"/>
    <col min="4" max="4" width="8.59765625" style="500" customWidth="1"/>
    <col min="5" max="5" width="9.69921875" style="500" customWidth="1"/>
    <col min="6" max="6" width="9.5" style="500" customWidth="1"/>
    <col min="7" max="7" width="7.3984375" style="500" customWidth="1"/>
    <col min="8" max="8" width="9.5" style="501" bestFit="1" customWidth="1"/>
    <col min="9" max="9" width="1.8984375" style="499" customWidth="1"/>
    <col min="10" max="10" width="10.69921875" style="505" bestFit="1" customWidth="1" outlineLevel="1"/>
    <col min="11" max="11" width="10.19921875" style="505" customWidth="1" outlineLevel="1"/>
    <col min="12" max="12" width="7.69921875" style="500" customWidth="1" outlineLevel="1"/>
    <col min="13" max="13" width="10" style="500" customWidth="1" outlineLevel="1"/>
    <col min="14" max="14" width="9.8984375" style="500" customWidth="1" outlineLevel="1"/>
    <col min="15" max="15" width="8.5" style="500" customWidth="1" outlineLevel="1"/>
    <col min="16" max="16" width="9.8984375" style="501" customWidth="1" outlineLevel="1"/>
    <col min="17" max="17" width="1.8984375" style="499" customWidth="1"/>
    <col min="18" max="18" width="15.296875" style="500" customWidth="1"/>
    <col min="19" max="19" width="8.69921875" style="502"/>
    <col min="20" max="16384" width="8.69921875" style="500"/>
  </cols>
  <sheetData>
    <row r="1" spans="1:18" x14ac:dyDescent="0.25">
      <c r="I1" s="500"/>
      <c r="Q1" s="500"/>
    </row>
    <row r="2" spans="1:18" ht="15.6" x14ac:dyDescent="0.3">
      <c r="A2" s="846" t="s">
        <v>146</v>
      </c>
      <c r="B2" s="1058"/>
      <c r="C2" s="1114"/>
      <c r="D2" s="1114"/>
      <c r="E2" s="1114"/>
      <c r="F2" s="1114"/>
      <c r="G2" s="1114"/>
      <c r="H2" s="1114"/>
      <c r="I2" s="500"/>
      <c r="J2" s="500"/>
      <c r="K2" s="500"/>
      <c r="Q2" s="500"/>
    </row>
    <row r="3" spans="1:18" ht="15.6" x14ac:dyDescent="0.3">
      <c r="A3" s="846" t="s">
        <v>149</v>
      </c>
      <c r="B3" s="1058"/>
      <c r="C3" s="1114"/>
      <c r="D3" s="1114"/>
      <c r="E3" s="1114"/>
      <c r="F3" s="1114"/>
      <c r="G3" s="1114"/>
      <c r="H3" s="1114"/>
      <c r="I3" s="500"/>
      <c r="J3" s="500"/>
      <c r="K3" s="500"/>
      <c r="Q3" s="500"/>
    </row>
    <row r="4" spans="1:18" ht="15.6" x14ac:dyDescent="0.3">
      <c r="A4" s="746"/>
      <c r="B4" s="746"/>
      <c r="C4" s="504"/>
      <c r="D4" s="504"/>
      <c r="E4" s="504"/>
      <c r="F4" s="504"/>
      <c r="G4" s="504"/>
      <c r="H4" s="504"/>
      <c r="I4" s="500"/>
      <c r="J4" s="500"/>
      <c r="K4" s="500"/>
      <c r="P4" s="505"/>
      <c r="Q4" s="500"/>
    </row>
    <row r="5" spans="1:18" ht="58.8" customHeight="1" x14ac:dyDescent="0.3">
      <c r="A5" s="1117" t="s">
        <v>148</v>
      </c>
      <c r="B5" s="1058"/>
      <c r="C5" s="1114"/>
      <c r="D5" s="1114"/>
      <c r="E5" s="1114"/>
      <c r="F5" s="1114"/>
      <c r="G5" s="1114"/>
      <c r="H5" s="1114"/>
      <c r="I5" s="500"/>
      <c r="J5" s="506"/>
      <c r="K5" s="506"/>
      <c r="L5" s="506"/>
      <c r="M5" s="506"/>
      <c r="N5" s="506"/>
      <c r="O5" s="506"/>
      <c r="P5" s="505"/>
      <c r="Q5" s="500"/>
    </row>
    <row r="6" spans="1:18" ht="15.6" x14ac:dyDescent="0.3">
      <c r="A6" s="846" t="s">
        <v>3</v>
      </c>
      <c r="B6" s="1058"/>
      <c r="C6" s="1114"/>
      <c r="D6" s="1114"/>
      <c r="E6" s="1114"/>
      <c r="F6" s="1114"/>
      <c r="G6" s="1114"/>
      <c r="H6" s="1114"/>
      <c r="I6" s="500"/>
      <c r="J6" s="500"/>
      <c r="P6" s="505"/>
      <c r="Q6" s="500"/>
    </row>
    <row r="7" spans="1:18" ht="15.6" x14ac:dyDescent="0.3">
      <c r="A7" s="746"/>
      <c r="B7" s="746"/>
      <c r="C7" s="504"/>
      <c r="D7" s="504"/>
      <c r="E7" s="504"/>
      <c r="F7" s="504"/>
      <c r="G7" s="504"/>
      <c r="H7" s="504"/>
      <c r="I7" s="500"/>
      <c r="J7" s="500"/>
      <c r="K7" s="500"/>
      <c r="P7" s="505"/>
      <c r="Q7" s="500"/>
    </row>
    <row r="8" spans="1:18" ht="15.6" x14ac:dyDescent="0.3">
      <c r="A8" s="846" t="s">
        <v>0</v>
      </c>
      <c r="B8" s="1058"/>
      <c r="C8" s="1114"/>
      <c r="D8" s="1114"/>
      <c r="E8" s="1114"/>
      <c r="F8" s="1114"/>
      <c r="G8" s="1114"/>
      <c r="H8" s="1114"/>
      <c r="I8" s="500"/>
      <c r="J8" s="507"/>
      <c r="K8" s="507"/>
      <c r="L8" s="507"/>
      <c r="M8" s="507"/>
      <c r="N8" s="507"/>
      <c r="O8" s="507"/>
      <c r="P8" s="505"/>
      <c r="Q8" s="500"/>
    </row>
    <row r="9" spans="1:18" ht="15.6" x14ac:dyDescent="0.3">
      <c r="A9" s="846" t="s">
        <v>357</v>
      </c>
      <c r="B9" s="1058"/>
      <c r="C9" s="1114"/>
      <c r="D9" s="1114"/>
      <c r="E9" s="1114"/>
      <c r="F9" s="1114"/>
      <c r="G9" s="1114"/>
      <c r="H9" s="1114"/>
      <c r="I9" s="500"/>
      <c r="J9" s="500"/>
      <c r="K9" s="498"/>
      <c r="P9" s="505"/>
      <c r="Q9" s="500"/>
    </row>
    <row r="10" spans="1:18" ht="15.6" x14ac:dyDescent="0.3">
      <c r="A10" s="846" t="s">
        <v>147</v>
      </c>
      <c r="B10" s="1115">
        <v>0.26900000000000002</v>
      </c>
      <c r="C10" s="1115"/>
      <c r="E10" s="1116"/>
      <c r="F10" s="1116"/>
      <c r="G10" s="1116"/>
      <c r="H10" s="1116"/>
      <c r="I10" s="500"/>
      <c r="J10" s="508"/>
      <c r="K10" s="509"/>
      <c r="L10" s="509"/>
      <c r="M10" s="509"/>
      <c r="N10" s="509"/>
      <c r="O10" s="509"/>
      <c r="P10" s="505"/>
      <c r="Q10" s="500"/>
    </row>
    <row r="11" spans="1:18" ht="15.6" x14ac:dyDescent="0.3">
      <c r="A11" s="503"/>
      <c r="B11" s="503"/>
      <c r="C11" s="504"/>
      <c r="D11" s="504"/>
      <c r="E11" s="504"/>
      <c r="F11" s="504"/>
      <c r="G11" s="504"/>
      <c r="H11" s="504"/>
      <c r="I11" s="500"/>
      <c r="J11" s="500"/>
      <c r="K11" s="500"/>
      <c r="P11" s="505"/>
      <c r="Q11" s="500"/>
      <c r="R11" s="510"/>
    </row>
    <row r="12" spans="1:18" x14ac:dyDescent="0.25">
      <c r="A12" s="714" t="s">
        <v>433</v>
      </c>
      <c r="B12" s="511"/>
      <c r="C12" s="511"/>
      <c r="D12" s="511"/>
      <c r="E12" s="511"/>
      <c r="F12" s="511"/>
      <c r="G12" s="511"/>
      <c r="H12" s="511"/>
      <c r="I12" s="500"/>
      <c r="J12" s="511"/>
      <c r="K12" s="511"/>
      <c r="P12" s="505"/>
      <c r="Q12" s="500"/>
      <c r="R12" s="510"/>
    </row>
    <row r="13" spans="1:18" x14ac:dyDescent="0.25">
      <c r="A13" s="513"/>
      <c r="H13" s="514"/>
      <c r="I13" s="500"/>
      <c r="J13" s="500"/>
      <c r="K13" s="514"/>
      <c r="P13" s="500"/>
      <c r="Q13" s="500"/>
    </row>
    <row r="14" spans="1:18" ht="15.6" x14ac:dyDescent="0.25">
      <c r="B14" s="515"/>
      <c r="C14" s="515"/>
      <c r="D14" s="1106" t="s">
        <v>424</v>
      </c>
      <c r="E14" s="1106"/>
      <c r="F14" s="515"/>
      <c r="G14" s="515"/>
      <c r="H14" s="515"/>
      <c r="I14" s="516"/>
      <c r="J14" s="515"/>
      <c r="K14" s="515"/>
      <c r="L14" s="1106" t="s">
        <v>424</v>
      </c>
      <c r="M14" s="1106"/>
      <c r="N14" s="515"/>
      <c r="O14" s="515"/>
      <c r="P14" s="515"/>
      <c r="Q14" s="516"/>
      <c r="R14" s="517"/>
    </row>
    <row r="15" spans="1:18" ht="15.6" x14ac:dyDescent="0.25">
      <c r="A15" s="518" t="s">
        <v>400</v>
      </c>
      <c r="B15" s="1062" t="s">
        <v>121</v>
      </c>
      <c r="C15" s="1035"/>
      <c r="D15" s="1035"/>
      <c r="E15" s="1035"/>
      <c r="F15" s="1035"/>
      <c r="G15" s="1035"/>
      <c r="H15" s="1035"/>
      <c r="I15" s="520"/>
      <c r="J15" s="1035" t="s">
        <v>122</v>
      </c>
      <c r="K15" s="1035"/>
      <c r="L15" s="1035"/>
      <c r="M15" s="1035"/>
      <c r="N15" s="1035"/>
      <c r="O15" s="1035"/>
      <c r="P15" s="1036"/>
      <c r="Q15" s="520"/>
      <c r="R15" s="709"/>
    </row>
    <row r="16" spans="1:18" ht="41.4" x14ac:dyDescent="0.25">
      <c r="A16" s="521" t="s">
        <v>371</v>
      </c>
      <c r="B16" s="522" t="s">
        <v>414</v>
      </c>
      <c r="C16" s="739" t="s">
        <v>417</v>
      </c>
      <c r="D16" s="522" t="s">
        <v>358</v>
      </c>
      <c r="E16" s="522" t="s">
        <v>100</v>
      </c>
      <c r="F16" s="523" t="s">
        <v>418</v>
      </c>
      <c r="G16" s="524" t="s">
        <v>365</v>
      </c>
      <c r="H16" s="525" t="s">
        <v>372</v>
      </c>
      <c r="I16" s="526"/>
      <c r="J16" s="527" t="s">
        <v>413</v>
      </c>
      <c r="K16" s="522" t="s">
        <v>417</v>
      </c>
      <c r="L16" s="522" t="s">
        <v>358</v>
      </c>
      <c r="M16" s="522" t="s">
        <v>100</v>
      </c>
      <c r="N16" s="523" t="s">
        <v>418</v>
      </c>
      <c r="O16" s="522" t="s">
        <v>365</v>
      </c>
      <c r="P16" s="528" t="s">
        <v>373</v>
      </c>
      <c r="Q16" s="526"/>
      <c r="R16" s="708" t="s">
        <v>1</v>
      </c>
    </row>
    <row r="17" spans="1:18" x14ac:dyDescent="0.25">
      <c r="A17" s="1048"/>
      <c r="B17" s="830"/>
      <c r="C17" s="530"/>
      <c r="D17" s="769">
        <f>C17*9</f>
        <v>0</v>
      </c>
      <c r="E17" s="759"/>
      <c r="F17" s="767"/>
      <c r="G17" s="768"/>
      <c r="H17" s="531">
        <f>ROUND(B17*C17,0)</f>
        <v>0</v>
      </c>
      <c r="I17" s="532"/>
      <c r="J17" s="830">
        <f>B17*1.03</f>
        <v>0</v>
      </c>
      <c r="K17" s="530"/>
      <c r="L17" s="769">
        <f>ROUND(K17*9,2)</f>
        <v>0</v>
      </c>
      <c r="M17" s="759"/>
      <c r="N17" s="767"/>
      <c r="O17" s="768"/>
      <c r="P17" s="531">
        <f>ROUND(J17*K17,0)</f>
        <v>0</v>
      </c>
      <c r="Q17" s="532"/>
      <c r="R17" s="717">
        <f>SUM(H17+P17)</f>
        <v>0</v>
      </c>
    </row>
    <row r="18" spans="1:18" x14ac:dyDescent="0.25">
      <c r="A18" s="1049"/>
      <c r="B18" s="759"/>
      <c r="C18" s="767"/>
      <c r="D18" s="768"/>
      <c r="E18" s="1107">
        <f>B17/9*3</f>
        <v>0</v>
      </c>
      <c r="F18" s="830"/>
      <c r="G18" s="770">
        <f>ROUND(F18*3,2)</f>
        <v>0</v>
      </c>
      <c r="H18" s="531">
        <f>ROUND(E18*F18,0)</f>
        <v>0</v>
      </c>
      <c r="I18" s="532"/>
      <c r="J18" s="759"/>
      <c r="K18" s="767"/>
      <c r="L18" s="768"/>
      <c r="M18" s="1107">
        <f>E18*1.03</f>
        <v>0</v>
      </c>
      <c r="N18" s="830"/>
      <c r="O18" s="770">
        <f>ROUND(N18*3,2)</f>
        <v>0</v>
      </c>
      <c r="P18" s="531">
        <f>ROUND(M18*N18,0)</f>
        <v>0</v>
      </c>
      <c r="Q18" s="532"/>
      <c r="R18" s="717">
        <f t="shared" ref="R18:R22" si="0">SUM(H18+P18)</f>
        <v>0</v>
      </c>
    </row>
    <row r="19" spans="1:18" x14ac:dyDescent="0.25">
      <c r="A19" s="1048"/>
      <c r="B19" s="830"/>
      <c r="C19" s="535"/>
      <c r="D19" s="776">
        <f t="shared" ref="D19:D21" si="1">C19*9</f>
        <v>0</v>
      </c>
      <c r="E19" s="755"/>
      <c r="F19" s="756"/>
      <c r="G19" s="757"/>
      <c r="H19" s="536">
        <f>ROUND(B19*C19,0)</f>
        <v>0</v>
      </c>
      <c r="I19" s="532"/>
      <c r="J19" s="830">
        <f>B19*1.03</f>
        <v>0</v>
      </c>
      <c r="K19" s="535"/>
      <c r="L19" s="776">
        <f>ROUND(K19*9,2)</f>
        <v>0</v>
      </c>
      <c r="M19" s="755"/>
      <c r="N19" s="756"/>
      <c r="O19" s="757"/>
      <c r="P19" s="536">
        <f>ROUND(J19*K19,0)</f>
        <v>0</v>
      </c>
      <c r="Q19" s="532"/>
      <c r="R19" s="717">
        <f t="shared" si="0"/>
        <v>0</v>
      </c>
    </row>
    <row r="20" spans="1:18" x14ac:dyDescent="0.25">
      <c r="A20" s="1050"/>
      <c r="B20" s="755"/>
      <c r="C20" s="756"/>
      <c r="D20" s="757"/>
      <c r="E20" s="1108">
        <f>B19/9*3</f>
        <v>0</v>
      </c>
      <c r="F20" s="830"/>
      <c r="G20" s="776">
        <f>ROUND(F20*3,2)</f>
        <v>0</v>
      </c>
      <c r="H20" s="531">
        <f>ROUND(E20*F20,0)</f>
        <v>0</v>
      </c>
      <c r="I20" s="532"/>
      <c r="J20" s="755"/>
      <c r="K20" s="756"/>
      <c r="L20" s="757"/>
      <c r="M20" s="1108">
        <f>E20*1.03</f>
        <v>0</v>
      </c>
      <c r="N20" s="830"/>
      <c r="O20" s="776">
        <f>ROUND(N20*3,2)</f>
        <v>0</v>
      </c>
      <c r="P20" s="531">
        <f>ROUND(M20*N20,0)</f>
        <v>0</v>
      </c>
      <c r="Q20" s="532"/>
      <c r="R20" s="717">
        <f t="shared" si="0"/>
        <v>0</v>
      </c>
    </row>
    <row r="21" spans="1:18" x14ac:dyDescent="0.25">
      <c r="A21" s="1048"/>
      <c r="B21" s="830"/>
      <c r="C21" s="530"/>
      <c r="D21" s="769">
        <f t="shared" si="1"/>
        <v>0</v>
      </c>
      <c r="E21" s="759"/>
      <c r="F21" s="767"/>
      <c r="G21" s="768"/>
      <c r="H21" s="531">
        <f>ROUND(B21*C21,0)</f>
        <v>0</v>
      </c>
      <c r="I21" s="532"/>
      <c r="J21" s="830">
        <f>B21*1.03</f>
        <v>0</v>
      </c>
      <c r="K21" s="530"/>
      <c r="L21" s="769">
        <f>ROUND(K21*9,2)</f>
        <v>0</v>
      </c>
      <c r="M21" s="759"/>
      <c r="N21" s="767"/>
      <c r="O21" s="768"/>
      <c r="P21" s="531">
        <f>ROUND(J21*K21,0)</f>
        <v>0</v>
      </c>
      <c r="Q21" s="532"/>
      <c r="R21" s="717">
        <f t="shared" si="0"/>
        <v>0</v>
      </c>
    </row>
    <row r="22" spans="1:18" x14ac:dyDescent="0.25">
      <c r="A22" s="1050"/>
      <c r="B22" s="759"/>
      <c r="C22" s="767"/>
      <c r="D22" s="768"/>
      <c r="E22" s="1107">
        <f>B21/9*3</f>
        <v>0</v>
      </c>
      <c r="F22" s="830"/>
      <c r="G22" s="770">
        <f>ROUND(F22*3,2)</f>
        <v>0</v>
      </c>
      <c r="H22" s="531">
        <f>ROUND(E22*F22,0)</f>
        <v>0</v>
      </c>
      <c r="I22" s="532"/>
      <c r="J22" s="759"/>
      <c r="K22" s="767"/>
      <c r="L22" s="768"/>
      <c r="M22" s="1107">
        <f>E22*1.03</f>
        <v>0</v>
      </c>
      <c r="N22" s="830"/>
      <c r="O22" s="770">
        <f>ROUND(N22*3,2)</f>
        <v>0</v>
      </c>
      <c r="P22" s="531">
        <f>ROUND(M22*N22,0)</f>
        <v>0</v>
      </c>
      <c r="Q22" s="532"/>
      <c r="R22" s="717">
        <f t="shared" si="0"/>
        <v>0</v>
      </c>
    </row>
    <row r="23" spans="1:18" x14ac:dyDescent="0.25">
      <c r="A23" s="1031" t="s">
        <v>21</v>
      </c>
      <c r="B23" s="1032"/>
      <c r="C23" s="1032"/>
      <c r="D23" s="1032"/>
      <c r="E23" s="1032"/>
      <c r="F23" s="1032"/>
      <c r="G23" s="1033"/>
      <c r="H23" s="719">
        <f>SUM(H17:H22)</f>
        <v>0</v>
      </c>
      <c r="I23" s="532"/>
      <c r="J23" s="556"/>
      <c r="K23" s="556"/>
      <c r="L23" s="556"/>
      <c r="M23" s="556"/>
      <c r="N23" s="556"/>
      <c r="O23" s="558" t="s">
        <v>21</v>
      </c>
      <c r="P23" s="559">
        <f>SUM(P17:P22)</f>
        <v>0</v>
      </c>
      <c r="Q23" s="532"/>
      <c r="R23" s="718">
        <f>SUM(H23+P23)</f>
        <v>0</v>
      </c>
    </row>
    <row r="24" spans="1:18" ht="27.6" x14ac:dyDescent="0.25">
      <c r="A24" s="537" t="s">
        <v>370</v>
      </c>
      <c r="B24" s="522" t="s">
        <v>414</v>
      </c>
      <c r="C24" s="539"/>
      <c r="D24" s="540" t="s">
        <v>374</v>
      </c>
      <c r="E24" s="541" t="s">
        <v>364</v>
      </c>
      <c r="F24" s="542"/>
      <c r="G24" s="543"/>
      <c r="H24" s="544"/>
      <c r="I24" s="545"/>
      <c r="J24" s="522" t="s">
        <v>413</v>
      </c>
      <c r="K24" s="539"/>
      <c r="L24" s="540" t="s">
        <v>374</v>
      </c>
      <c r="M24" s="541" t="s">
        <v>364</v>
      </c>
      <c r="N24" s="542"/>
      <c r="O24" s="543"/>
      <c r="P24" s="544"/>
      <c r="Q24" s="545"/>
      <c r="R24" s="546"/>
    </row>
    <row r="25" spans="1:18" x14ac:dyDescent="0.25">
      <c r="A25" s="547"/>
      <c r="B25" s="560"/>
      <c r="C25" s="548"/>
      <c r="D25" s="549"/>
      <c r="E25" s="772">
        <f t="shared" ref="E25:E28" si="2">ROUND(D25*12,2)</f>
        <v>0</v>
      </c>
      <c r="F25" s="550"/>
      <c r="G25" s="551"/>
      <c r="H25" s="552">
        <f t="shared" ref="H25:H28" si="3">ROUND(B25*D25,0)</f>
        <v>0</v>
      </c>
      <c r="I25" s="532"/>
      <c r="J25" s="773">
        <f>B25*1.03</f>
        <v>0</v>
      </c>
      <c r="K25" s="548"/>
      <c r="L25" s="549"/>
      <c r="M25" s="772">
        <f t="shared" ref="M25:M28" si="4">ROUND(L25*12,2)</f>
        <v>0</v>
      </c>
      <c r="N25" s="550"/>
      <c r="O25" s="551"/>
      <c r="P25" s="552">
        <f t="shared" ref="P25:P28" si="5">ROUND(J25*L25,0)</f>
        <v>0</v>
      </c>
      <c r="Q25" s="532"/>
      <c r="R25" s="717">
        <f>SUM(H25+P25)</f>
        <v>0</v>
      </c>
    </row>
    <row r="26" spans="1:18" x14ac:dyDescent="0.25">
      <c r="A26" s="547"/>
      <c r="B26" s="560"/>
      <c r="C26" s="548"/>
      <c r="D26" s="549"/>
      <c r="E26" s="772">
        <f t="shared" si="2"/>
        <v>0</v>
      </c>
      <c r="F26" s="550"/>
      <c r="G26" s="551"/>
      <c r="H26" s="531">
        <f t="shared" si="3"/>
        <v>0</v>
      </c>
      <c r="I26" s="532"/>
      <c r="J26" s="773">
        <f t="shared" ref="J26:J28" si="6">B26*1.03</f>
        <v>0</v>
      </c>
      <c r="K26" s="548"/>
      <c r="L26" s="549"/>
      <c r="M26" s="772">
        <f t="shared" si="4"/>
        <v>0</v>
      </c>
      <c r="N26" s="550"/>
      <c r="O26" s="551"/>
      <c r="P26" s="531">
        <f t="shared" si="5"/>
        <v>0</v>
      </c>
      <c r="Q26" s="532"/>
      <c r="R26" s="717">
        <f t="shared" ref="R26:R28" si="7">SUM(H26+P26)</f>
        <v>0</v>
      </c>
    </row>
    <row r="27" spans="1:18" x14ac:dyDescent="0.25">
      <c r="A27" s="553"/>
      <c r="B27" s="560"/>
      <c r="C27" s="548"/>
      <c r="D27" s="549"/>
      <c r="E27" s="772">
        <f t="shared" si="2"/>
        <v>0</v>
      </c>
      <c r="F27" s="550"/>
      <c r="G27" s="551"/>
      <c r="H27" s="531">
        <f t="shared" si="3"/>
        <v>0</v>
      </c>
      <c r="I27" s="532"/>
      <c r="J27" s="773">
        <f t="shared" si="6"/>
        <v>0</v>
      </c>
      <c r="K27" s="548"/>
      <c r="L27" s="549"/>
      <c r="M27" s="772">
        <f t="shared" si="4"/>
        <v>0</v>
      </c>
      <c r="N27" s="550"/>
      <c r="O27" s="551"/>
      <c r="P27" s="531">
        <f t="shared" si="5"/>
        <v>0</v>
      </c>
      <c r="Q27" s="532"/>
      <c r="R27" s="717">
        <f t="shared" si="7"/>
        <v>0</v>
      </c>
    </row>
    <row r="28" spans="1:18" x14ac:dyDescent="0.25">
      <c r="A28" s="553"/>
      <c r="B28" s="560"/>
      <c r="C28" s="548"/>
      <c r="D28" s="549"/>
      <c r="E28" s="772">
        <f t="shared" si="2"/>
        <v>0</v>
      </c>
      <c r="F28" s="550"/>
      <c r="G28" s="551"/>
      <c r="H28" s="531">
        <f t="shared" si="3"/>
        <v>0</v>
      </c>
      <c r="I28" s="532"/>
      <c r="J28" s="773">
        <f t="shared" si="6"/>
        <v>0</v>
      </c>
      <c r="K28" s="548"/>
      <c r="L28" s="549"/>
      <c r="M28" s="772">
        <f t="shared" si="4"/>
        <v>0</v>
      </c>
      <c r="N28" s="550"/>
      <c r="O28" s="551"/>
      <c r="P28" s="531">
        <f t="shared" si="5"/>
        <v>0</v>
      </c>
      <c r="Q28" s="532"/>
      <c r="R28" s="717">
        <f t="shared" si="7"/>
        <v>0</v>
      </c>
    </row>
    <row r="29" spans="1:18" x14ac:dyDescent="0.25">
      <c r="A29" s="1031" t="s">
        <v>21</v>
      </c>
      <c r="B29" s="1032"/>
      <c r="C29" s="1032"/>
      <c r="D29" s="1032"/>
      <c r="E29" s="1032"/>
      <c r="F29" s="1032"/>
      <c r="G29" s="1033"/>
      <c r="H29" s="719">
        <f>SUM(H25:H28)</f>
        <v>0</v>
      </c>
      <c r="I29" s="532"/>
      <c r="J29" s="556"/>
      <c r="K29" s="556"/>
      <c r="L29" s="556"/>
      <c r="M29" s="556"/>
      <c r="N29" s="556"/>
      <c r="O29" s="558" t="s">
        <v>21</v>
      </c>
      <c r="P29" s="719">
        <f>SUM(P25:P28)</f>
        <v>0</v>
      </c>
      <c r="Q29" s="532"/>
      <c r="R29" s="718">
        <f>SUM(H29+P29)</f>
        <v>0</v>
      </c>
    </row>
    <row r="30" spans="1:18" ht="27.6" x14ac:dyDescent="0.25">
      <c r="A30" s="537" t="s">
        <v>52</v>
      </c>
      <c r="B30" s="538" t="s">
        <v>41</v>
      </c>
      <c r="C30" s="539"/>
      <c r="D30" s="540" t="s">
        <v>375</v>
      </c>
      <c r="E30" s="541" t="s">
        <v>364</v>
      </c>
      <c r="F30" s="542"/>
      <c r="G30" s="543"/>
      <c r="H30" s="544"/>
      <c r="I30" s="545"/>
      <c r="J30" s="538" t="s">
        <v>41</v>
      </c>
      <c r="K30" s="539"/>
      <c r="L30" s="540" t="s">
        <v>375</v>
      </c>
      <c r="M30" s="541" t="s">
        <v>364</v>
      </c>
      <c r="N30" s="542"/>
      <c r="O30" s="543"/>
      <c r="P30" s="544"/>
      <c r="Q30" s="545"/>
      <c r="R30" s="546"/>
    </row>
    <row r="31" spans="1:18" x14ac:dyDescent="0.25">
      <c r="B31" s="560"/>
      <c r="C31" s="548"/>
      <c r="D31" s="1109"/>
      <c r="E31" s="772">
        <f>ROUND(D31/2080*12,2)</f>
        <v>0</v>
      </c>
      <c r="F31" s="551"/>
      <c r="G31" s="551"/>
      <c r="H31" s="531">
        <f>ROUND(B31*D31,0)</f>
        <v>0</v>
      </c>
      <c r="I31" s="532"/>
      <c r="J31" s="773">
        <f>B31*1.03</f>
        <v>0</v>
      </c>
      <c r="K31" s="548"/>
      <c r="L31" s="1109"/>
      <c r="M31" s="772">
        <f>ROUND(L31/2080*12,2)</f>
        <v>0</v>
      </c>
      <c r="N31" s="551"/>
      <c r="O31" s="551"/>
      <c r="P31" s="531">
        <f>ROUND(J31*L31,0)</f>
        <v>0</v>
      </c>
      <c r="Q31" s="532"/>
      <c r="R31" s="717">
        <f>SUM(H31+P31)</f>
        <v>0</v>
      </c>
    </row>
    <row r="32" spans="1:18" x14ac:dyDescent="0.25">
      <c r="A32" s="554"/>
      <c r="B32" s="560"/>
      <c r="C32" s="548"/>
      <c r="D32" s="1109"/>
      <c r="E32" s="772">
        <f t="shared" ref="E32" si="8">ROUND(D32/2080*12,2)</f>
        <v>0</v>
      </c>
      <c r="F32" s="551"/>
      <c r="G32" s="551"/>
      <c r="H32" s="531">
        <f>ROUND(B32*D32,0)</f>
        <v>0</v>
      </c>
      <c r="I32" s="532"/>
      <c r="J32" s="773">
        <f>B32*1.03</f>
        <v>0</v>
      </c>
      <c r="K32" s="548"/>
      <c r="L32" s="1109"/>
      <c r="M32" s="772">
        <f t="shared" ref="M32" si="9">ROUND(L32/2080*12,2)</f>
        <v>0</v>
      </c>
      <c r="N32" s="551"/>
      <c r="O32" s="551"/>
      <c r="P32" s="531">
        <f>ROUND(J32*L32,0)</f>
        <v>0</v>
      </c>
      <c r="Q32" s="532"/>
      <c r="R32" s="717">
        <f t="shared" ref="R32" si="10">SUM(H32+P32)</f>
        <v>0</v>
      </c>
    </row>
    <row r="33" spans="1:18" x14ac:dyDescent="0.25">
      <c r="A33" s="1031" t="s">
        <v>21</v>
      </c>
      <c r="B33" s="1032"/>
      <c r="C33" s="1032"/>
      <c r="D33" s="1032"/>
      <c r="E33" s="1032"/>
      <c r="F33" s="1032"/>
      <c r="G33" s="1033"/>
      <c r="H33" s="719">
        <f>SUM(H31:H32)</f>
        <v>0</v>
      </c>
      <c r="I33" s="532"/>
      <c r="J33" s="556"/>
      <c r="K33" s="556"/>
      <c r="L33" s="556"/>
      <c r="M33" s="556"/>
      <c r="N33" s="556"/>
      <c r="O33" s="558" t="s">
        <v>21</v>
      </c>
      <c r="P33" s="559">
        <f>SUM(P31:P32)</f>
        <v>0</v>
      </c>
      <c r="Q33" s="532"/>
      <c r="R33" s="718">
        <f>SUM(H33+P33)</f>
        <v>0</v>
      </c>
    </row>
    <row r="34" spans="1:18" ht="27.6" x14ac:dyDescent="0.25">
      <c r="A34" s="567" t="s">
        <v>159</v>
      </c>
      <c r="B34" s="740" t="s">
        <v>41</v>
      </c>
      <c r="C34" s="568"/>
      <c r="D34" s="740" t="s">
        <v>161</v>
      </c>
      <c r="E34" s="569"/>
      <c r="F34" s="570"/>
      <c r="G34" s="570"/>
      <c r="H34" s="571"/>
      <c r="I34" s="572"/>
      <c r="J34" s="573" t="s">
        <v>41</v>
      </c>
      <c r="K34" s="570"/>
      <c r="L34" s="574" t="s">
        <v>375</v>
      </c>
      <c r="M34" s="569"/>
      <c r="N34" s="570"/>
      <c r="O34" s="570"/>
      <c r="P34" s="571"/>
      <c r="Q34" s="572"/>
      <c r="R34" s="546"/>
    </row>
    <row r="35" spans="1:18" ht="13.2" customHeight="1" x14ac:dyDescent="0.25">
      <c r="A35" s="575" t="s">
        <v>356</v>
      </c>
      <c r="B35" s="539"/>
      <c r="C35" s="539"/>
      <c r="D35" s="539"/>
      <c r="E35" s="539"/>
      <c r="F35" s="539"/>
      <c r="G35" s="539"/>
      <c r="H35" s="576"/>
      <c r="I35" s="577"/>
      <c r="J35" s="578"/>
      <c r="K35" s="539"/>
      <c r="L35" s="539"/>
      <c r="M35" s="539"/>
      <c r="N35" s="539"/>
      <c r="O35" s="539"/>
      <c r="P35" s="576"/>
      <c r="Q35" s="577"/>
      <c r="R35" s="546"/>
    </row>
    <row r="36" spans="1:18" x14ac:dyDescent="0.25">
      <c r="A36" s="579"/>
      <c r="B36" s="580"/>
      <c r="C36" s="581"/>
      <c r="D36" s="1110"/>
      <c r="E36" s="550"/>
      <c r="F36" s="551"/>
      <c r="G36" s="551"/>
      <c r="H36" s="552">
        <f>ROUND(B36*D36,0)</f>
        <v>0</v>
      </c>
      <c r="I36" s="532"/>
      <c r="J36" s="774">
        <f>B36*1.03</f>
        <v>0</v>
      </c>
      <c r="K36" s="581"/>
      <c r="L36" s="1110"/>
      <c r="M36" s="550"/>
      <c r="N36" s="551"/>
      <c r="O36" s="551"/>
      <c r="P36" s="552">
        <f>ROUND(J36*L36,0)</f>
        <v>0</v>
      </c>
      <c r="Q36" s="532"/>
      <c r="R36" s="720">
        <f>SUM(H36+P36)</f>
        <v>0</v>
      </c>
    </row>
    <row r="37" spans="1:18" x14ac:dyDescent="0.25">
      <c r="A37" s="583"/>
      <c r="B37" s="560"/>
      <c r="C37" s="581"/>
      <c r="D37" s="1110"/>
      <c r="E37" s="550"/>
      <c r="F37" s="551"/>
      <c r="G37" s="551"/>
      <c r="H37" s="531">
        <f>ROUND(B37*D37,0)</f>
        <v>0</v>
      </c>
      <c r="I37" s="532"/>
      <c r="J37" s="773">
        <f>B37*1.03</f>
        <v>0</v>
      </c>
      <c r="K37" s="581"/>
      <c r="L37" s="1110"/>
      <c r="M37" s="550"/>
      <c r="N37" s="551"/>
      <c r="O37" s="551"/>
      <c r="P37" s="531">
        <f>ROUND(J37*L37,0)</f>
        <v>0</v>
      </c>
      <c r="Q37" s="532"/>
      <c r="R37" s="720">
        <f t="shared" ref="R37:R38" si="11">SUM(H37+P37)</f>
        <v>0</v>
      </c>
    </row>
    <row r="38" spans="1:18" x14ac:dyDescent="0.25">
      <c r="A38" s="583"/>
      <c r="B38" s="560"/>
      <c r="C38" s="581"/>
      <c r="D38" s="1110"/>
      <c r="E38" s="550"/>
      <c r="F38" s="551"/>
      <c r="G38" s="551"/>
      <c r="H38" s="531">
        <f>ROUND(B38*D38,0)</f>
        <v>0</v>
      </c>
      <c r="I38" s="532"/>
      <c r="J38" s="773">
        <f>B38*1.03</f>
        <v>0</v>
      </c>
      <c r="K38" s="581"/>
      <c r="L38" s="1110"/>
      <c r="M38" s="550"/>
      <c r="N38" s="551"/>
      <c r="O38" s="551"/>
      <c r="P38" s="531">
        <f>ROUND(J38*L38,0)</f>
        <v>0</v>
      </c>
      <c r="Q38" s="532"/>
      <c r="R38" s="720">
        <f t="shared" si="11"/>
        <v>0</v>
      </c>
    </row>
    <row r="39" spans="1:18" x14ac:dyDescent="0.25">
      <c r="A39" s="1031" t="s">
        <v>21</v>
      </c>
      <c r="B39" s="1032"/>
      <c r="C39" s="1032"/>
      <c r="D39" s="1032"/>
      <c r="E39" s="1032"/>
      <c r="F39" s="1032"/>
      <c r="G39" s="1033"/>
      <c r="H39" s="721">
        <f>SUM(H36:H38)</f>
        <v>0</v>
      </c>
      <c r="I39" s="532"/>
      <c r="J39" s="584"/>
      <c r="K39" s="557"/>
      <c r="L39" s="557"/>
      <c r="M39" s="557"/>
      <c r="N39" s="557"/>
      <c r="O39" s="558" t="s">
        <v>21</v>
      </c>
      <c r="P39" s="559">
        <f>SUM(P36:P38)</f>
        <v>0</v>
      </c>
      <c r="Q39" s="532"/>
      <c r="R39" s="722">
        <f>SUM(H39+P39)</f>
        <v>0</v>
      </c>
    </row>
    <row r="40" spans="1:18" x14ac:dyDescent="0.25">
      <c r="A40" s="585" t="s">
        <v>158</v>
      </c>
      <c r="B40" s="538" t="s">
        <v>399</v>
      </c>
      <c r="C40" s="741" t="s">
        <v>131</v>
      </c>
      <c r="D40" s="1104" t="s">
        <v>376</v>
      </c>
      <c r="E40" s="1105"/>
      <c r="F40" s="539"/>
      <c r="G40" s="539"/>
      <c r="H40" s="576"/>
      <c r="I40" s="572"/>
      <c r="J40" s="587"/>
      <c r="K40" s="539" t="s">
        <v>131</v>
      </c>
      <c r="L40" s="1104" t="s">
        <v>376</v>
      </c>
      <c r="M40" s="1105"/>
      <c r="N40" s="539"/>
      <c r="O40" s="539"/>
      <c r="P40" s="576"/>
      <c r="Q40" s="572"/>
      <c r="R40" s="546"/>
    </row>
    <row r="41" spans="1:18" x14ac:dyDescent="0.25">
      <c r="A41" s="588"/>
      <c r="B41" s="589" t="s">
        <v>10</v>
      </c>
      <c r="C41" s="589">
        <v>13000</v>
      </c>
      <c r="D41" s="582"/>
      <c r="E41" s="592"/>
      <c r="F41" s="592"/>
      <c r="G41" s="592"/>
      <c r="H41" s="552">
        <f>ROUND(C41*D41,0)</f>
        <v>0</v>
      </c>
      <c r="I41" s="532"/>
      <c r="J41" s="591" t="s">
        <v>10</v>
      </c>
      <c r="K41" s="589">
        <f>ROUND(C41*1.03,0)</f>
        <v>13390</v>
      </c>
      <c r="L41" s="582"/>
      <c r="M41" s="590"/>
      <c r="N41" s="590"/>
      <c r="O41" s="590"/>
      <c r="P41" s="531">
        <f>ROUND(K41*L41,0)</f>
        <v>0</v>
      </c>
      <c r="Q41" s="532"/>
      <c r="R41" s="723">
        <f>SUM(H41+P41)</f>
        <v>0</v>
      </c>
    </row>
    <row r="42" spans="1:18" x14ac:dyDescent="0.25">
      <c r="A42" s="588"/>
      <c r="B42" s="589" t="s">
        <v>377</v>
      </c>
      <c r="C42" s="589">
        <v>14000</v>
      </c>
      <c r="D42" s="582"/>
      <c r="E42" s="592"/>
      <c r="F42" s="592"/>
      <c r="G42" s="592"/>
      <c r="H42" s="531">
        <f>ROUND(C42*D42,0)</f>
        <v>0</v>
      </c>
      <c r="I42" s="532"/>
      <c r="J42" s="591" t="s">
        <v>377</v>
      </c>
      <c r="K42" s="589">
        <f>ROUND(C42*1.03,0)</f>
        <v>14420</v>
      </c>
      <c r="L42" s="582"/>
      <c r="M42" s="592"/>
      <c r="N42" s="592"/>
      <c r="O42" s="592"/>
      <c r="P42" s="531">
        <f>ROUND(K42*L42,0)</f>
        <v>0</v>
      </c>
      <c r="Q42" s="532"/>
      <c r="R42" s="723">
        <f t="shared" ref="R42:R43" si="12">SUM(H42+P42)</f>
        <v>0</v>
      </c>
    </row>
    <row r="43" spans="1:18" x14ac:dyDescent="0.25">
      <c r="A43" s="554"/>
      <c r="B43" s="593" t="s">
        <v>11</v>
      </c>
      <c r="C43" s="593">
        <v>19500</v>
      </c>
      <c r="D43" s="582"/>
      <c r="E43" s="594"/>
      <c r="F43" s="594"/>
      <c r="G43" s="594"/>
      <c r="H43" s="531">
        <f>ROUND(C43*D43,0)</f>
        <v>0</v>
      </c>
      <c r="I43" s="532"/>
      <c r="J43" s="595" t="s">
        <v>11</v>
      </c>
      <c r="K43" s="589">
        <f>ROUND(C43*1.03,0)</f>
        <v>20085</v>
      </c>
      <c r="L43" s="582"/>
      <c r="M43" s="594"/>
      <c r="N43" s="594"/>
      <c r="O43" s="594"/>
      <c r="P43" s="531">
        <f>ROUND(K43*L43,0)</f>
        <v>0</v>
      </c>
      <c r="Q43" s="532"/>
      <c r="R43" s="723">
        <f t="shared" si="12"/>
        <v>0</v>
      </c>
    </row>
    <row r="44" spans="1:18" x14ac:dyDescent="0.25">
      <c r="A44" s="1031" t="s">
        <v>21</v>
      </c>
      <c r="B44" s="1032"/>
      <c r="C44" s="1032"/>
      <c r="D44" s="1032"/>
      <c r="E44" s="1032"/>
      <c r="F44" s="1032"/>
      <c r="G44" s="1033"/>
      <c r="H44" s="719">
        <f>ROUND(H41+H42+H43,0)</f>
        <v>0</v>
      </c>
      <c r="I44" s="532"/>
      <c r="J44" s="556"/>
      <c r="K44" s="556"/>
      <c r="L44" s="556"/>
      <c r="M44" s="556"/>
      <c r="N44" s="556"/>
      <c r="O44" s="558" t="s">
        <v>21</v>
      </c>
      <c r="P44" s="719">
        <f>ROUND(P41+P42+P43,0)</f>
        <v>0</v>
      </c>
      <c r="Q44" s="532"/>
      <c r="R44" s="718">
        <f>SUM(H44+P44)</f>
        <v>0</v>
      </c>
    </row>
    <row r="45" spans="1:18" x14ac:dyDescent="0.25">
      <c r="I45" s="734"/>
      <c r="Q45" s="734"/>
    </row>
    <row r="46" spans="1:18" x14ac:dyDescent="0.25">
      <c r="A46" s="1037" t="s">
        <v>422</v>
      </c>
      <c r="B46" s="1037"/>
      <c r="C46" s="1037"/>
      <c r="D46" s="1037"/>
      <c r="E46" s="1037"/>
      <c r="F46" s="1037"/>
      <c r="G46" s="1038"/>
      <c r="H46" s="719">
        <f>ROUND(H44+H39+H33+H29+H23,0)</f>
        <v>0</v>
      </c>
      <c r="I46" s="532"/>
      <c r="J46" s="556"/>
      <c r="K46" s="556"/>
      <c r="L46" s="556"/>
      <c r="M46" s="556"/>
      <c r="N46" s="556"/>
      <c r="O46" s="556"/>
      <c r="P46" s="559">
        <f>ROUND(P44+P39+P33+P29+P23,0)</f>
        <v>0</v>
      </c>
      <c r="Q46" s="532"/>
      <c r="R46" s="718">
        <f>SUM(H46+P46)</f>
        <v>0</v>
      </c>
    </row>
    <row r="47" spans="1:18" x14ac:dyDescent="0.25">
      <c r="A47" s="600"/>
      <c r="B47" s="563"/>
      <c r="C47" s="563"/>
      <c r="D47" s="563"/>
      <c r="E47" s="563"/>
      <c r="F47" s="563"/>
      <c r="G47" s="563"/>
      <c r="H47" s="564"/>
      <c r="I47" s="532"/>
      <c r="J47" s="597"/>
      <c r="K47" s="597"/>
      <c r="P47" s="601"/>
      <c r="Q47" s="532"/>
      <c r="R47" s="599"/>
    </row>
    <row r="48" spans="1:18" x14ac:dyDescent="0.25">
      <c r="A48" s="602" t="s">
        <v>388</v>
      </c>
      <c r="B48" s="603"/>
      <c r="C48" s="603"/>
      <c r="D48" s="604"/>
      <c r="E48" s="604"/>
      <c r="F48" s="604"/>
      <c r="G48" s="604"/>
      <c r="H48" s="605"/>
      <c r="I48" s="577"/>
      <c r="J48" s="606"/>
      <c r="K48" s="607"/>
      <c r="L48" s="604"/>
      <c r="M48" s="604"/>
      <c r="N48" s="604"/>
      <c r="O48" s="604"/>
      <c r="P48" s="605"/>
      <c r="Q48" s="577"/>
      <c r="R48" s="608"/>
    </row>
    <row r="49" spans="1:18" x14ac:dyDescent="0.25">
      <c r="A49" s="742" t="s">
        <v>362</v>
      </c>
      <c r="B49" s="539"/>
      <c r="C49" s="539"/>
      <c r="D49" s="539"/>
      <c r="E49" s="539"/>
      <c r="F49" s="539"/>
      <c r="G49" s="539"/>
      <c r="H49" s="576"/>
      <c r="I49" s="609"/>
      <c r="J49" s="610"/>
      <c r="K49" s="611"/>
      <c r="L49" s="611"/>
      <c r="M49" s="611"/>
      <c r="N49" s="611"/>
      <c r="O49" s="611"/>
      <c r="P49" s="612"/>
      <c r="Q49" s="609"/>
      <c r="R49" s="546"/>
    </row>
    <row r="50" spans="1:18" x14ac:dyDescent="0.25">
      <c r="A50" s="1048">
        <f>A17</f>
        <v>0</v>
      </c>
      <c r="B50" s="613"/>
      <c r="C50" s="755"/>
      <c r="D50" s="1040" t="s">
        <v>378</v>
      </c>
      <c r="E50" s="1041"/>
      <c r="F50" s="1041"/>
      <c r="G50" s="1042"/>
      <c r="H50" s="531">
        <f>SUM(B50*H17)</f>
        <v>0</v>
      </c>
      <c r="I50" s="532"/>
      <c r="J50" s="1051" t="s">
        <v>378</v>
      </c>
      <c r="K50" s="1051"/>
      <c r="L50" s="1051"/>
      <c r="M50" s="1051"/>
      <c r="N50" s="1051"/>
      <c r="O50" s="1052"/>
      <c r="P50" s="531">
        <f>SUM(+B50*P17)</f>
        <v>0</v>
      </c>
      <c r="Q50" s="532"/>
      <c r="R50" s="717">
        <f t="shared" ref="R50:R56" si="13">SUM(H50+P50)</f>
        <v>0</v>
      </c>
    </row>
    <row r="51" spans="1:18" x14ac:dyDescent="0.25">
      <c r="A51" s="1050"/>
      <c r="B51" s="762"/>
      <c r="C51" s="614">
        <v>8.3500000000000005E-2</v>
      </c>
      <c r="D51" s="615"/>
      <c r="E51" s="1053" t="s">
        <v>379</v>
      </c>
      <c r="F51" s="1054"/>
      <c r="G51" s="1055"/>
      <c r="H51" s="531">
        <f>SUM(C51*H18)</f>
        <v>0</v>
      </c>
      <c r="I51" s="532"/>
      <c r="J51" s="615"/>
      <c r="K51" s="1043" t="s">
        <v>379</v>
      </c>
      <c r="L51" s="1044"/>
      <c r="M51" s="1044"/>
      <c r="N51" s="1044"/>
      <c r="O51" s="1045"/>
      <c r="P51" s="531">
        <f>SUM(+C51*P18)</f>
        <v>0</v>
      </c>
      <c r="Q51" s="532"/>
      <c r="R51" s="717">
        <f t="shared" si="13"/>
        <v>0</v>
      </c>
    </row>
    <row r="52" spans="1:18" x14ac:dyDescent="0.25">
      <c r="A52" s="1048">
        <f>A19</f>
        <v>0</v>
      </c>
      <c r="B52" s="614"/>
      <c r="C52" s="765"/>
      <c r="D52" s="615"/>
      <c r="E52" s="615"/>
      <c r="F52" s="615"/>
      <c r="G52" s="615"/>
      <c r="H52" s="531">
        <f>SUM(B52*H19)</f>
        <v>0</v>
      </c>
      <c r="I52" s="532"/>
      <c r="J52" s="615"/>
      <c r="K52" s="615"/>
      <c r="L52" s="615"/>
      <c r="M52" s="615"/>
      <c r="N52" s="615"/>
      <c r="O52" s="615"/>
      <c r="P52" s="531">
        <f>SUM(+B52*P19)</f>
        <v>0</v>
      </c>
      <c r="Q52" s="532"/>
      <c r="R52" s="717">
        <f t="shared" si="13"/>
        <v>0</v>
      </c>
    </row>
    <row r="53" spans="1:18" x14ac:dyDescent="0.25">
      <c r="A53" s="1050"/>
      <c r="B53" s="765"/>
      <c r="C53" s="614">
        <v>8.3500000000000005E-2</v>
      </c>
      <c r="D53" s="1028"/>
      <c r="E53" s="1029"/>
      <c r="F53" s="1029"/>
      <c r="G53" s="1030"/>
      <c r="H53" s="531">
        <f>SUM(C53*H20)</f>
        <v>0</v>
      </c>
      <c r="I53" s="532"/>
      <c r="J53" s="615"/>
      <c r="K53" s="615"/>
      <c r="L53" s="615"/>
      <c r="M53" s="615"/>
      <c r="N53" s="615"/>
      <c r="O53" s="615"/>
      <c r="P53" s="531">
        <f>SUM(+C53*P20)</f>
        <v>0</v>
      </c>
      <c r="Q53" s="532"/>
      <c r="R53" s="717">
        <f t="shared" si="13"/>
        <v>0</v>
      </c>
    </row>
    <row r="54" spans="1:18" x14ac:dyDescent="0.25">
      <c r="A54" s="1048">
        <f>A21</f>
        <v>0</v>
      </c>
      <c r="B54" s="613"/>
      <c r="C54" s="755"/>
      <c r="D54" s="615"/>
      <c r="E54" s="615"/>
      <c r="F54" s="615"/>
      <c r="G54" s="615"/>
      <c r="H54" s="531">
        <f>SUM(B54*H21)</f>
        <v>0</v>
      </c>
      <c r="I54" s="532"/>
      <c r="J54" s="615"/>
      <c r="K54" s="615"/>
      <c r="L54" s="615"/>
      <c r="M54" s="615"/>
      <c r="N54" s="615"/>
      <c r="O54" s="615"/>
      <c r="P54" s="531">
        <f>SUM(+B54*P21)</f>
        <v>0</v>
      </c>
      <c r="Q54" s="532"/>
      <c r="R54" s="717">
        <f t="shared" si="13"/>
        <v>0</v>
      </c>
    </row>
    <row r="55" spans="1:18" x14ac:dyDescent="0.25">
      <c r="A55" s="1050"/>
      <c r="B55" s="762"/>
      <c r="C55" s="614">
        <v>8.3500000000000005E-2</v>
      </c>
      <c r="D55" s="1028"/>
      <c r="E55" s="1029"/>
      <c r="F55" s="1029"/>
      <c r="G55" s="1030"/>
      <c r="H55" s="531">
        <f>SUM(C55*H22)</f>
        <v>0</v>
      </c>
      <c r="I55" s="532"/>
      <c r="J55" s="615"/>
      <c r="K55" s="615"/>
      <c r="L55" s="615"/>
      <c r="M55" s="615"/>
      <c r="N55" s="615"/>
      <c r="O55" s="615"/>
      <c r="P55" s="531">
        <f>SUM(+C55*P22)</f>
        <v>0</v>
      </c>
      <c r="Q55" s="532"/>
      <c r="R55" s="717">
        <f t="shared" si="13"/>
        <v>0</v>
      </c>
    </row>
    <row r="56" spans="1:18" x14ac:dyDescent="0.25">
      <c r="A56" s="1031" t="s">
        <v>21</v>
      </c>
      <c r="B56" s="1032"/>
      <c r="C56" s="1032"/>
      <c r="D56" s="1032"/>
      <c r="E56" s="1032"/>
      <c r="F56" s="1032"/>
      <c r="G56" s="1033"/>
      <c r="H56" s="719">
        <f>SUM(H50:H55)</f>
        <v>0</v>
      </c>
      <c r="I56" s="532"/>
      <c r="J56" s="556"/>
      <c r="K56" s="556"/>
      <c r="L56" s="556"/>
      <c r="M56" s="556"/>
      <c r="N56" s="556"/>
      <c r="O56" s="558" t="s">
        <v>21</v>
      </c>
      <c r="P56" s="559">
        <f>SUM(P50:P55)</f>
        <v>0</v>
      </c>
      <c r="Q56" s="532"/>
      <c r="R56" s="718">
        <f t="shared" si="13"/>
        <v>0</v>
      </c>
    </row>
    <row r="57" spans="1:18" x14ac:dyDescent="0.25">
      <c r="A57" s="742" t="s">
        <v>363</v>
      </c>
      <c r="B57" s="539"/>
      <c r="C57" s="539"/>
      <c r="D57" s="539"/>
      <c r="E57" s="539"/>
      <c r="F57" s="539"/>
      <c r="G57" s="539"/>
      <c r="H57" s="576"/>
      <c r="I57" s="577"/>
      <c r="J57" s="578"/>
      <c r="K57" s="539"/>
      <c r="L57" s="539"/>
      <c r="M57" s="539"/>
      <c r="N57" s="539"/>
      <c r="O57" s="539"/>
      <c r="P57" s="576"/>
      <c r="Q57" s="577"/>
      <c r="R57" s="546"/>
    </row>
    <row r="58" spans="1:18" x14ac:dyDescent="0.25">
      <c r="A58" s="616">
        <f>A25</f>
        <v>0</v>
      </c>
      <c r="B58" s="617"/>
      <c r="C58" s="1028"/>
      <c r="D58" s="1029"/>
      <c r="E58" s="1029"/>
      <c r="F58" s="1029"/>
      <c r="G58" s="1030"/>
      <c r="H58" s="724">
        <f>SUM(B58*H25)</f>
        <v>0</v>
      </c>
      <c r="I58" s="532"/>
      <c r="J58" s="1029"/>
      <c r="K58" s="1029"/>
      <c r="L58" s="1029"/>
      <c r="M58" s="1029"/>
      <c r="N58" s="1029"/>
      <c r="O58" s="618"/>
      <c r="P58" s="725">
        <f>B58*P25</f>
        <v>0</v>
      </c>
      <c r="Q58" s="532"/>
      <c r="R58" s="717">
        <f>SUM(H58+P58)</f>
        <v>0</v>
      </c>
    </row>
    <row r="59" spans="1:18" x14ac:dyDescent="0.25">
      <c r="A59" s="547">
        <f>A26</f>
        <v>0</v>
      </c>
      <c r="B59" s="619"/>
      <c r="C59" s="620"/>
      <c r="D59" s="615"/>
      <c r="E59" s="615"/>
      <c r="F59" s="615"/>
      <c r="G59" s="621"/>
      <c r="H59" s="536">
        <f>SUM(B59*H26)</f>
        <v>0</v>
      </c>
      <c r="I59" s="532"/>
      <c r="J59" s="615"/>
      <c r="K59" s="615"/>
      <c r="L59" s="615"/>
      <c r="M59" s="615"/>
      <c r="N59" s="615"/>
      <c r="O59" s="615"/>
      <c r="P59" s="716">
        <f>B59*P26</f>
        <v>0</v>
      </c>
      <c r="Q59" s="532"/>
      <c r="R59" s="717">
        <f t="shared" ref="R59:R61" si="14">SUM(H59+P59)</f>
        <v>0</v>
      </c>
    </row>
    <row r="60" spans="1:18" x14ac:dyDescent="0.25">
      <c r="A60" s="547">
        <f>A27</f>
        <v>0</v>
      </c>
      <c r="B60" s="619"/>
      <c r="C60" s="620"/>
      <c r="D60" s="615"/>
      <c r="E60" s="615"/>
      <c r="F60" s="615"/>
      <c r="G60" s="621"/>
      <c r="H60" s="536">
        <f>SUM(B60*H27)</f>
        <v>0</v>
      </c>
      <c r="I60" s="532"/>
      <c r="J60" s="615"/>
      <c r="K60" s="615"/>
      <c r="L60" s="615"/>
      <c r="M60" s="615"/>
      <c r="N60" s="615"/>
      <c r="O60" s="615"/>
      <c r="P60" s="716">
        <f>B60*P27</f>
        <v>0</v>
      </c>
      <c r="Q60" s="532"/>
      <c r="R60" s="717">
        <f t="shared" si="14"/>
        <v>0</v>
      </c>
    </row>
    <row r="61" spans="1:18" x14ac:dyDescent="0.25">
      <c r="A61" s="547">
        <f>A28</f>
        <v>0</v>
      </c>
      <c r="B61" s="614"/>
      <c r="C61" s="615"/>
      <c r="D61" s="615"/>
      <c r="E61" s="615"/>
      <c r="F61" s="615"/>
      <c r="G61" s="615"/>
      <c r="H61" s="531">
        <f>SUM(B61*H28)</f>
        <v>0</v>
      </c>
      <c r="I61" s="532"/>
      <c r="J61" s="615"/>
      <c r="K61" s="615"/>
      <c r="L61" s="615"/>
      <c r="M61" s="615"/>
      <c r="N61" s="615"/>
      <c r="O61" s="615"/>
      <c r="P61" s="716">
        <f>B61*P28</f>
        <v>0</v>
      </c>
      <c r="Q61" s="532"/>
      <c r="R61" s="717">
        <f t="shared" si="14"/>
        <v>0</v>
      </c>
    </row>
    <row r="62" spans="1:18" x14ac:dyDescent="0.25">
      <c r="A62" s="1031" t="s">
        <v>21</v>
      </c>
      <c r="B62" s="1032"/>
      <c r="C62" s="1032"/>
      <c r="D62" s="1032"/>
      <c r="E62" s="1032"/>
      <c r="F62" s="1032"/>
      <c r="G62" s="1033"/>
      <c r="H62" s="719">
        <f>SUM(H58:H61)</f>
        <v>0</v>
      </c>
      <c r="I62" s="532"/>
      <c r="J62" s="556"/>
      <c r="K62" s="556"/>
      <c r="L62" s="556"/>
      <c r="M62" s="556"/>
      <c r="N62" s="556"/>
      <c r="O62" s="558" t="s">
        <v>21</v>
      </c>
      <c r="P62" s="719">
        <f>SUM(P58:P61)</f>
        <v>0</v>
      </c>
      <c r="Q62" s="532"/>
      <c r="R62" s="718">
        <f>SUM(H62+P62)</f>
        <v>0</v>
      </c>
    </row>
    <row r="63" spans="1:18" x14ac:dyDescent="0.25">
      <c r="A63" s="742" t="s">
        <v>52</v>
      </c>
      <c r="B63" s="539"/>
      <c r="C63" s="539"/>
      <c r="D63" s="539"/>
      <c r="E63" s="539"/>
      <c r="F63" s="539"/>
      <c r="G63" s="539"/>
      <c r="H63" s="576"/>
      <c r="I63" s="609"/>
      <c r="J63" s="578"/>
      <c r="K63" s="539"/>
      <c r="L63" s="539"/>
      <c r="M63" s="539"/>
      <c r="N63" s="539"/>
      <c r="O63" s="539"/>
      <c r="P63" s="576"/>
      <c r="Q63" s="609"/>
      <c r="R63" s="546"/>
    </row>
    <row r="64" spans="1:18" x14ac:dyDescent="0.25">
      <c r="A64" s="547">
        <f>A31</f>
        <v>0</v>
      </c>
      <c r="B64" s="614"/>
      <c r="C64" s="1076"/>
      <c r="D64" s="1077"/>
      <c r="E64" s="1077"/>
      <c r="F64" s="1077"/>
      <c r="G64" s="1103"/>
      <c r="H64" s="531">
        <f>SUM(B64*H30)</f>
        <v>0</v>
      </c>
      <c r="I64" s="532"/>
      <c r="J64" s="1029"/>
      <c r="K64" s="1029"/>
      <c r="L64" s="1029"/>
      <c r="M64" s="1029"/>
      <c r="N64" s="1029"/>
      <c r="O64" s="618"/>
      <c r="P64" s="531">
        <f>B64*P30</f>
        <v>0</v>
      </c>
      <c r="Q64" s="532"/>
      <c r="R64" s="717">
        <f>SUM(H64+P64)</f>
        <v>0</v>
      </c>
    </row>
    <row r="65" spans="1:18" x14ac:dyDescent="0.25">
      <c r="A65" s="547">
        <f>A32</f>
        <v>0</v>
      </c>
      <c r="B65" s="614"/>
      <c r="C65" s="615"/>
      <c r="D65" s="615"/>
      <c r="E65" s="615"/>
      <c r="F65" s="615"/>
      <c r="G65" s="615"/>
      <c r="H65" s="531">
        <f>B65*H32</f>
        <v>0</v>
      </c>
      <c r="I65" s="532"/>
      <c r="J65" s="615"/>
      <c r="K65" s="615"/>
      <c r="L65" s="615"/>
      <c r="M65" s="615"/>
      <c r="N65" s="615"/>
      <c r="O65" s="615"/>
      <c r="P65" s="531">
        <f>B65*P32</f>
        <v>0</v>
      </c>
      <c r="Q65" s="532"/>
      <c r="R65" s="717">
        <f>SUM(H65+P65)</f>
        <v>0</v>
      </c>
    </row>
    <row r="66" spans="1:18" x14ac:dyDescent="0.25">
      <c r="A66" s="1031" t="s">
        <v>21</v>
      </c>
      <c r="B66" s="1032"/>
      <c r="C66" s="1032"/>
      <c r="D66" s="1032"/>
      <c r="E66" s="1032"/>
      <c r="F66" s="1032"/>
      <c r="G66" s="1033"/>
      <c r="H66" s="719">
        <f>SUM(H64:H65)</f>
        <v>0</v>
      </c>
      <c r="I66" s="532"/>
      <c r="J66" s="556"/>
      <c r="K66" s="556"/>
      <c r="L66" s="556"/>
      <c r="M66" s="556"/>
      <c r="N66" s="556"/>
      <c r="O66" s="558" t="s">
        <v>21</v>
      </c>
      <c r="P66" s="559">
        <f>SUM(P62:P65)</f>
        <v>0</v>
      </c>
      <c r="Q66" s="532"/>
      <c r="R66" s="718">
        <f>SUM(H66+P66)</f>
        <v>0</v>
      </c>
    </row>
    <row r="67" spans="1:18" x14ac:dyDescent="0.25">
      <c r="A67" s="586" t="s">
        <v>409</v>
      </c>
      <c r="B67" s="539"/>
      <c r="C67" s="539"/>
      <c r="D67" s="539"/>
      <c r="E67" s="539"/>
      <c r="F67" s="539"/>
      <c r="G67" s="539"/>
      <c r="H67" s="576"/>
      <c r="I67" s="609"/>
      <c r="J67" s="578"/>
      <c r="K67" s="539"/>
      <c r="L67" s="539"/>
      <c r="M67" s="539"/>
      <c r="N67" s="539"/>
      <c r="O67" s="539"/>
      <c r="P67" s="576"/>
      <c r="Q67" s="609"/>
      <c r="R67" s="546"/>
    </row>
    <row r="68" spans="1:18" x14ac:dyDescent="0.25">
      <c r="A68" s="622">
        <f>A36</f>
        <v>0</v>
      </c>
      <c r="B68" s="614">
        <v>7.6499999999999999E-2</v>
      </c>
      <c r="C68" s="615"/>
      <c r="D68" s="615"/>
      <c r="E68" s="615"/>
      <c r="F68" s="615"/>
      <c r="G68" s="615"/>
      <c r="H68" s="531">
        <f>B68*H36</f>
        <v>0</v>
      </c>
      <c r="I68" s="532"/>
      <c r="J68" s="615"/>
      <c r="K68" s="615"/>
      <c r="L68" s="615"/>
      <c r="M68" s="615"/>
      <c r="N68" s="615"/>
      <c r="O68" s="615"/>
      <c r="P68" s="531">
        <f>B68*P36</f>
        <v>0</v>
      </c>
      <c r="Q68" s="532"/>
      <c r="R68" s="717">
        <f>SUM(H68+P68)</f>
        <v>0</v>
      </c>
    </row>
    <row r="69" spans="1:18" x14ac:dyDescent="0.25">
      <c r="A69" s="622">
        <f>A37</f>
        <v>0</v>
      </c>
      <c r="B69" s="614">
        <v>7.6499999999999999E-2</v>
      </c>
      <c r="C69" s="615"/>
      <c r="D69" s="615"/>
      <c r="E69" s="615"/>
      <c r="F69" s="615"/>
      <c r="G69" s="615"/>
      <c r="H69" s="531">
        <f>B69*H37</f>
        <v>0</v>
      </c>
      <c r="I69" s="532"/>
      <c r="J69" s="615"/>
      <c r="K69" s="615"/>
      <c r="L69" s="615"/>
      <c r="M69" s="615"/>
      <c r="N69" s="615"/>
      <c r="O69" s="615"/>
      <c r="P69" s="531">
        <f>B69*P37</f>
        <v>0</v>
      </c>
      <c r="Q69" s="532"/>
      <c r="R69" s="717">
        <f>SUM(H69+P69)</f>
        <v>0</v>
      </c>
    </row>
    <row r="70" spans="1:18" x14ac:dyDescent="0.25">
      <c r="A70" s="622">
        <f>A38</f>
        <v>0</v>
      </c>
      <c r="B70" s="614">
        <v>7.6499999999999999E-2</v>
      </c>
      <c r="C70" s="615"/>
      <c r="D70" s="615"/>
      <c r="E70" s="615"/>
      <c r="F70" s="615"/>
      <c r="G70" s="615"/>
      <c r="H70" s="531">
        <f>B70*H38</f>
        <v>0</v>
      </c>
      <c r="I70" s="532"/>
      <c r="J70" s="615"/>
      <c r="K70" s="615"/>
      <c r="L70" s="615"/>
      <c r="M70" s="615"/>
      <c r="N70" s="615"/>
      <c r="O70" s="615"/>
      <c r="P70" s="531">
        <f>B70*P38</f>
        <v>0</v>
      </c>
      <c r="Q70" s="532"/>
      <c r="R70" s="717">
        <f>SUM(H70+P70)</f>
        <v>0</v>
      </c>
    </row>
    <row r="71" spans="1:18" x14ac:dyDescent="0.25">
      <c r="A71" s="1031" t="s">
        <v>21</v>
      </c>
      <c r="B71" s="1032"/>
      <c r="C71" s="1032"/>
      <c r="D71" s="1032"/>
      <c r="E71" s="1032"/>
      <c r="F71" s="1032"/>
      <c r="G71" s="1033"/>
      <c r="H71" s="719">
        <f>SUM(H68:H70)</f>
        <v>0</v>
      </c>
      <c r="I71" s="532"/>
      <c r="J71" s="556"/>
      <c r="K71" s="556"/>
      <c r="L71" s="556"/>
      <c r="M71" s="556"/>
      <c r="N71" s="556"/>
      <c r="O71" s="558" t="s">
        <v>21</v>
      </c>
      <c r="P71" s="559">
        <f>SUM(P68:P70)</f>
        <v>0</v>
      </c>
      <c r="Q71" s="532"/>
      <c r="R71" s="718">
        <f>SUM(H71+P71)</f>
        <v>0</v>
      </c>
    </row>
    <row r="72" spans="1:18" x14ac:dyDescent="0.25">
      <c r="I72" s="734"/>
      <c r="Q72" s="734"/>
    </row>
    <row r="73" spans="1:18" ht="14.4" customHeight="1" x14ac:dyDescent="0.25">
      <c r="A73" s="1037" t="s">
        <v>28</v>
      </c>
      <c r="B73" s="1037"/>
      <c r="C73" s="1037"/>
      <c r="D73" s="1037"/>
      <c r="E73" s="1037"/>
      <c r="F73" s="1037"/>
      <c r="G73" s="1038"/>
      <c r="H73" s="719">
        <f>H71+H66+H62+H56</f>
        <v>0</v>
      </c>
      <c r="I73" s="532"/>
      <c r="J73" s="556"/>
      <c r="K73" s="556"/>
      <c r="L73" s="556"/>
      <c r="M73" s="556"/>
      <c r="N73" s="556"/>
      <c r="O73" s="556"/>
      <c r="P73" s="719">
        <f>P71+P66+P62+P56</f>
        <v>0</v>
      </c>
      <c r="Q73" s="532"/>
      <c r="R73" s="718">
        <f>SUM(H73+P73)</f>
        <v>0</v>
      </c>
    </row>
    <row r="74" spans="1:18" x14ac:dyDescent="0.25">
      <c r="A74" s="562"/>
      <c r="B74" s="562"/>
      <c r="C74" s="623"/>
      <c r="D74" s="623"/>
      <c r="E74" s="623"/>
      <c r="F74" s="623"/>
      <c r="G74" s="623"/>
      <c r="H74" s="565"/>
      <c r="I74" s="532"/>
      <c r="J74" s="597"/>
      <c r="K74" s="597"/>
      <c r="P74" s="598"/>
      <c r="Q74" s="532"/>
      <c r="R74" s="599"/>
    </row>
    <row r="75" spans="1:18" ht="14.4" customHeight="1" x14ac:dyDescent="0.25">
      <c r="A75" s="1037" t="s">
        <v>20</v>
      </c>
      <c r="B75" s="1037"/>
      <c r="C75" s="1037"/>
      <c r="D75" s="1037"/>
      <c r="E75" s="1037"/>
      <c r="F75" s="1037"/>
      <c r="G75" s="1038"/>
      <c r="H75" s="719">
        <f>SUM(H46+H73)</f>
        <v>0</v>
      </c>
      <c r="I75" s="532"/>
      <c r="J75" s="556"/>
      <c r="K75" s="556"/>
      <c r="L75" s="556"/>
      <c r="M75" s="556"/>
      <c r="N75" s="556"/>
      <c r="O75" s="556"/>
      <c r="P75" s="559">
        <f>SUM(P46+P73)</f>
        <v>0</v>
      </c>
      <c r="Q75" s="532"/>
      <c r="R75" s="718">
        <f>SUM(H75+P75)</f>
        <v>0</v>
      </c>
    </row>
    <row r="76" spans="1:18" x14ac:dyDescent="0.25">
      <c r="A76" s="562"/>
      <c r="B76" s="562"/>
      <c r="C76" s="562"/>
      <c r="D76" s="562"/>
      <c r="E76" s="562"/>
      <c r="F76" s="562"/>
      <c r="G76" s="562"/>
      <c r="H76" s="565"/>
      <c r="I76" s="532"/>
      <c r="J76" s="597"/>
      <c r="K76" s="597"/>
      <c r="P76" s="598"/>
      <c r="Q76" s="532"/>
      <c r="R76" s="599"/>
    </row>
    <row r="77" spans="1:18" x14ac:dyDescent="0.25">
      <c r="A77" s="624" t="s">
        <v>410</v>
      </c>
      <c r="B77" s="625"/>
      <c r="C77" s="626"/>
      <c r="D77" s="626"/>
      <c r="E77" s="626"/>
      <c r="F77" s="626"/>
      <c r="G77" s="626"/>
      <c r="H77" s="627"/>
      <c r="I77" s="532"/>
      <c r="J77" s="606"/>
      <c r="K77" s="607"/>
      <c r="L77" s="604"/>
      <c r="M77" s="604"/>
      <c r="N77" s="604"/>
      <c r="O77" s="604"/>
      <c r="P77" s="605"/>
      <c r="Q77" s="532"/>
      <c r="R77" s="608"/>
    </row>
    <row r="78" spans="1:18" x14ac:dyDescent="0.25">
      <c r="A78" s="622"/>
      <c r="B78" s="628"/>
      <c r="C78" s="629"/>
      <c r="D78" s="629"/>
      <c r="E78" s="629"/>
      <c r="F78" s="629"/>
      <c r="G78" s="630"/>
      <c r="H78" s="536"/>
      <c r="I78" s="532"/>
      <c r="J78" s="1078"/>
      <c r="K78" s="1019"/>
      <c r="L78" s="1019"/>
      <c r="M78" s="1019"/>
      <c r="N78" s="631"/>
      <c r="O78" s="630"/>
      <c r="P78" s="536"/>
      <c r="Q78" s="532"/>
      <c r="R78" s="717">
        <f>SUM(H78+P78)</f>
        <v>0</v>
      </c>
    </row>
    <row r="79" spans="1:18" x14ac:dyDescent="0.25">
      <c r="A79" s="622"/>
      <c r="B79" s="632"/>
      <c r="C79" s="633"/>
      <c r="D79" s="633"/>
      <c r="E79" s="633"/>
      <c r="F79" s="633"/>
      <c r="G79" s="638"/>
      <c r="H79" s="536"/>
      <c r="I79" s="532"/>
      <c r="J79" s="1078"/>
      <c r="K79" s="1019"/>
      <c r="L79" s="1019"/>
      <c r="M79" s="1019"/>
      <c r="N79" s="635"/>
      <c r="O79" s="634"/>
      <c r="P79" s="536"/>
      <c r="Q79" s="532"/>
      <c r="R79" s="717">
        <f>SUM(H79+P79)</f>
        <v>0</v>
      </c>
    </row>
    <row r="80" spans="1:18" ht="14.4" customHeight="1" x14ac:dyDescent="0.25">
      <c r="A80" s="555"/>
      <c r="B80" s="556"/>
      <c r="C80" s="556"/>
      <c r="D80" s="556"/>
      <c r="E80" s="556"/>
      <c r="F80" s="1032" t="s">
        <v>22</v>
      </c>
      <c r="G80" s="1033"/>
      <c r="H80" s="719">
        <f>SUM(H78:H79)</f>
        <v>0</v>
      </c>
      <c r="I80" s="532"/>
      <c r="J80" s="556"/>
      <c r="K80" s="556"/>
      <c r="L80" s="556"/>
      <c r="M80" s="556"/>
      <c r="N80" s="1032" t="s">
        <v>22</v>
      </c>
      <c r="O80" s="1033"/>
      <c r="P80" s="559">
        <f>SUM(P78:P79)</f>
        <v>0</v>
      </c>
      <c r="Q80" s="532"/>
      <c r="R80" s="718">
        <f>SUM(H80+P80)</f>
        <v>0</v>
      </c>
    </row>
    <row r="81" spans="1:18" x14ac:dyDescent="0.25">
      <c r="A81" s="562"/>
      <c r="B81" s="562"/>
      <c r="C81" s="562"/>
      <c r="D81" s="562"/>
      <c r="E81" s="562"/>
      <c r="F81" s="562"/>
      <c r="G81" s="562"/>
      <c r="H81" s="565"/>
      <c r="I81" s="532"/>
      <c r="J81" s="597"/>
      <c r="K81" s="597"/>
      <c r="P81" s="598"/>
      <c r="Q81" s="532"/>
      <c r="R81" s="599"/>
    </row>
    <row r="82" spans="1:18" x14ac:dyDescent="0.25">
      <c r="A82" s="640" t="s">
        <v>389</v>
      </c>
      <c r="B82" s="641"/>
      <c r="C82" s="641"/>
      <c r="D82" s="519"/>
      <c r="E82" s="641"/>
      <c r="F82" s="641"/>
      <c r="G82" s="642"/>
      <c r="H82" s="643"/>
      <c r="I82" s="532"/>
      <c r="J82" s="606"/>
      <c r="K82" s="607"/>
      <c r="L82" s="604"/>
      <c r="M82" s="604"/>
      <c r="N82" s="604"/>
      <c r="O82" s="604"/>
      <c r="P82" s="605"/>
      <c r="Q82" s="532"/>
      <c r="R82" s="608"/>
    </row>
    <row r="83" spans="1:18" x14ac:dyDescent="0.25">
      <c r="A83" s="644" t="s">
        <v>102</v>
      </c>
      <c r="B83" s="710" t="s">
        <v>380</v>
      </c>
      <c r="C83" s="710" t="s">
        <v>359</v>
      </c>
      <c r="D83" s="710" t="s">
        <v>360</v>
      </c>
      <c r="E83" s="710" t="s">
        <v>381</v>
      </c>
      <c r="F83" s="711" t="s">
        <v>361</v>
      </c>
      <c r="G83" s="646"/>
      <c r="H83" s="647"/>
      <c r="I83" s="572"/>
      <c r="J83" s="710" t="s">
        <v>380</v>
      </c>
      <c r="K83" s="710" t="s">
        <v>359</v>
      </c>
      <c r="L83" s="710" t="s">
        <v>360</v>
      </c>
      <c r="M83" s="710" t="s">
        <v>381</v>
      </c>
      <c r="N83" s="711" t="s">
        <v>361</v>
      </c>
      <c r="O83" s="646"/>
      <c r="P83" s="647"/>
      <c r="Q83" s="572"/>
      <c r="R83" s="559"/>
    </row>
    <row r="84" spans="1:18" x14ac:dyDescent="0.25">
      <c r="A84" s="648" t="s">
        <v>292</v>
      </c>
      <c r="B84" s="649"/>
      <c r="C84" s="649"/>
      <c r="D84" s="649"/>
      <c r="E84" s="649"/>
      <c r="F84" s="763"/>
      <c r="G84" s="651"/>
      <c r="H84" s="552">
        <f>B84*C84*D84*E84</f>
        <v>0</v>
      </c>
      <c r="I84" s="532"/>
      <c r="J84" s="649"/>
      <c r="K84" s="649"/>
      <c r="L84" s="649"/>
      <c r="M84" s="649"/>
      <c r="N84" s="763"/>
      <c r="O84" s="651"/>
      <c r="P84" s="552">
        <f>J84*K84*L84*M84</f>
        <v>0</v>
      </c>
      <c r="Q84" s="532"/>
      <c r="R84" s="717">
        <f>SUM(H84+P84)</f>
        <v>0</v>
      </c>
    </row>
    <row r="85" spans="1:18" x14ac:dyDescent="0.25">
      <c r="A85" s="652" t="s">
        <v>293</v>
      </c>
      <c r="B85" s="649"/>
      <c r="C85" s="649"/>
      <c r="D85" s="649"/>
      <c r="E85" s="649"/>
      <c r="F85" s="763"/>
      <c r="G85" s="651"/>
      <c r="H85" s="531">
        <f t="shared" ref="H85" si="15">B85*C85*D85*E85</f>
        <v>0</v>
      </c>
      <c r="I85" s="532"/>
      <c r="J85" s="649"/>
      <c r="K85" s="649"/>
      <c r="L85" s="649"/>
      <c r="M85" s="649"/>
      <c r="N85" s="763"/>
      <c r="O85" s="651"/>
      <c r="P85" s="531">
        <f t="shared" ref="P85" si="16">J85*K85*L85*M85</f>
        <v>0</v>
      </c>
      <c r="Q85" s="532"/>
      <c r="R85" s="717">
        <f t="shared" ref="R85:R88" si="17">SUM(H85+P85)</f>
        <v>0</v>
      </c>
    </row>
    <row r="86" spans="1:18" x14ac:dyDescent="0.25">
      <c r="A86" s="652" t="s">
        <v>295</v>
      </c>
      <c r="B86" s="649"/>
      <c r="C86" s="1111"/>
      <c r="D86" s="649"/>
      <c r="E86" s="649"/>
      <c r="F86" s="763"/>
      <c r="G86" s="651"/>
      <c r="H86" s="531">
        <f>B86*D86*E86</f>
        <v>0</v>
      </c>
      <c r="I86" s="532"/>
      <c r="J86" s="649"/>
      <c r="K86" s="1111"/>
      <c r="L86" s="649"/>
      <c r="M86" s="649"/>
      <c r="N86" s="763"/>
      <c r="O86" s="651"/>
      <c r="P86" s="531">
        <f>J86*L86*M86</f>
        <v>0</v>
      </c>
      <c r="Q86" s="532"/>
      <c r="R86" s="717">
        <f t="shared" si="17"/>
        <v>0</v>
      </c>
    </row>
    <row r="87" spans="1:18" x14ac:dyDescent="0.25">
      <c r="A87" s="652" t="s">
        <v>294</v>
      </c>
      <c r="B87" s="649"/>
      <c r="C87" s="1111"/>
      <c r="D87" s="649"/>
      <c r="E87" s="649"/>
      <c r="F87" s="650"/>
      <c r="G87" s="651"/>
      <c r="H87" s="531">
        <f>B87*D87*E87*F87</f>
        <v>0</v>
      </c>
      <c r="I87" s="532"/>
      <c r="J87" s="649"/>
      <c r="K87" s="1111"/>
      <c r="L87" s="649"/>
      <c r="M87" s="649"/>
      <c r="N87" s="650"/>
      <c r="O87" s="651"/>
      <c r="P87" s="531">
        <f>J87*L87*M87*N87</f>
        <v>0</v>
      </c>
      <c r="Q87" s="532"/>
      <c r="R87" s="717">
        <f t="shared" si="17"/>
        <v>0</v>
      </c>
    </row>
    <row r="88" spans="1:18" x14ac:dyDescent="0.25">
      <c r="A88" s="653" t="s">
        <v>145</v>
      </c>
      <c r="B88" s="649"/>
      <c r="C88" s="649"/>
      <c r="D88" s="649"/>
      <c r="E88" s="649"/>
      <c r="F88" s="763"/>
      <c r="G88" s="654"/>
      <c r="H88" s="531">
        <f>B88*C88*D88*E88</f>
        <v>0</v>
      </c>
      <c r="I88" s="532"/>
      <c r="J88" s="649"/>
      <c r="K88" s="649"/>
      <c r="L88" s="649"/>
      <c r="M88" s="649"/>
      <c r="N88" s="763"/>
      <c r="O88" s="654"/>
      <c r="P88" s="531">
        <f>J88*K88*L88*M88</f>
        <v>0</v>
      </c>
      <c r="Q88" s="532"/>
      <c r="R88" s="717">
        <f t="shared" si="17"/>
        <v>0</v>
      </c>
    </row>
    <row r="89" spans="1:18" ht="14.4" x14ac:dyDescent="0.3">
      <c r="A89" s="655"/>
      <c r="C89" s="622"/>
      <c r="D89" s="622"/>
      <c r="E89" s="622"/>
      <c r="F89" s="622" t="s">
        <v>104</v>
      </c>
      <c r="G89" s="656"/>
      <c r="H89" s="719">
        <f>SUM(H84:H88)</f>
        <v>0</v>
      </c>
      <c r="I89" s="657"/>
      <c r="J89" s="500"/>
      <c r="K89" s="622"/>
      <c r="L89" s="622"/>
      <c r="M89" s="622"/>
      <c r="N89" s="622" t="s">
        <v>104</v>
      </c>
      <c r="O89" s="656"/>
      <c r="P89" s="719">
        <f>SUM(P84:P88)</f>
        <v>0</v>
      </c>
      <c r="Q89" s="657"/>
      <c r="R89" s="726">
        <f>SUM(H89+P89)</f>
        <v>0</v>
      </c>
    </row>
    <row r="90" spans="1:18" x14ac:dyDescent="0.25">
      <c r="A90" s="644" t="s">
        <v>102</v>
      </c>
      <c r="B90" s="710" t="s">
        <v>380</v>
      </c>
      <c r="C90" s="710" t="s">
        <v>359</v>
      </c>
      <c r="D90" s="710" t="s">
        <v>360</v>
      </c>
      <c r="E90" s="710" t="s">
        <v>381</v>
      </c>
      <c r="F90" s="711" t="s">
        <v>361</v>
      </c>
      <c r="G90" s="646"/>
      <c r="H90" s="647"/>
      <c r="I90" s="532"/>
      <c r="J90" s="710" t="s">
        <v>380</v>
      </c>
      <c r="K90" s="710" t="s">
        <v>359</v>
      </c>
      <c r="L90" s="710" t="s">
        <v>360</v>
      </c>
      <c r="M90" s="710" t="s">
        <v>381</v>
      </c>
      <c r="N90" s="711" t="s">
        <v>361</v>
      </c>
      <c r="O90" s="646"/>
      <c r="P90" s="647"/>
      <c r="Q90" s="532"/>
      <c r="R90" s="559"/>
    </row>
    <row r="91" spans="1:18" x14ac:dyDescent="0.25">
      <c r="A91" s="648" t="s">
        <v>292</v>
      </c>
      <c r="B91" s="649"/>
      <c r="C91" s="649"/>
      <c r="D91" s="649"/>
      <c r="E91" s="649"/>
      <c r="F91" s="763"/>
      <c r="G91" s="651"/>
      <c r="H91" s="552">
        <f>B91*C91*D91*E91</f>
        <v>0</v>
      </c>
      <c r="I91" s="532"/>
      <c r="J91" s="649"/>
      <c r="K91" s="649"/>
      <c r="L91" s="649"/>
      <c r="M91" s="649"/>
      <c r="N91" s="763"/>
      <c r="O91" s="651"/>
      <c r="P91" s="552">
        <f>J91*K91*L91*M91</f>
        <v>0</v>
      </c>
      <c r="Q91" s="532"/>
      <c r="R91" s="717">
        <f t="shared" ref="R91:R96" si="18">SUM(H91+P91)</f>
        <v>0</v>
      </c>
    </row>
    <row r="92" spans="1:18" x14ac:dyDescent="0.25">
      <c r="A92" s="652" t="s">
        <v>293</v>
      </c>
      <c r="B92" s="649"/>
      <c r="C92" s="649"/>
      <c r="D92" s="649"/>
      <c r="E92" s="649"/>
      <c r="F92" s="763"/>
      <c r="G92" s="651"/>
      <c r="H92" s="531">
        <f t="shared" ref="H92" si="19">B92*C92*D92*E92</f>
        <v>0</v>
      </c>
      <c r="I92" s="532"/>
      <c r="J92" s="649"/>
      <c r="K92" s="649"/>
      <c r="L92" s="649"/>
      <c r="M92" s="649"/>
      <c r="N92" s="763"/>
      <c r="O92" s="651"/>
      <c r="P92" s="531">
        <f t="shared" ref="P92" si="20">J92*K92*L92*M92</f>
        <v>0</v>
      </c>
      <c r="Q92" s="532"/>
      <c r="R92" s="717">
        <f t="shared" si="18"/>
        <v>0</v>
      </c>
    </row>
    <row r="93" spans="1:18" x14ac:dyDescent="0.25">
      <c r="A93" s="652" t="s">
        <v>295</v>
      </c>
      <c r="B93" s="649"/>
      <c r="C93" s="1111"/>
      <c r="D93" s="649"/>
      <c r="E93" s="649"/>
      <c r="F93" s="763"/>
      <c r="G93" s="651"/>
      <c r="H93" s="531">
        <f>B93*D93*E93</f>
        <v>0</v>
      </c>
      <c r="I93" s="532"/>
      <c r="J93" s="649"/>
      <c r="K93" s="1111"/>
      <c r="L93" s="649"/>
      <c r="M93" s="649"/>
      <c r="N93" s="763"/>
      <c r="O93" s="651"/>
      <c r="P93" s="531">
        <f>J93*L93*M93</f>
        <v>0</v>
      </c>
      <c r="Q93" s="532"/>
      <c r="R93" s="717">
        <f t="shared" si="18"/>
        <v>0</v>
      </c>
    </row>
    <row r="94" spans="1:18" x14ac:dyDescent="0.25">
      <c r="A94" s="652" t="s">
        <v>294</v>
      </c>
      <c r="B94" s="649"/>
      <c r="C94" s="1111"/>
      <c r="D94" s="649"/>
      <c r="E94" s="649"/>
      <c r="F94" s="650"/>
      <c r="G94" s="651"/>
      <c r="H94" s="531">
        <f>B94*D94*E94*F94</f>
        <v>0</v>
      </c>
      <c r="I94" s="532"/>
      <c r="J94" s="649"/>
      <c r="K94" s="1111"/>
      <c r="L94" s="649"/>
      <c r="M94" s="649"/>
      <c r="N94" s="650"/>
      <c r="O94" s="651"/>
      <c r="P94" s="531">
        <f>J94*L94*M94*N94</f>
        <v>0</v>
      </c>
      <c r="Q94" s="532"/>
      <c r="R94" s="717">
        <f t="shared" si="18"/>
        <v>0</v>
      </c>
    </row>
    <row r="95" spans="1:18" x14ac:dyDescent="0.25">
      <c r="A95" s="653" t="s">
        <v>145</v>
      </c>
      <c r="B95" s="649"/>
      <c r="C95" s="649"/>
      <c r="D95" s="649"/>
      <c r="E95" s="649"/>
      <c r="F95" s="763"/>
      <c r="G95" s="654"/>
      <c r="H95" s="531">
        <f>B95*C95*D95*E95</f>
        <v>0</v>
      </c>
      <c r="I95" s="532"/>
      <c r="J95" s="649"/>
      <c r="K95" s="649"/>
      <c r="L95" s="649"/>
      <c r="M95" s="649"/>
      <c r="N95" s="763"/>
      <c r="O95" s="654"/>
      <c r="P95" s="531">
        <f>J95*K95*L95*M95</f>
        <v>0</v>
      </c>
      <c r="Q95" s="532"/>
      <c r="R95" s="717">
        <f t="shared" si="18"/>
        <v>0</v>
      </c>
    </row>
    <row r="96" spans="1:18" ht="14.4" x14ac:dyDescent="0.3">
      <c r="A96" s="655"/>
      <c r="C96" s="622"/>
      <c r="D96" s="622"/>
      <c r="E96" s="622"/>
      <c r="F96" s="622" t="s">
        <v>104</v>
      </c>
      <c r="G96" s="658"/>
      <c r="H96" s="719">
        <f>SUM(H91:H95)</f>
        <v>0</v>
      </c>
      <c r="I96" s="657"/>
      <c r="J96" s="500"/>
      <c r="K96" s="622"/>
      <c r="L96" s="622"/>
      <c r="M96" s="622"/>
      <c r="N96" s="622" t="s">
        <v>104</v>
      </c>
      <c r="O96" s="658"/>
      <c r="P96" s="719">
        <f>SUM(P91:P95)</f>
        <v>0</v>
      </c>
      <c r="Q96" s="657"/>
      <c r="R96" s="726">
        <f t="shared" si="18"/>
        <v>0</v>
      </c>
    </row>
    <row r="97" spans="1:18" x14ac:dyDescent="0.25">
      <c r="A97" s="644" t="s">
        <v>102</v>
      </c>
      <c r="B97" s="710" t="s">
        <v>380</v>
      </c>
      <c r="C97" s="710" t="s">
        <v>359</v>
      </c>
      <c r="D97" s="710" t="s">
        <v>360</v>
      </c>
      <c r="E97" s="710" t="s">
        <v>381</v>
      </c>
      <c r="F97" s="711" t="s">
        <v>361</v>
      </c>
      <c r="G97" s="646"/>
      <c r="H97" s="647"/>
      <c r="I97" s="532"/>
      <c r="J97" s="710" t="s">
        <v>380</v>
      </c>
      <c r="K97" s="710" t="s">
        <v>359</v>
      </c>
      <c r="L97" s="710" t="s">
        <v>360</v>
      </c>
      <c r="M97" s="710" t="s">
        <v>381</v>
      </c>
      <c r="N97" s="711" t="s">
        <v>361</v>
      </c>
      <c r="O97" s="646"/>
      <c r="P97" s="647"/>
      <c r="Q97" s="532"/>
      <c r="R97" s="559"/>
    </row>
    <row r="98" spans="1:18" x14ac:dyDescent="0.25">
      <c r="A98" s="648" t="s">
        <v>292</v>
      </c>
      <c r="B98" s="649"/>
      <c r="C98" s="649"/>
      <c r="D98" s="649"/>
      <c r="E98" s="649"/>
      <c r="F98" s="763"/>
      <c r="G98" s="651"/>
      <c r="H98" s="552">
        <f>B98*C98*D98*E98</f>
        <v>0</v>
      </c>
      <c r="I98" s="532"/>
      <c r="J98" s="649"/>
      <c r="K98" s="649"/>
      <c r="L98" s="649"/>
      <c r="M98" s="649"/>
      <c r="N98" s="763"/>
      <c r="O98" s="651"/>
      <c r="P98" s="552">
        <f>J98*K98*L98*M98</f>
        <v>0</v>
      </c>
      <c r="Q98" s="532"/>
      <c r="R98" s="717">
        <f t="shared" ref="R98:R103" si="21">SUM(H98+P98)</f>
        <v>0</v>
      </c>
    </row>
    <row r="99" spans="1:18" x14ac:dyDescent="0.25">
      <c r="A99" s="652" t="s">
        <v>293</v>
      </c>
      <c r="B99" s="649"/>
      <c r="C99" s="649"/>
      <c r="D99" s="649"/>
      <c r="E99" s="649"/>
      <c r="F99" s="763"/>
      <c r="G99" s="651"/>
      <c r="H99" s="531">
        <f t="shared" ref="H99" si="22">B99*C99*D99*E99</f>
        <v>0</v>
      </c>
      <c r="I99" s="532"/>
      <c r="J99" s="649"/>
      <c r="K99" s="649"/>
      <c r="L99" s="649"/>
      <c r="M99" s="649"/>
      <c r="N99" s="763"/>
      <c r="O99" s="651"/>
      <c r="P99" s="531">
        <f t="shared" ref="P99" si="23">J99*K99*L99*M99</f>
        <v>0</v>
      </c>
      <c r="Q99" s="532"/>
      <c r="R99" s="717">
        <f t="shared" si="21"/>
        <v>0</v>
      </c>
    </row>
    <row r="100" spans="1:18" x14ac:dyDescent="0.25">
      <c r="A100" s="652" t="s">
        <v>295</v>
      </c>
      <c r="B100" s="649"/>
      <c r="C100" s="1111"/>
      <c r="D100" s="649"/>
      <c r="E100" s="649"/>
      <c r="F100" s="763"/>
      <c r="G100" s="651"/>
      <c r="H100" s="531">
        <f>B100*D100*E100</f>
        <v>0</v>
      </c>
      <c r="I100" s="532"/>
      <c r="J100" s="649"/>
      <c r="K100" s="1111"/>
      <c r="L100" s="649"/>
      <c r="M100" s="649"/>
      <c r="N100" s="763"/>
      <c r="O100" s="651"/>
      <c r="P100" s="531">
        <f>J100*L100*M100</f>
        <v>0</v>
      </c>
      <c r="Q100" s="532"/>
      <c r="R100" s="717">
        <f t="shared" si="21"/>
        <v>0</v>
      </c>
    </row>
    <row r="101" spans="1:18" x14ac:dyDescent="0.25">
      <c r="A101" s="652" t="s">
        <v>294</v>
      </c>
      <c r="B101" s="649"/>
      <c r="C101" s="1111"/>
      <c r="D101" s="649"/>
      <c r="E101" s="649"/>
      <c r="F101" s="650"/>
      <c r="G101" s="651"/>
      <c r="H101" s="531">
        <f>B101*D101*E101*F101</f>
        <v>0</v>
      </c>
      <c r="I101" s="532"/>
      <c r="J101" s="649"/>
      <c r="K101" s="1111"/>
      <c r="L101" s="649"/>
      <c r="M101" s="649"/>
      <c r="N101" s="650"/>
      <c r="O101" s="651"/>
      <c r="P101" s="531">
        <f>J101*L101*M101*N101</f>
        <v>0</v>
      </c>
      <c r="Q101" s="532"/>
      <c r="R101" s="717">
        <f t="shared" si="21"/>
        <v>0</v>
      </c>
    </row>
    <row r="102" spans="1:18" x14ac:dyDescent="0.25">
      <c r="A102" s="653" t="s">
        <v>145</v>
      </c>
      <c r="B102" s="649"/>
      <c r="C102" s="649"/>
      <c r="D102" s="649"/>
      <c r="E102" s="649"/>
      <c r="F102" s="763"/>
      <c r="G102" s="654"/>
      <c r="H102" s="531">
        <f>B102*C102*D102*E102</f>
        <v>0</v>
      </c>
      <c r="I102" s="532"/>
      <c r="J102" s="649"/>
      <c r="K102" s="649"/>
      <c r="L102" s="649"/>
      <c r="M102" s="649"/>
      <c r="N102" s="763"/>
      <c r="O102" s="654"/>
      <c r="P102" s="531">
        <f>J102*K102*L102*M102</f>
        <v>0</v>
      </c>
      <c r="Q102" s="532"/>
      <c r="R102" s="717">
        <f t="shared" si="21"/>
        <v>0</v>
      </c>
    </row>
    <row r="103" spans="1:18" ht="14.4" x14ac:dyDescent="0.3">
      <c r="A103" s="655"/>
      <c r="C103" s="622"/>
      <c r="D103" s="622"/>
      <c r="E103" s="622"/>
      <c r="F103" s="622" t="s">
        <v>104</v>
      </c>
      <c r="G103" s="622"/>
      <c r="H103" s="719">
        <f>SUM(H98:H102)</f>
        <v>0</v>
      </c>
      <c r="I103" s="657"/>
      <c r="J103" s="500"/>
      <c r="K103" s="622"/>
      <c r="L103" s="622"/>
      <c r="M103" s="622"/>
      <c r="N103" s="622" t="s">
        <v>104</v>
      </c>
      <c r="O103" s="622"/>
      <c r="P103" s="719">
        <f>SUM(P98:P102)</f>
        <v>0</v>
      </c>
      <c r="Q103" s="657"/>
      <c r="R103" s="726">
        <f t="shared" si="21"/>
        <v>0</v>
      </c>
    </row>
    <row r="104" spans="1:18" x14ac:dyDescent="0.25">
      <c r="A104" s="644" t="s">
        <v>102</v>
      </c>
      <c r="B104" s="710" t="s">
        <v>380</v>
      </c>
      <c r="C104" s="710" t="s">
        <v>359</v>
      </c>
      <c r="D104" s="710" t="s">
        <v>360</v>
      </c>
      <c r="E104" s="710" t="s">
        <v>381</v>
      </c>
      <c r="F104" s="711" t="s">
        <v>361</v>
      </c>
      <c r="G104" s="646"/>
      <c r="H104" s="647"/>
      <c r="I104" s="532"/>
      <c r="J104" s="710" t="s">
        <v>380</v>
      </c>
      <c r="K104" s="710" t="s">
        <v>359</v>
      </c>
      <c r="L104" s="710" t="s">
        <v>360</v>
      </c>
      <c r="M104" s="710" t="s">
        <v>381</v>
      </c>
      <c r="N104" s="711" t="s">
        <v>361</v>
      </c>
      <c r="O104" s="646"/>
      <c r="P104" s="647"/>
      <c r="Q104" s="532"/>
      <c r="R104" s="559"/>
    </row>
    <row r="105" spans="1:18" x14ac:dyDescent="0.25">
      <c r="A105" s="648" t="s">
        <v>292</v>
      </c>
      <c r="B105" s="649"/>
      <c r="C105" s="649"/>
      <c r="D105" s="649"/>
      <c r="E105" s="649"/>
      <c r="F105" s="763"/>
      <c r="G105" s="651"/>
      <c r="H105" s="552">
        <f>B105*C105*D105*E105</f>
        <v>0</v>
      </c>
      <c r="I105" s="532"/>
      <c r="J105" s="649"/>
      <c r="K105" s="649"/>
      <c r="L105" s="649"/>
      <c r="M105" s="649"/>
      <c r="N105" s="763"/>
      <c r="O105" s="651"/>
      <c r="P105" s="552">
        <f>J105*K105*L105*M105</f>
        <v>0</v>
      </c>
      <c r="Q105" s="532"/>
      <c r="R105" s="717">
        <f t="shared" ref="R105:R111" si="24">SUM(H105+P105)</f>
        <v>0</v>
      </c>
    </row>
    <row r="106" spans="1:18" x14ac:dyDescent="0.25">
      <c r="A106" s="652" t="s">
        <v>293</v>
      </c>
      <c r="B106" s="649"/>
      <c r="C106" s="649"/>
      <c r="D106" s="649"/>
      <c r="E106" s="649"/>
      <c r="F106" s="763"/>
      <c r="G106" s="651"/>
      <c r="H106" s="531">
        <f t="shared" ref="H106" si="25">B106*C106*D106*E106</f>
        <v>0</v>
      </c>
      <c r="I106" s="532"/>
      <c r="J106" s="649"/>
      <c r="K106" s="649"/>
      <c r="L106" s="649"/>
      <c r="M106" s="649"/>
      <c r="N106" s="763"/>
      <c r="O106" s="651"/>
      <c r="P106" s="531">
        <f t="shared" ref="P106" si="26">J106*K106*L106*M106</f>
        <v>0</v>
      </c>
      <c r="Q106" s="532"/>
      <c r="R106" s="717">
        <f t="shared" si="24"/>
        <v>0</v>
      </c>
    </row>
    <row r="107" spans="1:18" x14ac:dyDescent="0.25">
      <c r="A107" s="652" t="s">
        <v>295</v>
      </c>
      <c r="B107" s="649"/>
      <c r="C107" s="1111"/>
      <c r="D107" s="649"/>
      <c r="E107" s="649"/>
      <c r="F107" s="763"/>
      <c r="G107" s="651"/>
      <c r="H107" s="531">
        <f>B107*D107*E107</f>
        <v>0</v>
      </c>
      <c r="I107" s="532"/>
      <c r="J107" s="649"/>
      <c r="K107" s="1111"/>
      <c r="L107" s="649"/>
      <c r="M107" s="649"/>
      <c r="N107" s="763"/>
      <c r="O107" s="651"/>
      <c r="P107" s="531">
        <f>J107*L107*M107</f>
        <v>0</v>
      </c>
      <c r="Q107" s="532"/>
      <c r="R107" s="717">
        <f t="shared" si="24"/>
        <v>0</v>
      </c>
    </row>
    <row r="108" spans="1:18" x14ac:dyDescent="0.25">
      <c r="A108" s="652" t="s">
        <v>294</v>
      </c>
      <c r="B108" s="649"/>
      <c r="C108" s="1111"/>
      <c r="D108" s="649"/>
      <c r="E108" s="649"/>
      <c r="F108" s="650"/>
      <c r="G108" s="651"/>
      <c r="H108" s="531">
        <f>B108*D108*E108*F108</f>
        <v>0</v>
      </c>
      <c r="I108" s="532"/>
      <c r="J108" s="649"/>
      <c r="K108" s="1111"/>
      <c r="L108" s="649"/>
      <c r="M108" s="649"/>
      <c r="N108" s="650"/>
      <c r="O108" s="651"/>
      <c r="P108" s="531">
        <f>J108*L108*M108*N108</f>
        <v>0</v>
      </c>
      <c r="Q108" s="532"/>
      <c r="R108" s="717">
        <f t="shared" si="24"/>
        <v>0</v>
      </c>
    </row>
    <row r="109" spans="1:18" x14ac:dyDescent="0.25">
      <c r="A109" s="653" t="s">
        <v>145</v>
      </c>
      <c r="B109" s="649"/>
      <c r="C109" s="649"/>
      <c r="D109" s="649"/>
      <c r="E109" s="649"/>
      <c r="F109" s="763"/>
      <c r="G109" s="654"/>
      <c r="H109" s="531">
        <f>B109*C109*D109*E109</f>
        <v>0</v>
      </c>
      <c r="I109" s="532"/>
      <c r="J109" s="649"/>
      <c r="K109" s="649"/>
      <c r="L109" s="649"/>
      <c r="M109" s="649"/>
      <c r="N109" s="763"/>
      <c r="O109" s="654"/>
      <c r="P109" s="531">
        <f>J109*K109*L109*M109</f>
        <v>0</v>
      </c>
      <c r="Q109" s="532"/>
      <c r="R109" s="717">
        <f t="shared" si="24"/>
        <v>0</v>
      </c>
    </row>
    <row r="110" spans="1:18" ht="14.4" x14ac:dyDescent="0.3">
      <c r="A110" s="655"/>
      <c r="C110" s="622"/>
      <c r="D110" s="622"/>
      <c r="E110" s="622"/>
      <c r="F110" s="622" t="s">
        <v>104</v>
      </c>
      <c r="G110" s="622"/>
      <c r="H110" s="719">
        <f>SUM(H105:H109)</f>
        <v>0</v>
      </c>
      <c r="I110" s="532"/>
      <c r="J110" s="659"/>
      <c r="K110" s="659"/>
      <c r="L110" s="622"/>
      <c r="M110" s="622"/>
      <c r="N110" s="622" t="s">
        <v>104</v>
      </c>
      <c r="O110" s="622"/>
      <c r="P110" s="719">
        <f>SUM(P105:P109)</f>
        <v>0</v>
      </c>
      <c r="Q110" s="532"/>
      <c r="R110" s="726">
        <f t="shared" si="24"/>
        <v>0</v>
      </c>
    </row>
    <row r="111" spans="1:18" x14ac:dyDescent="0.25">
      <c r="A111" s="555"/>
      <c r="B111" s="556"/>
      <c r="C111" s="556"/>
      <c r="D111" s="556"/>
      <c r="E111" s="556"/>
      <c r="F111" s="1032" t="s">
        <v>22</v>
      </c>
      <c r="G111" s="1033"/>
      <c r="H111" s="719">
        <f>SUM(H110+H103+H96+H89)</f>
        <v>0</v>
      </c>
      <c r="I111" s="532"/>
      <c r="J111" s="556"/>
      <c r="K111" s="556"/>
      <c r="L111" s="556"/>
      <c r="M111" s="556"/>
      <c r="N111" s="1032" t="s">
        <v>22</v>
      </c>
      <c r="O111" s="1033"/>
      <c r="P111" s="559">
        <f>SUM(P110+P103+P96+P89)</f>
        <v>0</v>
      </c>
      <c r="Q111" s="532"/>
      <c r="R111" s="718">
        <f t="shared" si="24"/>
        <v>0</v>
      </c>
    </row>
    <row r="112" spans="1:18" x14ac:dyDescent="0.25">
      <c r="A112" s="562"/>
      <c r="B112" s="562"/>
      <c r="C112" s="562"/>
      <c r="D112" s="562"/>
      <c r="E112" s="562"/>
      <c r="F112" s="562"/>
      <c r="G112" s="562"/>
      <c r="H112" s="565"/>
      <c r="I112" s="532"/>
      <c r="J112" s="597"/>
      <c r="K112" s="597"/>
      <c r="P112" s="598"/>
      <c r="Q112" s="532"/>
      <c r="R112" s="599"/>
    </row>
    <row r="113" spans="1:18" x14ac:dyDescent="0.25">
      <c r="A113" s="743" t="s">
        <v>390</v>
      </c>
      <c r="B113" s="606"/>
      <c r="C113" s="607"/>
      <c r="D113" s="604"/>
      <c r="E113" s="604"/>
      <c r="F113" s="604"/>
      <c r="G113" s="604"/>
      <c r="H113" s="605"/>
      <c r="I113" s="532"/>
      <c r="J113" s="606"/>
      <c r="K113" s="607"/>
      <c r="L113" s="604"/>
      <c r="M113" s="604"/>
      <c r="N113" s="604"/>
      <c r="O113" s="604"/>
      <c r="P113" s="605"/>
      <c r="Q113" s="532"/>
      <c r="R113" s="605"/>
    </row>
    <row r="114" spans="1:18" x14ac:dyDescent="0.25">
      <c r="A114" s="556"/>
      <c r="B114" s="710" t="s">
        <v>380</v>
      </c>
      <c r="C114" s="710" t="s">
        <v>359</v>
      </c>
      <c r="D114" s="710" t="s">
        <v>360</v>
      </c>
      <c r="E114" s="710" t="s">
        <v>381</v>
      </c>
      <c r="F114" s="711" t="s">
        <v>361</v>
      </c>
      <c r="G114" s="661"/>
      <c r="H114" s="596"/>
      <c r="I114" s="532"/>
      <c r="J114" s="710" t="s">
        <v>380</v>
      </c>
      <c r="K114" s="710" t="s">
        <v>359</v>
      </c>
      <c r="L114" s="710" t="s">
        <v>360</v>
      </c>
      <c r="M114" s="710" t="s">
        <v>381</v>
      </c>
      <c r="N114" s="711" t="s">
        <v>361</v>
      </c>
      <c r="O114" s="661"/>
      <c r="P114" s="596"/>
      <c r="Q114" s="532"/>
      <c r="R114" s="559"/>
    </row>
    <row r="115" spans="1:18" x14ac:dyDescent="0.25">
      <c r="A115" s="408" t="s">
        <v>150</v>
      </c>
      <c r="B115" s="649"/>
      <c r="C115" s="800"/>
      <c r="D115" s="800"/>
      <c r="E115" s="800"/>
      <c r="F115" s="800"/>
      <c r="G115" s="662"/>
      <c r="H115" s="531">
        <f>B115*C115*D115*E115*F115</f>
        <v>0</v>
      </c>
      <c r="I115" s="532"/>
      <c r="J115" s="649"/>
      <c r="K115" s="800"/>
      <c r="L115" s="800"/>
      <c r="M115" s="800"/>
      <c r="N115" s="800"/>
      <c r="O115" s="662"/>
      <c r="P115" s="531">
        <f>J115*K115*L115*M115*N115</f>
        <v>0</v>
      </c>
      <c r="Q115" s="532"/>
      <c r="R115" s="717">
        <f t="shared" ref="R115:R123" si="27">SUM(H115+P115)</f>
        <v>0</v>
      </c>
    </row>
    <row r="116" spans="1:18" x14ac:dyDescent="0.25">
      <c r="A116" s="408" t="s">
        <v>151</v>
      </c>
      <c r="B116" s="649"/>
      <c r="C116" s="800"/>
      <c r="D116" s="800"/>
      <c r="E116" s="800"/>
      <c r="F116" s="763"/>
      <c r="G116" s="504"/>
      <c r="H116" s="531">
        <f>B116*C116*D116*E116</f>
        <v>0</v>
      </c>
      <c r="I116" s="532"/>
      <c r="J116" s="649"/>
      <c r="K116" s="800"/>
      <c r="L116" s="800"/>
      <c r="M116" s="800"/>
      <c r="N116" s="763"/>
      <c r="O116" s="504"/>
      <c r="P116" s="531">
        <f>J116*K116*L116*M116</f>
        <v>0</v>
      </c>
      <c r="Q116" s="532"/>
      <c r="R116" s="717">
        <f t="shared" si="27"/>
        <v>0</v>
      </c>
    </row>
    <row r="117" spans="1:18" x14ac:dyDescent="0.25">
      <c r="A117" s="408" t="s">
        <v>152</v>
      </c>
      <c r="B117" s="649"/>
      <c r="C117" s="800"/>
      <c r="D117" s="840"/>
      <c r="E117" s="800"/>
      <c r="F117" s="763"/>
      <c r="G117" s="504"/>
      <c r="H117" s="531">
        <f>B117*C117*E117*F117</f>
        <v>0</v>
      </c>
      <c r="I117" s="532"/>
      <c r="J117" s="649"/>
      <c r="K117" s="800"/>
      <c r="L117" s="840"/>
      <c r="M117" s="800"/>
      <c r="N117" s="763"/>
      <c r="O117" s="504"/>
      <c r="P117" s="531">
        <f>J117*K117*M117*N117</f>
        <v>0</v>
      </c>
      <c r="Q117" s="532"/>
      <c r="R117" s="717">
        <f t="shared" si="27"/>
        <v>0</v>
      </c>
    </row>
    <row r="118" spans="1:18" x14ac:dyDescent="0.25">
      <c r="A118" s="408" t="s">
        <v>153</v>
      </c>
      <c r="B118" s="649"/>
      <c r="C118" s="800"/>
      <c r="D118" s="800"/>
      <c r="E118" s="800"/>
      <c r="F118" s="763"/>
      <c r="G118" s="504"/>
      <c r="H118" s="531">
        <f>B118*C118*D118*E118</f>
        <v>0</v>
      </c>
      <c r="I118" s="532"/>
      <c r="J118" s="649"/>
      <c r="K118" s="800"/>
      <c r="L118" s="800"/>
      <c r="M118" s="800"/>
      <c r="N118" s="763"/>
      <c r="O118" s="504"/>
      <c r="P118" s="531">
        <f>J118*K118*L118*M118</f>
        <v>0</v>
      </c>
      <c r="Q118" s="532"/>
      <c r="R118" s="717">
        <f t="shared" si="27"/>
        <v>0</v>
      </c>
    </row>
    <row r="119" spans="1:18" x14ac:dyDescent="0.25">
      <c r="A119" s="408" t="s">
        <v>154</v>
      </c>
      <c r="B119" s="649"/>
      <c r="C119" s="800"/>
      <c r="D119" s="800"/>
      <c r="E119" s="800"/>
      <c r="F119" s="763"/>
      <c r="G119" s="504"/>
      <c r="H119" s="531">
        <f>B119*C119*D119*E119</f>
        <v>0</v>
      </c>
      <c r="I119" s="532"/>
      <c r="J119" s="649"/>
      <c r="K119" s="800"/>
      <c r="L119" s="800"/>
      <c r="M119" s="800"/>
      <c r="N119" s="763"/>
      <c r="O119" s="504"/>
      <c r="P119" s="531">
        <f>J119*K119*L119*M119</f>
        <v>0</v>
      </c>
      <c r="Q119" s="532"/>
      <c r="R119" s="717">
        <f t="shared" si="27"/>
        <v>0</v>
      </c>
    </row>
    <row r="120" spans="1:18" x14ac:dyDescent="0.25">
      <c r="A120" s="408" t="s">
        <v>155</v>
      </c>
      <c r="B120" s="649"/>
      <c r="C120" s="800"/>
      <c r="D120" s="800"/>
      <c r="E120" s="800"/>
      <c r="F120" s="763"/>
      <c r="G120" s="504"/>
      <c r="H120" s="531">
        <f>B120*C120*D120*E120</f>
        <v>0</v>
      </c>
      <c r="I120" s="532"/>
      <c r="J120" s="649"/>
      <c r="K120" s="800"/>
      <c r="L120" s="800"/>
      <c r="M120" s="800"/>
      <c r="N120" s="763"/>
      <c r="O120" s="504"/>
      <c r="P120" s="531">
        <f>J120*K120*L120*M120</f>
        <v>0</v>
      </c>
      <c r="Q120" s="532"/>
      <c r="R120" s="717">
        <f t="shared" si="27"/>
        <v>0</v>
      </c>
    </row>
    <row r="121" spans="1:18" x14ac:dyDescent="0.25">
      <c r="A121" s="408" t="s">
        <v>156</v>
      </c>
      <c r="B121" s="649"/>
      <c r="C121" s="800"/>
      <c r="D121" s="800"/>
      <c r="E121" s="800"/>
      <c r="F121" s="763"/>
      <c r="G121" s="504"/>
      <c r="H121" s="531">
        <f>B121*C121*D121*E121</f>
        <v>0</v>
      </c>
      <c r="I121" s="532"/>
      <c r="J121" s="649"/>
      <c r="K121" s="800"/>
      <c r="L121" s="800"/>
      <c r="M121" s="800"/>
      <c r="N121" s="763"/>
      <c r="O121" s="504"/>
      <c r="P121" s="531">
        <f>J121*K121*L121*M121</f>
        <v>0</v>
      </c>
      <c r="Q121" s="532"/>
      <c r="R121" s="717">
        <f t="shared" si="27"/>
        <v>0</v>
      </c>
    </row>
    <row r="122" spans="1:18" x14ac:dyDescent="0.25">
      <c r="A122" s="408" t="s">
        <v>157</v>
      </c>
      <c r="B122" s="649"/>
      <c r="C122" s="800"/>
      <c r="D122" s="800"/>
      <c r="E122" s="800"/>
      <c r="F122" s="763"/>
      <c r="G122" s="663"/>
      <c r="H122" s="531">
        <f>B122*C122*D122*E122</f>
        <v>0</v>
      </c>
      <c r="I122" s="532"/>
      <c r="J122" s="649"/>
      <c r="K122" s="800"/>
      <c r="L122" s="800"/>
      <c r="M122" s="800"/>
      <c r="N122" s="763"/>
      <c r="O122" s="663"/>
      <c r="P122" s="531">
        <f>J122*K122*L122*M122</f>
        <v>0</v>
      </c>
      <c r="Q122" s="532"/>
      <c r="R122" s="717">
        <f t="shared" si="27"/>
        <v>0</v>
      </c>
    </row>
    <row r="123" spans="1:18" x14ac:dyDescent="0.25">
      <c r="A123" s="555"/>
      <c r="B123" s="556"/>
      <c r="C123" s="556"/>
      <c r="D123" s="556"/>
      <c r="E123" s="556"/>
      <c r="F123" s="1032" t="s">
        <v>22</v>
      </c>
      <c r="G123" s="1033"/>
      <c r="H123" s="719">
        <f>SUM(H115:H122)</f>
        <v>0</v>
      </c>
      <c r="I123" s="532"/>
      <c r="J123" s="556"/>
      <c r="K123" s="556"/>
      <c r="L123" s="556"/>
      <c r="M123" s="556"/>
      <c r="N123" s="556"/>
      <c r="O123" s="558" t="s">
        <v>21</v>
      </c>
      <c r="P123" s="559">
        <f>SUM(P115:P122)</f>
        <v>0</v>
      </c>
      <c r="Q123" s="532"/>
      <c r="R123" s="718">
        <f t="shared" si="27"/>
        <v>0</v>
      </c>
    </row>
    <row r="124" spans="1:18" x14ac:dyDescent="0.25">
      <c r="A124" s="563"/>
      <c r="B124" s="563"/>
      <c r="C124" s="563"/>
      <c r="D124" s="563"/>
      <c r="E124" s="563"/>
      <c r="F124" s="563"/>
      <c r="G124" s="563"/>
      <c r="H124" s="565"/>
      <c r="I124" s="532"/>
      <c r="J124" s="597"/>
      <c r="K124" s="597"/>
      <c r="P124" s="598"/>
      <c r="Q124" s="532"/>
      <c r="R124" s="599"/>
    </row>
    <row r="125" spans="1:18" x14ac:dyDescent="0.25">
      <c r="A125" s="664" t="s">
        <v>411</v>
      </c>
      <c r="B125" s="642"/>
      <c r="C125" s="642"/>
      <c r="D125" s="665"/>
      <c r="E125" s="641"/>
      <c r="F125" s="641"/>
      <c r="G125" s="642"/>
      <c r="H125" s="643"/>
      <c r="I125" s="532"/>
      <c r="J125" s="606"/>
      <c r="K125" s="607"/>
      <c r="L125" s="604"/>
      <c r="M125" s="604"/>
      <c r="N125" s="604"/>
      <c r="O125" s="604"/>
      <c r="P125" s="605"/>
      <c r="Q125" s="532"/>
      <c r="R125" s="605"/>
    </row>
    <row r="126" spans="1:18" x14ac:dyDescent="0.25">
      <c r="A126" s="666"/>
      <c r="B126" s="667"/>
      <c r="C126" s="668"/>
      <c r="D126" s="669"/>
      <c r="E126" s="712" t="s">
        <v>380</v>
      </c>
      <c r="F126" s="710" t="s">
        <v>425</v>
      </c>
      <c r="G126" s="645"/>
      <c r="H126" s="669"/>
      <c r="I126" s="572"/>
      <c r="J126" s="596"/>
      <c r="K126" s="596"/>
      <c r="L126" s="556"/>
      <c r="M126" s="556"/>
      <c r="N126" s="710" t="s">
        <v>380</v>
      </c>
      <c r="O126" s="710" t="s">
        <v>425</v>
      </c>
      <c r="P126" s="669"/>
      <c r="Q126" s="572"/>
      <c r="R126" s="605"/>
    </row>
    <row r="127" spans="1:18" x14ac:dyDescent="0.25">
      <c r="A127" s="1063"/>
      <c r="B127" s="1065"/>
      <c r="C127" s="632"/>
      <c r="D127" s="670"/>
      <c r="E127" s="729"/>
      <c r="F127" s="713"/>
      <c r="G127" s="504"/>
      <c r="H127" s="552">
        <f>E127*F127</f>
        <v>0</v>
      </c>
      <c r="I127" s="532"/>
      <c r="J127" s="1023"/>
      <c r="K127" s="1024"/>
      <c r="L127" s="1024"/>
      <c r="M127" s="1025"/>
      <c r="N127" s="729"/>
      <c r="O127" s="671"/>
      <c r="P127" s="552">
        <f>N127*O127</f>
        <v>0</v>
      </c>
      <c r="Q127" s="532"/>
      <c r="R127" s="717">
        <f t="shared" ref="R127:R133" si="28">SUM(H127+P127)</f>
        <v>0</v>
      </c>
    </row>
    <row r="128" spans="1:18" x14ac:dyDescent="0.25">
      <c r="A128" s="1034"/>
      <c r="B128" s="1102"/>
      <c r="C128" s="632"/>
      <c r="D128" s="670"/>
      <c r="E128" s="729"/>
      <c r="F128" s="713"/>
      <c r="G128" s="504"/>
      <c r="H128" s="552">
        <f t="shared" ref="H128:H132" si="29">E128*F128</f>
        <v>0</v>
      </c>
      <c r="I128" s="609"/>
      <c r="J128" s="1023"/>
      <c r="K128" s="1024"/>
      <c r="L128" s="1024"/>
      <c r="M128" s="1025"/>
      <c r="N128" s="729"/>
      <c r="O128" s="671"/>
      <c r="P128" s="552">
        <f t="shared" ref="P128:P132" si="30">N128*O128</f>
        <v>0</v>
      </c>
      <c r="Q128" s="609"/>
      <c r="R128" s="717">
        <f t="shared" si="28"/>
        <v>0</v>
      </c>
    </row>
    <row r="129" spans="1:18" x14ac:dyDescent="0.25">
      <c r="A129" s="1034"/>
      <c r="B129" s="1102"/>
      <c r="C129" s="632"/>
      <c r="D129" s="670"/>
      <c r="E129" s="729"/>
      <c r="F129" s="713"/>
      <c r="G129" s="504"/>
      <c r="H129" s="552">
        <f t="shared" si="29"/>
        <v>0</v>
      </c>
      <c r="I129" s="609"/>
      <c r="J129" s="1023"/>
      <c r="K129" s="1024"/>
      <c r="L129" s="1024"/>
      <c r="M129" s="1025"/>
      <c r="N129" s="729"/>
      <c r="O129" s="671"/>
      <c r="P129" s="552">
        <f t="shared" si="30"/>
        <v>0</v>
      </c>
      <c r="Q129" s="609"/>
      <c r="R129" s="717">
        <f t="shared" si="28"/>
        <v>0</v>
      </c>
    </row>
    <row r="130" spans="1:18" x14ac:dyDescent="0.25">
      <c r="A130" s="1034" t="s">
        <v>352</v>
      </c>
      <c r="B130" s="1102"/>
      <c r="C130" s="632"/>
      <c r="D130" s="670"/>
      <c r="E130" s="729"/>
      <c r="F130" s="713"/>
      <c r="G130" s="504"/>
      <c r="H130" s="552">
        <f t="shared" si="29"/>
        <v>0</v>
      </c>
      <c r="I130" s="609"/>
      <c r="J130" s="1023"/>
      <c r="K130" s="1024"/>
      <c r="L130" s="1024"/>
      <c r="M130" s="1025"/>
      <c r="N130" s="729"/>
      <c r="O130" s="671"/>
      <c r="P130" s="552">
        <f t="shared" si="30"/>
        <v>0</v>
      </c>
      <c r="Q130" s="609"/>
      <c r="R130" s="717">
        <f t="shared" si="28"/>
        <v>0</v>
      </c>
    </row>
    <row r="131" spans="1:18" x14ac:dyDescent="0.25">
      <c r="A131" s="1034"/>
      <c r="B131" s="1102"/>
      <c r="C131" s="632"/>
      <c r="D131" s="670"/>
      <c r="E131" s="729"/>
      <c r="F131" s="713"/>
      <c r="G131" s="504"/>
      <c r="H131" s="552">
        <f t="shared" si="29"/>
        <v>0</v>
      </c>
      <c r="I131" s="609"/>
      <c r="J131" s="1023"/>
      <c r="K131" s="1024"/>
      <c r="L131" s="1024"/>
      <c r="M131" s="1025"/>
      <c r="N131" s="729"/>
      <c r="O131" s="671"/>
      <c r="P131" s="552">
        <f t="shared" si="30"/>
        <v>0</v>
      </c>
      <c r="Q131" s="609"/>
      <c r="R131" s="717">
        <f t="shared" si="28"/>
        <v>0</v>
      </c>
    </row>
    <row r="132" spans="1:18" x14ac:dyDescent="0.25">
      <c r="A132" s="1034"/>
      <c r="B132" s="1102"/>
      <c r="C132" s="632"/>
      <c r="D132" s="670"/>
      <c r="E132" s="729"/>
      <c r="F132" s="713"/>
      <c r="G132" s="504"/>
      <c r="H132" s="552">
        <f t="shared" si="29"/>
        <v>0</v>
      </c>
      <c r="I132" s="609"/>
      <c r="J132" s="1023"/>
      <c r="K132" s="1024"/>
      <c r="L132" s="1024"/>
      <c r="M132" s="1025"/>
      <c r="N132" s="729"/>
      <c r="O132" s="671"/>
      <c r="P132" s="552">
        <f t="shared" si="30"/>
        <v>0</v>
      </c>
      <c r="Q132" s="609"/>
      <c r="R132" s="717">
        <f t="shared" si="28"/>
        <v>0</v>
      </c>
    </row>
    <row r="133" spans="1:18" x14ac:dyDescent="0.25">
      <c r="A133" s="555"/>
      <c r="B133" s="556"/>
      <c r="C133" s="639"/>
      <c r="D133" s="639"/>
      <c r="E133" s="556"/>
      <c r="F133" s="1032" t="s">
        <v>22</v>
      </c>
      <c r="G133" s="1033"/>
      <c r="H133" s="719">
        <f>SUM(H127:H132)</f>
        <v>0</v>
      </c>
      <c r="I133" s="609"/>
      <c r="J133" s="555"/>
      <c r="K133" s="556"/>
      <c r="L133" s="556"/>
      <c r="M133" s="556"/>
      <c r="N133" s="674"/>
      <c r="O133" s="558" t="s">
        <v>21</v>
      </c>
      <c r="P133" s="719">
        <f>SUM(P127:P132)</f>
        <v>0</v>
      </c>
      <c r="Q133" s="609"/>
      <c r="R133" s="718">
        <f t="shared" si="28"/>
        <v>0</v>
      </c>
    </row>
    <row r="134" spans="1:18" x14ac:dyDescent="0.25">
      <c r="A134" s="563"/>
      <c r="B134" s="563"/>
      <c r="C134" s="563"/>
      <c r="D134" s="563"/>
      <c r="E134" s="563"/>
      <c r="F134" s="563"/>
      <c r="G134" s="563"/>
      <c r="H134" s="565"/>
      <c r="I134" s="532"/>
      <c r="J134" s="597"/>
      <c r="K134" s="597"/>
      <c r="P134" s="598"/>
      <c r="Q134" s="532"/>
      <c r="R134" s="599"/>
    </row>
    <row r="135" spans="1:18" x14ac:dyDescent="0.25">
      <c r="A135" s="640" t="s">
        <v>391</v>
      </c>
      <c r="B135" s="641"/>
      <c r="C135" s="641"/>
      <c r="D135" s="519"/>
      <c r="E135" s="641"/>
      <c r="F135" s="641"/>
      <c r="G135" s="641"/>
      <c r="H135" s="605"/>
      <c r="I135" s="532"/>
      <c r="J135" s="676"/>
      <c r="K135" s="641"/>
      <c r="L135" s="519"/>
      <c r="M135" s="641"/>
      <c r="N135" s="641"/>
      <c r="O135" s="641"/>
      <c r="P135" s="605"/>
      <c r="Q135" s="532"/>
      <c r="R135" s="605"/>
    </row>
    <row r="136" spans="1:18" x14ac:dyDescent="0.25">
      <c r="A136" s="1063"/>
      <c r="B136" s="1063"/>
      <c r="C136" s="504"/>
      <c r="D136" s="504"/>
      <c r="E136" s="504"/>
      <c r="F136" s="504"/>
      <c r="G136" s="504"/>
      <c r="H136" s="531">
        <v>0</v>
      </c>
      <c r="I136" s="532"/>
      <c r="J136" s="1066"/>
      <c r="K136" s="1034"/>
      <c r="L136" s="1034"/>
      <c r="M136" s="1034"/>
      <c r="N136" s="662"/>
      <c r="O136" s="662"/>
      <c r="P136" s="531">
        <v>0</v>
      </c>
      <c r="Q136" s="532"/>
      <c r="R136" s="717">
        <f>SUM(H136:Q136)</f>
        <v>0</v>
      </c>
    </row>
    <row r="137" spans="1:18" x14ac:dyDescent="0.25">
      <c r="A137" s="1100"/>
      <c r="B137" s="1100"/>
      <c r="C137" s="504"/>
      <c r="D137" s="504"/>
      <c r="E137" s="504"/>
      <c r="F137" s="504"/>
      <c r="G137" s="504"/>
      <c r="H137" s="531">
        <v>0</v>
      </c>
      <c r="I137" s="532"/>
      <c r="J137" s="1021"/>
      <c r="K137" s="1021"/>
      <c r="L137" s="1021"/>
      <c r="M137" s="1022"/>
      <c r="N137" s="504"/>
      <c r="O137" s="504"/>
      <c r="P137" s="531">
        <v>0</v>
      </c>
      <c r="Q137" s="532"/>
      <c r="R137" s="717">
        <f>SUM(H137:Q137)</f>
        <v>0</v>
      </c>
    </row>
    <row r="138" spans="1:18" x14ac:dyDescent="0.25">
      <c r="A138" s="1100"/>
      <c r="B138" s="1100"/>
      <c r="C138" s="663"/>
      <c r="D138" s="663"/>
      <c r="E138" s="663"/>
      <c r="F138" s="663"/>
      <c r="G138" s="663"/>
      <c r="H138" s="531">
        <v>0</v>
      </c>
      <c r="I138" s="532"/>
      <c r="J138" s="1021"/>
      <c r="K138" s="1021"/>
      <c r="L138" s="1021"/>
      <c r="M138" s="1022"/>
      <c r="N138" s="663"/>
      <c r="O138" s="663"/>
      <c r="P138" s="531">
        <v>0</v>
      </c>
      <c r="Q138" s="532"/>
      <c r="R138" s="717">
        <f>SUM(H138:Q138)</f>
        <v>0</v>
      </c>
    </row>
    <row r="139" spans="1:18" x14ac:dyDescent="0.25">
      <c r="A139" s="555"/>
      <c r="B139" s="556"/>
      <c r="C139" s="556"/>
      <c r="D139" s="556"/>
      <c r="E139" s="556"/>
      <c r="F139" s="1032" t="s">
        <v>22</v>
      </c>
      <c r="G139" s="1033"/>
      <c r="H139" s="719">
        <f>SUM(H136:H138)</f>
        <v>0</v>
      </c>
      <c r="I139" s="532"/>
      <c r="J139" s="556"/>
      <c r="K139" s="556"/>
      <c r="L139" s="556"/>
      <c r="M139" s="556"/>
      <c r="N139" s="556"/>
      <c r="O139" s="558" t="s">
        <v>21</v>
      </c>
      <c r="P139" s="559">
        <f>SUM(P136:P138)</f>
        <v>0</v>
      </c>
      <c r="Q139" s="532"/>
      <c r="R139" s="718">
        <f>SUM(H139+P139)</f>
        <v>0</v>
      </c>
    </row>
    <row r="140" spans="1:18" x14ac:dyDescent="0.25">
      <c r="A140" s="563"/>
      <c r="B140" s="563"/>
      <c r="C140" s="563"/>
      <c r="D140" s="563"/>
      <c r="E140" s="563"/>
      <c r="F140" s="563"/>
      <c r="G140" s="563"/>
      <c r="H140" s="565"/>
      <c r="I140" s="532"/>
      <c r="J140" s="597"/>
      <c r="K140" s="597"/>
      <c r="P140" s="598"/>
      <c r="Q140" s="532"/>
      <c r="R140" s="677"/>
    </row>
    <row r="141" spans="1:18" x14ac:dyDescent="0.25">
      <c r="A141" s="640" t="s">
        <v>392</v>
      </c>
      <c r="B141" s="641"/>
      <c r="C141" s="641"/>
      <c r="D141" s="519"/>
      <c r="E141" s="641"/>
      <c r="F141" s="641"/>
      <c r="G141" s="641"/>
      <c r="H141" s="605"/>
      <c r="I141" s="532"/>
      <c r="J141" s="676"/>
      <c r="K141" s="641"/>
      <c r="L141" s="519"/>
      <c r="M141" s="641"/>
      <c r="N141" s="641"/>
      <c r="O141" s="641"/>
      <c r="P141" s="605"/>
      <c r="Q141" s="532"/>
      <c r="R141" s="605"/>
    </row>
    <row r="142" spans="1:18" x14ac:dyDescent="0.25">
      <c r="A142" s="1063"/>
      <c r="B142" s="1063"/>
      <c r="C142" s="678"/>
      <c r="D142" s="678"/>
      <c r="E142" s="678"/>
      <c r="F142" s="678"/>
      <c r="G142" s="678"/>
      <c r="H142" s="777">
        <v>0</v>
      </c>
      <c r="I142" s="532"/>
      <c r="J142" s="1021"/>
      <c r="K142" s="1021"/>
      <c r="L142" s="1021"/>
      <c r="M142" s="1022"/>
      <c r="N142" s="662"/>
      <c r="O142" s="662"/>
      <c r="P142" s="777">
        <v>0</v>
      </c>
      <c r="Q142" s="532"/>
      <c r="R142" s="717">
        <f>ROUND(H142+P142,0)</f>
        <v>0</v>
      </c>
    </row>
    <row r="143" spans="1:18" x14ac:dyDescent="0.25">
      <c r="A143" s="1034"/>
      <c r="B143" s="1034"/>
      <c r="C143" s="679"/>
      <c r="D143" s="679"/>
      <c r="E143" s="679"/>
      <c r="F143" s="679"/>
      <c r="G143" s="679"/>
      <c r="H143" s="777">
        <v>0</v>
      </c>
      <c r="I143" s="532"/>
      <c r="J143" s="1021"/>
      <c r="K143" s="1021"/>
      <c r="L143" s="1021"/>
      <c r="M143" s="1022"/>
      <c r="N143" s="504"/>
      <c r="O143" s="504"/>
      <c r="P143" s="777">
        <v>0</v>
      </c>
      <c r="Q143" s="532"/>
      <c r="R143" s="717">
        <f>SUM(H143+P143)</f>
        <v>0</v>
      </c>
    </row>
    <row r="144" spans="1:18" x14ac:dyDescent="0.25">
      <c r="A144" s="1034"/>
      <c r="B144" s="1034"/>
      <c r="C144" s="663"/>
      <c r="D144" s="663"/>
      <c r="E144" s="663"/>
      <c r="F144" s="663"/>
      <c r="G144" s="663"/>
      <c r="H144" s="777">
        <v>0</v>
      </c>
      <c r="I144" s="532"/>
      <c r="J144" s="1021"/>
      <c r="K144" s="1021"/>
      <c r="L144" s="1021"/>
      <c r="M144" s="1022"/>
      <c r="N144" s="504"/>
      <c r="O144" s="504"/>
      <c r="P144" s="777">
        <v>0</v>
      </c>
      <c r="Q144" s="532"/>
      <c r="R144" s="717">
        <f>SUM(H144+P144)</f>
        <v>0</v>
      </c>
    </row>
    <row r="145" spans="1:18" x14ac:dyDescent="0.25">
      <c r="A145" s="555"/>
      <c r="B145" s="556"/>
      <c r="C145" s="556"/>
      <c r="D145" s="556"/>
      <c r="E145" s="556"/>
      <c r="F145" s="1032" t="s">
        <v>22</v>
      </c>
      <c r="G145" s="1033"/>
      <c r="H145" s="719">
        <f>SUM(H142:H144)</f>
        <v>0</v>
      </c>
      <c r="I145" s="532"/>
      <c r="J145" s="556"/>
      <c r="K145" s="556"/>
      <c r="L145" s="556"/>
      <c r="M145" s="556"/>
      <c r="N145" s="556"/>
      <c r="O145" s="556"/>
      <c r="P145" s="559">
        <f>SUM(P142:P144)</f>
        <v>0</v>
      </c>
      <c r="Q145" s="532"/>
      <c r="R145" s="718">
        <f>SUM(H145+P145)</f>
        <v>0</v>
      </c>
    </row>
    <row r="146" spans="1:18" x14ac:dyDescent="0.25">
      <c r="H146" s="564"/>
      <c r="I146" s="532"/>
      <c r="J146" s="597"/>
      <c r="K146" s="597"/>
      <c r="P146" s="598"/>
      <c r="Q146" s="532"/>
    </row>
    <row r="147" spans="1:18" ht="29.4" customHeight="1" x14ac:dyDescent="0.25">
      <c r="A147" s="604" t="s">
        <v>412</v>
      </c>
      <c r="B147" s="680"/>
      <c r="C147" s="680"/>
      <c r="D147" s="681"/>
      <c r="E147" s="682" t="s">
        <v>408</v>
      </c>
      <c r="F147" s="683" t="s">
        <v>387</v>
      </c>
      <c r="G147" s="684"/>
      <c r="H147" s="605"/>
      <c r="I147" s="572"/>
      <c r="J147" s="680"/>
      <c r="K147" s="680"/>
      <c r="L147" s="680"/>
      <c r="M147" s="682" t="s">
        <v>408</v>
      </c>
      <c r="N147" s="685" t="s">
        <v>387</v>
      </c>
      <c r="O147" s="684"/>
      <c r="P147" s="605"/>
      <c r="Q147" s="572"/>
      <c r="R147" s="605"/>
    </row>
    <row r="148" spans="1:18" x14ac:dyDescent="0.25">
      <c r="A148" s="1100"/>
      <c r="B148" s="1101"/>
      <c r="C148" s="662"/>
      <c r="D148" s="662"/>
      <c r="E148" s="1113"/>
      <c r="F148" s="775">
        <f>IF(E148&gt;25000,25000,E148)</f>
        <v>0</v>
      </c>
      <c r="G148" s="504"/>
      <c r="H148" s="531">
        <f>E148</f>
        <v>0</v>
      </c>
      <c r="I148" s="532"/>
      <c r="J148" s="1020"/>
      <c r="K148" s="1021"/>
      <c r="L148" s="1022"/>
      <c r="M148" s="1113"/>
      <c r="N148" s="775">
        <f>IF(M148=0,0,IF(F148=25000,0,IF(25000-F148&gt;M148,M148,25000-F148)))</f>
        <v>0</v>
      </c>
      <c r="O148" s="662"/>
      <c r="P148" s="552">
        <f>M148</f>
        <v>0</v>
      </c>
      <c r="Q148" s="532"/>
      <c r="R148" s="717">
        <f>SUM(H148+P148)</f>
        <v>0</v>
      </c>
    </row>
    <row r="149" spans="1:18" x14ac:dyDescent="0.25">
      <c r="A149" s="1100"/>
      <c r="B149" s="1100"/>
      <c r="C149" s="504"/>
      <c r="D149" s="504"/>
      <c r="E149" s="1113"/>
      <c r="F149" s="775">
        <f>IF(E149&gt;25000,25000,E149)</f>
        <v>0</v>
      </c>
      <c r="G149" s="662"/>
      <c r="H149" s="531">
        <f>E149</f>
        <v>0</v>
      </c>
      <c r="I149" s="532"/>
      <c r="J149" s="1020"/>
      <c r="K149" s="1021"/>
      <c r="L149" s="1022"/>
      <c r="M149" s="1113"/>
      <c r="N149" s="775">
        <f>IF(M149=0,0,IF(F149=25000,0,IF(25000-F149&gt;M149,M149,25000-F149)))</f>
        <v>0</v>
      </c>
      <c r="O149" s="662"/>
      <c r="P149" s="531">
        <f>M149</f>
        <v>0</v>
      </c>
      <c r="Q149" s="532"/>
      <c r="R149" s="717">
        <f>SUM(H149+P149)</f>
        <v>0</v>
      </c>
    </row>
    <row r="150" spans="1:18" x14ac:dyDescent="0.25">
      <c r="A150" s="556"/>
      <c r="B150" s="556"/>
      <c r="C150" s="556"/>
      <c r="D150" s="556"/>
      <c r="E150" s="556"/>
      <c r="F150" s="1032" t="s">
        <v>22</v>
      </c>
      <c r="G150" s="1033"/>
      <c r="H150" s="719">
        <f>SUM(H148:H149)</f>
        <v>0</v>
      </c>
      <c r="I150" s="532"/>
      <c r="J150" s="556"/>
      <c r="K150" s="556"/>
      <c r="L150" s="556"/>
      <c r="M150" s="639"/>
      <c r="N150" s="556"/>
      <c r="O150" s="558" t="s">
        <v>21</v>
      </c>
      <c r="P150" s="559">
        <f>SUM(P148:P149)</f>
        <v>0</v>
      </c>
      <c r="Q150" s="532"/>
      <c r="R150" s="718">
        <f>SUM(H150+P150)</f>
        <v>0</v>
      </c>
    </row>
    <row r="151" spans="1:18" x14ac:dyDescent="0.25">
      <c r="A151" s="563"/>
      <c r="B151" s="563"/>
      <c r="C151" s="562"/>
      <c r="D151" s="562"/>
      <c r="E151" s="562"/>
      <c r="F151" s="562"/>
      <c r="G151" s="562"/>
      <c r="H151" s="565"/>
      <c r="I151" s="532"/>
      <c r="J151" s="597"/>
      <c r="K151" s="597"/>
      <c r="P151" s="598"/>
      <c r="Q151" s="532"/>
      <c r="R151" s="599"/>
    </row>
    <row r="152" spans="1:18" x14ac:dyDescent="0.25">
      <c r="A152" s="640" t="s">
        <v>393</v>
      </c>
      <c r="B152" s="641"/>
      <c r="C152" s="641"/>
      <c r="D152" s="519"/>
      <c r="E152" s="641"/>
      <c r="F152" s="641"/>
      <c r="G152" s="641"/>
      <c r="H152" s="605"/>
      <c r="I152" s="532"/>
      <c r="J152" s="676"/>
      <c r="K152" s="641"/>
      <c r="L152" s="519"/>
      <c r="M152" s="641"/>
      <c r="N152" s="641"/>
      <c r="O152" s="641"/>
      <c r="P152" s="605"/>
      <c r="Q152" s="532"/>
      <c r="R152" s="605"/>
    </row>
    <row r="153" spans="1:18" x14ac:dyDescent="0.25">
      <c r="A153" s="666"/>
      <c r="B153" s="667"/>
      <c r="C153" s="668"/>
      <c r="D153" s="669"/>
      <c r="E153" s="712" t="s">
        <v>380</v>
      </c>
      <c r="F153" s="710" t="s">
        <v>425</v>
      </c>
      <c r="G153" s="645"/>
      <c r="H153" s="669"/>
      <c r="I153" s="572"/>
      <c r="J153" s="596"/>
      <c r="K153" s="596"/>
      <c r="L153" s="556"/>
      <c r="M153" s="556"/>
      <c r="N153" s="710" t="s">
        <v>380</v>
      </c>
      <c r="O153" s="710" t="s">
        <v>425</v>
      </c>
      <c r="P153" s="669"/>
      <c r="Q153" s="572"/>
      <c r="R153" s="605"/>
    </row>
    <row r="154" spans="1:18" ht="13.2" customHeight="1" x14ac:dyDescent="0.25">
      <c r="A154" s="1034"/>
      <c r="B154" s="1034"/>
      <c r="C154" s="662"/>
      <c r="D154" s="662"/>
      <c r="E154" s="1112"/>
      <c r="F154" s="1112"/>
      <c r="G154" s="662"/>
      <c r="H154" s="531">
        <f>E154*F154</f>
        <v>0</v>
      </c>
      <c r="I154" s="532"/>
      <c r="J154" s="1066"/>
      <c r="K154" s="1034"/>
      <c r="L154" s="1034"/>
      <c r="M154" s="1034"/>
      <c r="N154" s="1112"/>
      <c r="O154" s="1112"/>
      <c r="P154" s="531">
        <f>N154*O154</f>
        <v>0</v>
      </c>
      <c r="Q154" s="532"/>
      <c r="R154" s="717">
        <f>SUM(H154+P154)</f>
        <v>0</v>
      </c>
    </row>
    <row r="155" spans="1:18" x14ac:dyDescent="0.25">
      <c r="A155" s="1034"/>
      <c r="B155" s="1034"/>
      <c r="C155" s="504"/>
      <c r="D155" s="504"/>
      <c r="E155" s="1112"/>
      <c r="F155" s="1112"/>
      <c r="G155" s="504"/>
      <c r="H155" s="531">
        <f t="shared" ref="H155:H160" si="31">E155*F155</f>
        <v>0</v>
      </c>
      <c r="I155" s="532"/>
      <c r="J155" s="1021"/>
      <c r="K155" s="1021"/>
      <c r="L155" s="1021"/>
      <c r="M155" s="1022"/>
      <c r="N155" s="1112"/>
      <c r="O155" s="1112"/>
      <c r="P155" s="531">
        <f t="shared" ref="P155:P160" si="32">N155*O155</f>
        <v>0</v>
      </c>
      <c r="Q155" s="532"/>
      <c r="R155" s="717">
        <f t="shared" ref="R155:R161" si="33">SUM(H155+P155)</f>
        <v>0</v>
      </c>
    </row>
    <row r="156" spans="1:18" x14ac:dyDescent="0.25">
      <c r="A156" s="1034"/>
      <c r="B156" s="1034"/>
      <c r="C156" s="504"/>
      <c r="D156" s="504"/>
      <c r="E156" s="1112"/>
      <c r="F156" s="1112"/>
      <c r="G156" s="504"/>
      <c r="H156" s="531">
        <f t="shared" si="31"/>
        <v>0</v>
      </c>
      <c r="I156" s="532"/>
      <c r="J156" s="1021"/>
      <c r="K156" s="1021"/>
      <c r="L156" s="1021"/>
      <c r="M156" s="1022"/>
      <c r="N156" s="1112"/>
      <c r="O156" s="1112"/>
      <c r="P156" s="531">
        <f t="shared" si="32"/>
        <v>0</v>
      </c>
      <c r="Q156" s="532"/>
      <c r="R156" s="717">
        <f t="shared" si="33"/>
        <v>0</v>
      </c>
    </row>
    <row r="157" spans="1:18" x14ac:dyDescent="0.25">
      <c r="A157" s="1034"/>
      <c r="B157" s="1034"/>
      <c r="C157" s="504"/>
      <c r="D157" s="504"/>
      <c r="E157" s="1112"/>
      <c r="F157" s="1112"/>
      <c r="G157" s="504"/>
      <c r="H157" s="531">
        <f t="shared" si="31"/>
        <v>0</v>
      </c>
      <c r="I157" s="532"/>
      <c r="J157" s="1021"/>
      <c r="K157" s="1021"/>
      <c r="L157" s="1021"/>
      <c r="M157" s="1022"/>
      <c r="N157" s="1112"/>
      <c r="O157" s="1112"/>
      <c r="P157" s="531">
        <f t="shared" si="32"/>
        <v>0</v>
      </c>
      <c r="Q157" s="532"/>
      <c r="R157" s="717">
        <f t="shared" si="33"/>
        <v>0</v>
      </c>
    </row>
    <row r="158" spans="1:18" x14ac:dyDescent="0.25">
      <c r="A158" s="1034"/>
      <c r="B158" s="1034"/>
      <c r="C158" s="504"/>
      <c r="D158" s="504"/>
      <c r="E158" s="1112"/>
      <c r="F158" s="1112"/>
      <c r="G158" s="504"/>
      <c r="H158" s="531">
        <f t="shared" si="31"/>
        <v>0</v>
      </c>
      <c r="I158" s="532"/>
      <c r="J158" s="1021"/>
      <c r="K158" s="1021"/>
      <c r="L158" s="1021"/>
      <c r="M158" s="1022"/>
      <c r="N158" s="1112"/>
      <c r="O158" s="1112"/>
      <c r="P158" s="531">
        <f t="shared" si="32"/>
        <v>0</v>
      </c>
      <c r="Q158" s="532"/>
      <c r="R158" s="717">
        <f t="shared" si="33"/>
        <v>0</v>
      </c>
    </row>
    <row r="159" spans="1:18" x14ac:dyDescent="0.25">
      <c r="A159" s="1034"/>
      <c r="B159" s="1034"/>
      <c r="C159" s="504"/>
      <c r="D159" s="504"/>
      <c r="E159" s="1112"/>
      <c r="F159" s="1112"/>
      <c r="G159" s="504"/>
      <c r="H159" s="531">
        <f t="shared" si="31"/>
        <v>0</v>
      </c>
      <c r="I159" s="532"/>
      <c r="J159" s="1021"/>
      <c r="K159" s="1021"/>
      <c r="L159" s="1021"/>
      <c r="M159" s="1022"/>
      <c r="N159" s="1112"/>
      <c r="O159" s="1112"/>
      <c r="P159" s="531">
        <f t="shared" si="32"/>
        <v>0</v>
      </c>
      <c r="Q159" s="532"/>
      <c r="R159" s="717">
        <f t="shared" si="33"/>
        <v>0</v>
      </c>
    </row>
    <row r="160" spans="1:18" x14ac:dyDescent="0.25">
      <c r="A160" s="1034"/>
      <c r="B160" s="1034"/>
      <c r="C160" s="663"/>
      <c r="D160" s="663"/>
      <c r="E160" s="1112"/>
      <c r="F160" s="1112"/>
      <c r="G160" s="663"/>
      <c r="H160" s="531">
        <f t="shared" si="31"/>
        <v>0</v>
      </c>
      <c r="I160" s="532"/>
      <c r="J160" s="1021"/>
      <c r="K160" s="1021"/>
      <c r="L160" s="1021"/>
      <c r="M160" s="1022"/>
      <c r="N160" s="1112"/>
      <c r="O160" s="1112"/>
      <c r="P160" s="531">
        <f t="shared" si="32"/>
        <v>0</v>
      </c>
      <c r="Q160" s="532"/>
      <c r="R160" s="717">
        <f t="shared" si="33"/>
        <v>0</v>
      </c>
    </row>
    <row r="161" spans="1:18" x14ac:dyDescent="0.25">
      <c r="A161" s="555"/>
      <c r="B161" s="556"/>
      <c r="C161" s="556"/>
      <c r="D161" s="556"/>
      <c r="E161" s="556"/>
      <c r="F161" s="1032" t="s">
        <v>22</v>
      </c>
      <c r="G161" s="1033"/>
      <c r="H161" s="719">
        <f>SUM(H154:H160)</f>
        <v>0</v>
      </c>
      <c r="I161" s="532"/>
      <c r="J161" s="556"/>
      <c r="K161" s="556"/>
      <c r="L161" s="556"/>
      <c r="M161" s="556"/>
      <c r="N161" s="556"/>
      <c r="O161" s="558" t="s">
        <v>21</v>
      </c>
      <c r="P161" s="719">
        <f>SUM(P154:P160)</f>
        <v>0</v>
      </c>
      <c r="Q161" s="532"/>
      <c r="R161" s="718">
        <f t="shared" si="33"/>
        <v>0</v>
      </c>
    </row>
    <row r="162" spans="1:18" x14ac:dyDescent="0.25">
      <c r="A162" s="562"/>
      <c r="B162" s="562"/>
      <c r="C162" s="562"/>
      <c r="D162" s="562"/>
      <c r="E162" s="562"/>
      <c r="F162" s="563"/>
      <c r="G162" s="563"/>
      <c r="H162" s="564"/>
      <c r="I162" s="532"/>
      <c r="J162" s="597"/>
      <c r="K162" s="597"/>
      <c r="P162" s="601"/>
      <c r="Q162" s="532"/>
      <c r="R162" s="599"/>
    </row>
    <row r="163" spans="1:18" ht="27.6" x14ac:dyDescent="0.25">
      <c r="A163" s="686" t="s">
        <v>394</v>
      </c>
      <c r="B163" s="744" t="s">
        <v>101</v>
      </c>
      <c r="C163" s="529" t="s">
        <v>160</v>
      </c>
      <c r="D163" s="1067" t="s">
        <v>386</v>
      </c>
      <c r="E163" s="1068"/>
      <c r="F163" s="683"/>
      <c r="G163" s="687"/>
      <c r="H163" s="605"/>
      <c r="I163" s="572"/>
      <c r="J163" s="688" t="s">
        <v>160</v>
      </c>
      <c r="K163" s="1067" t="s">
        <v>382</v>
      </c>
      <c r="L163" s="1068"/>
      <c r="M163" s="689"/>
      <c r="N163" s="690"/>
      <c r="O163" s="690"/>
      <c r="P163" s="605"/>
      <c r="Q163" s="572"/>
      <c r="R163" s="605"/>
    </row>
    <row r="164" spans="1:18" ht="14.4" customHeight="1" x14ac:dyDescent="0.25">
      <c r="A164" s="622"/>
      <c r="B164" s="691"/>
      <c r="C164" s="692"/>
      <c r="D164" s="1071">
        <v>800</v>
      </c>
      <c r="E164" s="1097"/>
      <c r="F164" s="632"/>
      <c r="G164" s="670"/>
      <c r="H164" s="724">
        <f>C164*D164</f>
        <v>0</v>
      </c>
      <c r="I164" s="532"/>
      <c r="J164" s="693"/>
      <c r="K164" s="1098">
        <f>D164*1.04</f>
        <v>832</v>
      </c>
      <c r="L164" s="1099"/>
      <c r="M164" s="632"/>
      <c r="N164" s="504"/>
      <c r="O164" s="670"/>
      <c r="P164" s="724">
        <f>J164*K164</f>
        <v>0</v>
      </c>
      <c r="Q164" s="532"/>
      <c r="R164" s="717">
        <f>SUM(H164+P164)</f>
        <v>0</v>
      </c>
    </row>
    <row r="165" spans="1:18" ht="14.4" customHeight="1" x14ac:dyDescent="0.25">
      <c r="A165" s="622"/>
      <c r="B165" s="696"/>
      <c r="C165" s="692"/>
      <c r="D165" s="1071">
        <v>800</v>
      </c>
      <c r="E165" s="1097"/>
      <c r="F165" s="628"/>
      <c r="G165" s="697"/>
      <c r="H165" s="536">
        <f>C165*D165</f>
        <v>0</v>
      </c>
      <c r="I165" s="532"/>
      <c r="J165" s="693"/>
      <c r="K165" s="1098">
        <f>D165*1.04</f>
        <v>832</v>
      </c>
      <c r="L165" s="1099"/>
      <c r="M165" s="694"/>
      <c r="N165" s="695"/>
      <c r="O165" s="697"/>
      <c r="P165" s="536">
        <f>J165*K165</f>
        <v>0</v>
      </c>
      <c r="Q165" s="532"/>
      <c r="R165" s="717">
        <f>SUM(H165+P165)</f>
        <v>0</v>
      </c>
    </row>
    <row r="166" spans="1:18" x14ac:dyDescent="0.25">
      <c r="A166" s="555"/>
      <c r="B166" s="556"/>
      <c r="C166" s="556"/>
      <c r="D166" s="556"/>
      <c r="E166" s="556"/>
      <c r="F166" s="1032" t="s">
        <v>22</v>
      </c>
      <c r="G166" s="1033"/>
      <c r="H166" s="596">
        <f>SUM(H164:H165)</f>
        <v>0</v>
      </c>
      <c r="I166" s="532"/>
      <c r="J166" s="556"/>
      <c r="K166" s="561"/>
      <c r="L166" s="561"/>
      <c r="M166" s="673"/>
      <c r="N166" s="673"/>
      <c r="O166" s="558" t="s">
        <v>21</v>
      </c>
      <c r="P166" s="559">
        <f>SUM(P164:P165)</f>
        <v>0</v>
      </c>
      <c r="Q166" s="532"/>
      <c r="R166" s="718">
        <f>SUM(H166+P166)</f>
        <v>0</v>
      </c>
    </row>
    <row r="167" spans="1:18" x14ac:dyDescent="0.25">
      <c r="I167" s="734"/>
      <c r="Q167" s="734"/>
    </row>
    <row r="168" spans="1:18" x14ac:dyDescent="0.25">
      <c r="A168" s="558" t="s">
        <v>395</v>
      </c>
      <c r="B168" s="555"/>
      <c r="C168" s="556"/>
      <c r="D168" s="556"/>
      <c r="E168" s="556"/>
      <c r="F168" s="556"/>
      <c r="G168" s="558"/>
      <c r="H168" s="719">
        <f>SUM(H166+H161+H150+H145+H139+H133+H123+H111+H80+H73+H46)</f>
        <v>0</v>
      </c>
      <c r="I168" s="532"/>
      <c r="J168" s="556"/>
      <c r="K168" s="556"/>
      <c r="L168" s="556"/>
      <c r="M168" s="556"/>
      <c r="N168" s="556"/>
      <c r="O168" s="556"/>
      <c r="P168" s="559">
        <f>SUM(P166+P161+P150+P145+P139+P133+P123+P111+P80+P73+P46)</f>
        <v>0</v>
      </c>
      <c r="Q168" s="532"/>
      <c r="R168" s="700">
        <f>SUM(H168+P168)</f>
        <v>0</v>
      </c>
    </row>
    <row r="169" spans="1:18" x14ac:dyDescent="0.25">
      <c r="A169" s="563"/>
      <c r="B169" s="563"/>
      <c r="C169" s="562"/>
      <c r="D169" s="562"/>
      <c r="E169" s="562"/>
      <c r="F169" s="562"/>
      <c r="G169" s="562"/>
      <c r="H169" s="565"/>
      <c r="I169" s="532"/>
      <c r="J169" s="597"/>
      <c r="K169" s="597"/>
      <c r="P169" s="598"/>
      <c r="Q169" s="532"/>
      <c r="R169" s="599"/>
    </row>
    <row r="170" spans="1:18" x14ac:dyDescent="0.25">
      <c r="A170" s="745" t="s">
        <v>396</v>
      </c>
      <c r="B170" s="555"/>
      <c r="C170" s="556"/>
      <c r="D170" s="556"/>
      <c r="E170" s="556"/>
      <c r="F170" s="556"/>
      <c r="G170" s="556"/>
      <c r="H170" s="719">
        <f>(H168-H171-H172-H173-H174)</f>
        <v>0</v>
      </c>
      <c r="I170" s="532"/>
      <c r="J170" s="556"/>
      <c r="K170" s="556"/>
      <c r="L170" s="556"/>
      <c r="M170" s="556"/>
      <c r="N170" s="556"/>
      <c r="O170" s="556"/>
      <c r="P170" s="559">
        <f>(P168-P166-P150-P123-P80)</f>
        <v>0</v>
      </c>
      <c r="Q170" s="532"/>
      <c r="R170" s="700">
        <f>SUM(H170+P170)</f>
        <v>0</v>
      </c>
    </row>
    <row r="171" spans="1:18" x14ac:dyDescent="0.25">
      <c r="A171" s="701" t="s">
        <v>366</v>
      </c>
      <c r="B171" s="730"/>
      <c r="C171" s="730"/>
      <c r="D171" s="730"/>
      <c r="E171" s="730"/>
      <c r="F171" s="730"/>
      <c r="G171" s="730"/>
      <c r="H171" s="531">
        <f>H80</f>
        <v>0</v>
      </c>
      <c r="I171" s="532"/>
      <c r="J171" s="730"/>
      <c r="K171" s="730"/>
      <c r="L171" s="730"/>
      <c r="M171" s="730"/>
      <c r="N171" s="730"/>
      <c r="O171" s="730"/>
      <c r="P171" s="531">
        <f>P80</f>
        <v>0</v>
      </c>
      <c r="Q171" s="532"/>
      <c r="R171" s="727">
        <f>SUM(H171+P171)</f>
        <v>0</v>
      </c>
    </row>
    <row r="172" spans="1:18" x14ac:dyDescent="0.25">
      <c r="A172" s="702" t="s">
        <v>367</v>
      </c>
      <c r="B172" s="730"/>
      <c r="C172" s="730"/>
      <c r="D172" s="730"/>
      <c r="E172" s="730"/>
      <c r="F172" s="730"/>
      <c r="G172" s="730"/>
      <c r="H172" s="531">
        <f>SUM(E148:E149)-SUM(F148:F149)</f>
        <v>0</v>
      </c>
      <c r="I172" s="532"/>
      <c r="J172" s="730"/>
      <c r="K172" s="730"/>
      <c r="L172" s="730"/>
      <c r="M172" s="730"/>
      <c r="N172" s="730"/>
      <c r="O172" s="730"/>
      <c r="P172" s="531">
        <f>SUM(M148:M149)-SUM(N148:N149)</f>
        <v>0</v>
      </c>
      <c r="Q172" s="532"/>
      <c r="R172" s="727">
        <f>SUM(H172+P172)</f>
        <v>0</v>
      </c>
    </row>
    <row r="173" spans="1:18" x14ac:dyDescent="0.25">
      <c r="A173" s="702" t="s">
        <v>368</v>
      </c>
      <c r="B173" s="730"/>
      <c r="C173" s="730"/>
      <c r="D173" s="730"/>
      <c r="E173" s="730"/>
      <c r="F173" s="730"/>
      <c r="G173" s="730"/>
      <c r="H173" s="531">
        <f>H166</f>
        <v>0</v>
      </c>
      <c r="I173" s="532"/>
      <c r="J173" s="730"/>
      <c r="K173" s="730"/>
      <c r="L173" s="730"/>
      <c r="M173" s="730"/>
      <c r="N173" s="730"/>
      <c r="O173" s="730"/>
      <c r="P173" s="531">
        <f>P166</f>
        <v>0</v>
      </c>
      <c r="Q173" s="532"/>
      <c r="R173" s="727">
        <f>SUM(H173+P173)</f>
        <v>0</v>
      </c>
    </row>
    <row r="174" spans="1:18" x14ac:dyDescent="0.25">
      <c r="A174" s="702" t="s">
        <v>369</v>
      </c>
      <c r="B174" s="730"/>
      <c r="C174" s="730"/>
      <c r="D174" s="730"/>
      <c r="E174" s="730"/>
      <c r="F174" s="731"/>
      <c r="G174" s="732"/>
      <c r="H174" s="716">
        <f>H123</f>
        <v>0</v>
      </c>
      <c r="I174" s="532"/>
      <c r="J174" s="733"/>
      <c r="K174" s="731"/>
      <c r="L174" s="731"/>
      <c r="M174" s="731"/>
      <c r="N174" s="731"/>
      <c r="O174" s="732"/>
      <c r="P174" s="716">
        <f>P123</f>
        <v>0</v>
      </c>
      <c r="Q174" s="532"/>
      <c r="R174" s="727">
        <f>SUM(H174+P174)</f>
        <v>0</v>
      </c>
    </row>
    <row r="175" spans="1:18" x14ac:dyDescent="0.25">
      <c r="A175" s="563"/>
      <c r="B175" s="563"/>
      <c r="C175" s="562"/>
      <c r="D175" s="562"/>
      <c r="E175" s="562"/>
      <c r="F175" s="623"/>
      <c r="G175" s="623"/>
      <c r="H175" s="623"/>
      <c r="I175" s="532"/>
      <c r="J175" s="597"/>
      <c r="K175" s="597"/>
      <c r="P175" s="623"/>
      <c r="Q175" s="532"/>
      <c r="R175" s="599"/>
    </row>
    <row r="176" spans="1:18" ht="17.399999999999999" customHeight="1" x14ac:dyDescent="0.25">
      <c r="A176" s="555" t="s">
        <v>397</v>
      </c>
      <c r="B176" s="556"/>
      <c r="C176" s="556"/>
      <c r="D176" s="556"/>
      <c r="E176" s="556"/>
      <c r="F176" s="556"/>
      <c r="G176" s="558"/>
      <c r="H176" s="596">
        <f>SUM(H170*B10)</f>
        <v>0</v>
      </c>
      <c r="I176" s="532"/>
      <c r="J176" s="556"/>
      <c r="K176" s="556"/>
      <c r="L176" s="556"/>
      <c r="M176" s="556"/>
      <c r="N176" s="556"/>
      <c r="O176" s="558"/>
      <c r="P176" s="596">
        <f>SUM(P170*B10)</f>
        <v>0</v>
      </c>
      <c r="Q176" s="532"/>
      <c r="R176" s="718">
        <f>SUM(H176+P176)</f>
        <v>0</v>
      </c>
    </row>
    <row r="177" spans="1:18" x14ac:dyDescent="0.25">
      <c r="H177" s="623"/>
      <c r="I177" s="532"/>
      <c r="J177" s="597"/>
      <c r="K177" s="597"/>
      <c r="P177" s="623"/>
      <c r="Q177" s="532"/>
      <c r="R177" s="599"/>
    </row>
    <row r="178" spans="1:18" x14ac:dyDescent="0.25">
      <c r="A178" s="555" t="s">
        <v>398</v>
      </c>
      <c r="B178" s="556"/>
      <c r="C178" s="556"/>
      <c r="D178" s="556"/>
      <c r="E178" s="556"/>
      <c r="F178" s="556"/>
      <c r="G178" s="558"/>
      <c r="H178" s="728">
        <f>SUM(H176+H168)</f>
        <v>0</v>
      </c>
      <c r="I178" s="675"/>
      <c r="J178" s="557"/>
      <c r="K178" s="556"/>
      <c r="L178" s="556"/>
      <c r="M178" s="556"/>
      <c r="N178" s="556"/>
      <c r="O178" s="556"/>
      <c r="P178" s="647">
        <f>SUM(P176+P168)</f>
        <v>0</v>
      </c>
      <c r="Q178" s="675"/>
      <c r="R178" s="718">
        <f>ROUND(H178+P178,1)</f>
        <v>0</v>
      </c>
    </row>
    <row r="179" spans="1:18" x14ac:dyDescent="0.25">
      <c r="H179" s="703"/>
      <c r="I179" s="505"/>
      <c r="J179" s="703"/>
      <c r="Q179" s="505"/>
    </row>
    <row r="180" spans="1:18" x14ac:dyDescent="0.25">
      <c r="H180" s="704" t="str">
        <f>D14</f>
        <v>FYxx-zz</v>
      </c>
      <c r="I180" s="505"/>
      <c r="J180" s="705"/>
      <c r="K180" s="705"/>
      <c r="P180" s="706" t="str">
        <f>L14</f>
        <v>FYxx-zz</v>
      </c>
      <c r="Q180" s="505"/>
    </row>
    <row r="182" spans="1:18" ht="20.399999999999999" x14ac:dyDescent="0.35">
      <c r="A182" s="737"/>
      <c r="R182" s="735"/>
    </row>
    <row r="183" spans="1:18" ht="27.6" x14ac:dyDescent="0.45">
      <c r="H183" s="738"/>
      <c r="I183" s="738"/>
      <c r="J183" s="738"/>
      <c r="K183" s="738"/>
      <c r="L183" s="738"/>
      <c r="M183" s="738"/>
      <c r="N183" s="738"/>
      <c r="O183" s="738"/>
      <c r="P183" s="738"/>
      <c r="Q183" s="738"/>
      <c r="R183" s="736"/>
    </row>
  </sheetData>
  <mergeCells count="101">
    <mergeCell ref="B9:H9"/>
    <mergeCell ref="F80:G80"/>
    <mergeCell ref="N80:O80"/>
    <mergeCell ref="F111:G111"/>
    <mergeCell ref="N111:O111"/>
    <mergeCell ref="F133:G133"/>
    <mergeCell ref="F139:G139"/>
    <mergeCell ref="F145:G145"/>
    <mergeCell ref="F150:G150"/>
    <mergeCell ref="F166:G166"/>
    <mergeCell ref="F161:G161"/>
    <mergeCell ref="F123:G123"/>
    <mergeCell ref="B15:H15"/>
    <mergeCell ref="J15:P15"/>
    <mergeCell ref="D14:E14"/>
    <mergeCell ref="L14:M14"/>
    <mergeCell ref="B2:H2"/>
    <mergeCell ref="B3:H3"/>
    <mergeCell ref="B5:H5"/>
    <mergeCell ref="B6:H6"/>
    <mergeCell ref="B8:H8"/>
    <mergeCell ref="A23:G23"/>
    <mergeCell ref="A29:G29"/>
    <mergeCell ref="A33:G33"/>
    <mergeCell ref="A39:G39"/>
    <mergeCell ref="D40:E40"/>
    <mergeCell ref="L40:M40"/>
    <mergeCell ref="A17:A18"/>
    <mergeCell ref="A19:A20"/>
    <mergeCell ref="A21:A22"/>
    <mergeCell ref="A56:G56"/>
    <mergeCell ref="C58:G58"/>
    <mergeCell ref="A52:A53"/>
    <mergeCell ref="D53:G53"/>
    <mergeCell ref="A54:A55"/>
    <mergeCell ref="D55:G55"/>
    <mergeCell ref="E51:G51"/>
    <mergeCell ref="K51:O51"/>
    <mergeCell ref="A44:G44"/>
    <mergeCell ref="A46:G46"/>
    <mergeCell ref="A50:A51"/>
    <mergeCell ref="D50:G50"/>
    <mergeCell ref="J50:O50"/>
    <mergeCell ref="J79:M79"/>
    <mergeCell ref="A66:G66"/>
    <mergeCell ref="A71:G71"/>
    <mergeCell ref="A73:G73"/>
    <mergeCell ref="A75:G75"/>
    <mergeCell ref="J78:M78"/>
    <mergeCell ref="J58:N58"/>
    <mergeCell ref="A62:G62"/>
    <mergeCell ref="C64:G64"/>
    <mergeCell ref="J64:N64"/>
    <mergeCell ref="A128:B128"/>
    <mergeCell ref="J128:M128"/>
    <mergeCell ref="A127:B127"/>
    <mergeCell ref="J127:M127"/>
    <mergeCell ref="A138:B138"/>
    <mergeCell ref="J138:M138"/>
    <mergeCell ref="A136:B136"/>
    <mergeCell ref="J136:M136"/>
    <mergeCell ref="A137:B137"/>
    <mergeCell ref="J137:M137"/>
    <mergeCell ref="A131:B131"/>
    <mergeCell ref="J131:M131"/>
    <mergeCell ref="A132:B132"/>
    <mergeCell ref="J132:M132"/>
    <mergeCell ref="A148:B148"/>
    <mergeCell ref="J148:L148"/>
    <mergeCell ref="A144:B144"/>
    <mergeCell ref="J144:M144"/>
    <mergeCell ref="A142:B142"/>
    <mergeCell ref="J142:M142"/>
    <mergeCell ref="A143:B143"/>
    <mergeCell ref="J143:M143"/>
    <mergeCell ref="A129:B129"/>
    <mergeCell ref="J129:M129"/>
    <mergeCell ref="A130:B130"/>
    <mergeCell ref="J130:M130"/>
    <mergeCell ref="A156:B156"/>
    <mergeCell ref="J156:M156"/>
    <mergeCell ref="A157:B157"/>
    <mergeCell ref="J157:M157"/>
    <mergeCell ref="A154:B154"/>
    <mergeCell ref="J154:M154"/>
    <mergeCell ref="A155:B155"/>
    <mergeCell ref="J155:M155"/>
    <mergeCell ref="A149:B149"/>
    <mergeCell ref="J149:L149"/>
    <mergeCell ref="D165:E165"/>
    <mergeCell ref="K165:L165"/>
    <mergeCell ref="D163:E163"/>
    <mergeCell ref="K163:L163"/>
    <mergeCell ref="D164:E164"/>
    <mergeCell ref="K164:L164"/>
    <mergeCell ref="A160:B160"/>
    <mergeCell ref="J160:M160"/>
    <mergeCell ref="A158:B158"/>
    <mergeCell ref="J158:M158"/>
    <mergeCell ref="A159:B159"/>
    <mergeCell ref="J159:M159"/>
  </mergeCells>
  <conditionalFormatting sqref="A80:F80 H80:N80 P80:Q80 A84:F88 E10:XFD10 B10:C10">
    <cfRule type="expression" dxfId="57" priority="34">
      <formula>CELL("protect",A10)=1</formula>
    </cfRule>
  </conditionalFormatting>
  <conditionalFormatting sqref="A91:A95">
    <cfRule type="expression" dxfId="56" priority="32">
      <formula>CELL("protect",A91)=1</formula>
    </cfRule>
  </conditionalFormatting>
  <conditionalFormatting sqref="A98:A102">
    <cfRule type="expression" dxfId="55" priority="30">
      <formula>CELL("protect",A98)=1</formula>
    </cfRule>
  </conditionalFormatting>
  <conditionalFormatting sqref="A111:F111">
    <cfRule type="expression" dxfId="54" priority="16">
      <formula>CELL("protect",A111)=1</formula>
    </cfRule>
  </conditionalFormatting>
  <conditionalFormatting sqref="A123:F123">
    <cfRule type="expression" dxfId="53" priority="8">
      <formula>CELL("protect",A123)=1</formula>
    </cfRule>
  </conditionalFormatting>
  <conditionalFormatting sqref="A133:F133">
    <cfRule type="expression" dxfId="52" priority="14">
      <formula>CELL("protect",A133)=1</formula>
    </cfRule>
  </conditionalFormatting>
  <conditionalFormatting sqref="A139:F139">
    <cfRule type="expression" dxfId="51" priority="13">
      <formula>CELL("protect",A139)=1</formula>
    </cfRule>
  </conditionalFormatting>
  <conditionalFormatting sqref="A145:F145">
    <cfRule type="expression" dxfId="50" priority="12">
      <formula>CELL("protect",A145)=1</formula>
    </cfRule>
  </conditionalFormatting>
  <conditionalFormatting sqref="A150:F150">
    <cfRule type="expression" dxfId="49" priority="11">
      <formula>CELL("protect",A150)=1</formula>
    </cfRule>
  </conditionalFormatting>
  <conditionalFormatting sqref="A161:F161">
    <cfRule type="expression" dxfId="48" priority="9">
      <formula>CELL("protect",A161)=1</formula>
    </cfRule>
  </conditionalFormatting>
  <conditionalFormatting sqref="A166:F166">
    <cfRule type="expression" dxfId="47" priority="10">
      <formula>CELL("protect",A166)=1</formula>
    </cfRule>
  </conditionalFormatting>
  <conditionalFormatting sqref="A110:Q110 P111:Q111 A124:Q132 A134:Q138 A140:Q144 H145:Q145 A162:Q165 A167:Q182 A105:A109 G105:I109 O105:Q109 A112:Q122 A151:Q160 A146:Q149">
    <cfRule type="expression" dxfId="46" priority="23">
      <formula>CELL("protect",A105)=1</formula>
    </cfRule>
  </conditionalFormatting>
  <conditionalFormatting sqref="D17:D22 G17:H22 J17:J22 E18:E22 L17:L22 O17:P22 M18:M22">
    <cfRule type="expression" dxfId="45" priority="335">
      <formula>CELL("protect",XCU1046818)=1</formula>
    </cfRule>
  </conditionalFormatting>
  <conditionalFormatting sqref="G84:I88 G91:I95 G98:I102 H66:Q66 I71:Q74 H56:XFD56 R66:XFD184 A1:XFD1 A2:A3 A4:XFD4 A5:A6 A7:XFD7 A8:A10 A23 H23:XFD23 A24:P28 Q24:XFD55 A29 H29:P29 A33 H33:P33 A39 H39:P39 A40:P43 A44 H44:P44 A45:P45 A46 H46:P46 A47:P50 A51:E51 H51:P51 A52:P53 B54:P55 A54:A56 A57:XFD61 A62 H62:XFD62 A63:XFD65 A66 A67:Q70 A71 H71 A72:H72 A73 H73 A74:H74 A75 H75:Q75 A76:Q79 A81:Q82 A183:H183 B184:Q184 A185:XFD1048576 A11:XFD22 A34:P38 A30:P32 O83:Q88 A83:N83 A89:Q89 O90:Q95 A90:N90 A96:Q96 O97:Q102 A97:N97 A103:Q104 I2:XFD3 I5:XFD6 I8:XFD9">
    <cfRule type="expression" dxfId="44" priority="42">
      <formula>CELL("protect",A1)=1</formula>
    </cfRule>
  </conditionalFormatting>
  <conditionalFormatting sqref="H23:H28 P23:P28 E25:E28 J25:J28 M25:M28">
    <cfRule type="expression" dxfId="43" priority="352">
      <formula>CELL("protect",XCV1046829)=1</formula>
    </cfRule>
  </conditionalFormatting>
  <conditionalFormatting sqref="H29:H32 P29:P32 E31:E32 J31:J32 M31:M32">
    <cfRule type="expression" dxfId="42" priority="359">
      <formula>CELL("protect",XCV1046843)=1</formula>
    </cfRule>
  </conditionalFormatting>
  <conditionalFormatting sqref="H33 P33">
    <cfRule type="expression" dxfId="41" priority="365">
      <formula>CELL("protect",XCY1046850)=1</formula>
    </cfRule>
  </conditionalFormatting>
  <conditionalFormatting sqref="H34:H38 P34:P38 J36:J38">
    <cfRule type="expression" dxfId="40" priority="45">
      <formula>CELL("protect",XCY1046852)=1</formula>
    </cfRule>
  </conditionalFormatting>
  <conditionalFormatting sqref="H39:H46 P39:P46 H50:H55 P50:P55">
    <cfRule type="expression" dxfId="39" priority="360">
      <formula>CELL("protect",XCY1046858)=1</formula>
    </cfRule>
  </conditionalFormatting>
  <conditionalFormatting sqref="H56 P56">
    <cfRule type="expression" dxfId="38" priority="38">
      <formula>CELL("protect",XCY1046881)=1</formula>
    </cfRule>
  </conditionalFormatting>
  <conditionalFormatting sqref="H58:H61 P58:P61">
    <cfRule type="expression" dxfId="37" priority="297">
      <formula>CELL("protect",XCY1046882)=1</formula>
    </cfRule>
  </conditionalFormatting>
  <conditionalFormatting sqref="H62 P62 H67:H70 P67:P70">
    <cfRule type="expression" dxfId="36" priority="48">
      <formula>CELL("protect",XCY1046895)=1</formula>
    </cfRule>
  </conditionalFormatting>
  <conditionalFormatting sqref="H63:H65 P63:P65">
    <cfRule type="expression" dxfId="35" priority="47">
      <formula>CELL("protect",XCY1046894)=1</formula>
    </cfRule>
  </conditionalFormatting>
  <conditionalFormatting sqref="H66 P66">
    <cfRule type="expression" dxfId="34" priority="40">
      <formula>CELL("protect",XCY1046902)=1</formula>
    </cfRule>
  </conditionalFormatting>
  <conditionalFormatting sqref="H71:H72 P72">
    <cfRule type="expression" dxfId="33" priority="43">
      <formula>CELL("protect",XCY1046908)=1</formula>
    </cfRule>
  </conditionalFormatting>
  <conditionalFormatting sqref="H73:H75 P73:P75">
    <cfRule type="expression" dxfId="32" priority="317">
      <formula>CELL("protect",XCY1046905)=1</formula>
    </cfRule>
  </conditionalFormatting>
  <conditionalFormatting sqref="H80 P80 H84:H89 P84:P89 H91:H96 P91:P96 H98:H103 P98:P103">
    <cfRule type="expression" dxfId="31" priority="41">
      <formula>CELL("protect",XCY1046914)=1</formula>
    </cfRule>
  </conditionalFormatting>
  <conditionalFormatting sqref="H105:H111 P105:P111">
    <cfRule type="expression" dxfId="30" priority="44">
      <formula>CELL("protect",XCY1)=1</formula>
    </cfRule>
  </conditionalFormatting>
  <conditionalFormatting sqref="H111:N111">
    <cfRule type="expression" dxfId="29" priority="15">
      <formula>CELL("protect",H111)=1</formula>
    </cfRule>
  </conditionalFormatting>
  <conditionalFormatting sqref="H123:Q123">
    <cfRule type="expression" dxfId="28" priority="22">
      <formula>CELL("protect",H123)=1</formula>
    </cfRule>
  </conditionalFormatting>
  <conditionalFormatting sqref="H133:Q133">
    <cfRule type="expression" dxfId="27" priority="21">
      <formula>CELL("protect",H133)=1</formula>
    </cfRule>
  </conditionalFormatting>
  <conditionalFormatting sqref="H139:Q139">
    <cfRule type="expression" dxfId="26" priority="20">
      <formula>CELL("protect",H139)=1</formula>
    </cfRule>
  </conditionalFormatting>
  <conditionalFormatting sqref="H150:Q150">
    <cfRule type="expression" dxfId="25" priority="19">
      <formula>CELL("protect",H150)=1</formula>
    </cfRule>
  </conditionalFormatting>
  <conditionalFormatting sqref="H161:Q161">
    <cfRule type="expression" dxfId="24" priority="18">
      <formula>CELL("protect",H161)=1</formula>
    </cfRule>
  </conditionalFormatting>
  <conditionalFormatting sqref="H166:Q166">
    <cfRule type="expression" dxfId="23" priority="17">
      <formula>CELL("protect",H166)=1</formula>
    </cfRule>
  </conditionalFormatting>
  <conditionalFormatting sqref="P71">
    <cfRule type="expression" dxfId="22" priority="39">
      <formula>CELL("protect",XDG1046908)=1</formula>
    </cfRule>
  </conditionalFormatting>
  <conditionalFormatting sqref="R17:R22">
    <cfRule type="expression" dxfId="21" priority="345">
      <formula>CELL("protect",A1046818)=1</formula>
    </cfRule>
  </conditionalFormatting>
  <conditionalFormatting sqref="R23 R25:R28">
    <cfRule type="expression" dxfId="20" priority="349">
      <formula>CELL("protect",A1046829)=1</formula>
    </cfRule>
  </conditionalFormatting>
  <conditionalFormatting sqref="R29 R31:R32">
    <cfRule type="expression" dxfId="19" priority="356">
      <formula>CELL("protect",A1046843)=1</formula>
    </cfRule>
  </conditionalFormatting>
  <conditionalFormatting sqref="R33">
    <cfRule type="expression" dxfId="18" priority="376">
      <formula>CELL("protect",A1046850)=1</formula>
    </cfRule>
  </conditionalFormatting>
  <conditionalFormatting sqref="R36:R38">
    <cfRule type="expression" dxfId="17" priority="370">
      <formula>CELL("protect",A1046854)=1</formula>
    </cfRule>
  </conditionalFormatting>
  <conditionalFormatting sqref="R39 R41:R44 R46 R50:R55">
    <cfRule type="expression" dxfId="16" priority="371">
      <formula>CELL("protect",A1046858)=1</formula>
    </cfRule>
  </conditionalFormatting>
  <conditionalFormatting sqref="R56">
    <cfRule type="expression" dxfId="15" priority="381">
      <formula>CELL("protect",A1046881)=1</formula>
    </cfRule>
  </conditionalFormatting>
  <conditionalFormatting sqref="R57:R61">
    <cfRule type="expression" dxfId="14" priority="46">
      <formula>CELL("protect",A1046881)=1</formula>
    </cfRule>
  </conditionalFormatting>
  <conditionalFormatting sqref="R62 R67:R70">
    <cfRule type="expression" dxfId="13" priority="205">
      <formula>CELL("protect",A1046895)=1</formula>
    </cfRule>
  </conditionalFormatting>
  <conditionalFormatting sqref="R63:R65">
    <cfRule type="expression" dxfId="12" priority="203">
      <formula>CELL("protect",A1046894)=1</formula>
    </cfRule>
  </conditionalFormatting>
  <conditionalFormatting sqref="R66">
    <cfRule type="expression" dxfId="11" priority="36">
      <formula>CELL("protect",A1046902)=1</formula>
    </cfRule>
  </conditionalFormatting>
  <conditionalFormatting sqref="R71">
    <cfRule type="expression" dxfId="10" priority="35">
      <formula>CELL("protect",A1046908)=1</formula>
    </cfRule>
  </conditionalFormatting>
  <conditionalFormatting sqref="R73:R75">
    <cfRule type="expression" dxfId="9" priority="334">
      <formula>CELL("protect",A1046905)=1</formula>
    </cfRule>
  </conditionalFormatting>
  <conditionalFormatting sqref="R80 R84:R89 R91:R96 R98:R103">
    <cfRule type="expression" dxfId="8" priority="207">
      <formula>CELL("protect",A1046914)=1</formula>
    </cfRule>
  </conditionalFormatting>
  <conditionalFormatting sqref="R105:R111">
    <cfRule type="expression" dxfId="7" priority="221">
      <formula>CELL("protect",A1)=1</formula>
    </cfRule>
  </conditionalFormatting>
  <conditionalFormatting sqref="J84:N88">
    <cfRule type="expression" dxfId="6" priority="7">
      <formula>CELL("protect",J84)=1</formula>
    </cfRule>
  </conditionalFormatting>
  <conditionalFormatting sqref="B91:F95">
    <cfRule type="expression" dxfId="5" priority="6">
      <formula>CELL("protect",B91)=1</formula>
    </cfRule>
  </conditionalFormatting>
  <conditionalFormatting sqref="J91:N95">
    <cfRule type="expression" dxfId="4" priority="5">
      <formula>CELL("protect",J91)=1</formula>
    </cfRule>
  </conditionalFormatting>
  <conditionalFormatting sqref="B98:F102">
    <cfRule type="expression" dxfId="3" priority="4">
      <formula>CELL("protect",B98)=1</formula>
    </cfRule>
  </conditionalFormatting>
  <conditionalFormatting sqref="J98:N102">
    <cfRule type="expression" dxfId="2" priority="3">
      <formula>CELL("protect",J98)=1</formula>
    </cfRule>
  </conditionalFormatting>
  <conditionalFormatting sqref="B105:F109">
    <cfRule type="expression" dxfId="1" priority="2">
      <formula>CELL("protect",B105)=1</formula>
    </cfRule>
  </conditionalFormatting>
  <conditionalFormatting sqref="J105:N109">
    <cfRule type="expression" dxfId="0" priority="1">
      <formula>CELL("protect",J105)=1</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43A2B-13CC-4CEA-B2A0-C10A3ED294C3}">
  <sheetPr>
    <tabColor theme="7" tint="0.59999389629810485"/>
  </sheetPr>
  <dimension ref="A1:R62"/>
  <sheetViews>
    <sheetView workbookViewId="0">
      <selection activeCell="H59" sqref="H59"/>
    </sheetView>
  </sheetViews>
  <sheetFormatPr defaultRowHeight="13.8" x14ac:dyDescent="0.25"/>
  <cols>
    <col min="1" max="1" width="23.09765625" customWidth="1"/>
    <col min="2" max="2" width="11.296875" customWidth="1"/>
    <col min="8" max="9" width="12.796875" customWidth="1"/>
    <col min="10" max="10" width="2" customWidth="1"/>
    <col min="11" max="11" width="15.5" customWidth="1"/>
  </cols>
  <sheetData>
    <row r="1" spans="1:11" ht="15.6" x14ac:dyDescent="0.3">
      <c r="A1" s="1089" t="s">
        <v>146</v>
      </c>
      <c r="B1" s="1090"/>
      <c r="C1" s="1086">
        <f>'5 Yr Budget no Match'!C2</f>
        <v>0</v>
      </c>
      <c r="D1" s="1087"/>
      <c r="E1" s="1087"/>
      <c r="F1" s="1087"/>
      <c r="G1" s="1087"/>
      <c r="H1" s="1087"/>
    </row>
    <row r="2" spans="1:11" ht="15.6" x14ac:dyDescent="0.3">
      <c r="A2" s="1089" t="s">
        <v>149</v>
      </c>
      <c r="B2" s="1090"/>
      <c r="C2" s="1086">
        <f>'5 Yr Budget no Match'!C3</f>
        <v>0</v>
      </c>
      <c r="D2" s="1087"/>
      <c r="E2" s="1087"/>
      <c r="F2" s="1087"/>
      <c r="G2" s="1087"/>
      <c r="H2" s="1087"/>
    </row>
    <row r="3" spans="1:11" ht="15.6" x14ac:dyDescent="0.3">
      <c r="A3" s="347"/>
      <c r="B3" s="347"/>
    </row>
    <row r="4" spans="1:11" ht="15.6" x14ac:dyDescent="0.3">
      <c r="A4" s="1089" t="s">
        <v>148</v>
      </c>
      <c r="B4" s="1090"/>
      <c r="C4" s="1093">
        <f>'5 Yr Budget no Match'!C5</f>
        <v>0</v>
      </c>
      <c r="D4" s="1094"/>
      <c r="E4" s="1094"/>
      <c r="F4" s="1094"/>
      <c r="G4" s="1094"/>
      <c r="H4" s="1094"/>
      <c r="I4" s="1094"/>
    </row>
    <row r="5" spans="1:11" ht="15.6" x14ac:dyDescent="0.3">
      <c r="A5" s="1089" t="s">
        <v>3</v>
      </c>
      <c r="B5" s="1090"/>
      <c r="C5" s="1086">
        <f>'5 Yr Budget no Match'!C6</f>
        <v>0</v>
      </c>
      <c r="D5" s="1087"/>
      <c r="E5" s="1087"/>
      <c r="F5" s="1087"/>
      <c r="G5" s="1087"/>
      <c r="H5" s="1087"/>
    </row>
    <row r="6" spans="1:11" ht="15.6" x14ac:dyDescent="0.3">
      <c r="A6" s="347"/>
      <c r="B6" s="347"/>
    </row>
    <row r="7" spans="1:11" ht="15.6" x14ac:dyDescent="0.3">
      <c r="A7" s="1089" t="s">
        <v>0</v>
      </c>
      <c r="B7" s="1090"/>
      <c r="C7" s="1088">
        <f>'5 Yr Budget no Match'!C8</f>
        <v>0</v>
      </c>
      <c r="D7" s="1087"/>
      <c r="E7" s="1087"/>
      <c r="F7" s="1087"/>
      <c r="G7" s="1087"/>
      <c r="H7" s="1087"/>
    </row>
    <row r="8" spans="1:11" ht="14.4" x14ac:dyDescent="0.3">
      <c r="A8" s="1095" t="s">
        <v>357</v>
      </c>
      <c r="B8" s="1096"/>
      <c r="C8" s="1086">
        <f>'5 Yr Budget no Match'!C9</f>
        <v>0</v>
      </c>
      <c r="D8" s="1087"/>
      <c r="E8" s="1087"/>
    </row>
    <row r="9" spans="1:11" ht="15.6" x14ac:dyDescent="0.3">
      <c r="A9" s="1089" t="s">
        <v>147</v>
      </c>
      <c r="B9" s="1090"/>
      <c r="C9" s="1086">
        <f>'5 Yr Budget no Match'!B10</f>
        <v>0.29599999999999999</v>
      </c>
      <c r="D9" s="1087"/>
    </row>
    <row r="11" spans="1:11" x14ac:dyDescent="0.25">
      <c r="H11" s="493" t="str">
        <f>'2 Yr Budget'!D14</f>
        <v>FYxx-zz</v>
      </c>
      <c r="I11" s="493" t="str">
        <f>'2 Yr Budget'!L14</f>
        <v>FYxx-zz</v>
      </c>
    </row>
    <row r="12" spans="1:11" ht="27.6" x14ac:dyDescent="0.25">
      <c r="A12" s="479" t="s">
        <v>400</v>
      </c>
      <c r="B12" s="489"/>
      <c r="C12" s="489"/>
      <c r="D12" s="480"/>
      <c r="E12" s="480"/>
      <c r="F12" s="480"/>
      <c r="G12" s="480"/>
      <c r="H12" s="490" t="s">
        <v>121</v>
      </c>
      <c r="I12" s="748" t="s">
        <v>122</v>
      </c>
      <c r="K12" s="470" t="s">
        <v>405</v>
      </c>
    </row>
    <row r="13" spans="1:11" x14ac:dyDescent="0.25">
      <c r="A13" s="461"/>
      <c r="B13" s="461"/>
      <c r="C13" s="461"/>
      <c r="D13" s="461"/>
      <c r="E13" s="461"/>
      <c r="F13" s="461" t="s">
        <v>22</v>
      </c>
      <c r="G13" s="461"/>
      <c r="H13" s="486">
        <f>'2 Yr Budget'!H46</f>
        <v>0</v>
      </c>
      <c r="I13" s="486">
        <f>'2 Yr Budget'!P46</f>
        <v>0</v>
      </c>
      <c r="K13" s="486">
        <f>'2 Yr Budget'!S46</f>
        <v>0</v>
      </c>
    </row>
    <row r="14" spans="1:11" x14ac:dyDescent="0.25">
      <c r="I14" s="352"/>
      <c r="K14" s="349"/>
    </row>
    <row r="15" spans="1:11" x14ac:dyDescent="0.25">
      <c r="A15" s="479" t="s">
        <v>388</v>
      </c>
      <c r="B15" s="489"/>
      <c r="C15" s="489"/>
      <c r="D15" s="480"/>
      <c r="E15" s="480"/>
      <c r="F15" s="480"/>
      <c r="G15" s="480"/>
      <c r="H15" s="474"/>
      <c r="I15" s="749"/>
      <c r="K15" s="749"/>
    </row>
    <row r="16" spans="1:11" x14ac:dyDescent="0.25">
      <c r="A16" s="461"/>
      <c r="B16" s="461"/>
      <c r="C16" s="461"/>
      <c r="D16" s="461"/>
      <c r="E16" s="461"/>
      <c r="F16" s="461" t="s">
        <v>22</v>
      </c>
      <c r="G16" s="461"/>
      <c r="H16" s="469">
        <f>'2 Yr Budget'!H73</f>
        <v>0</v>
      </c>
      <c r="I16" s="486">
        <f>'2 Yr Budget'!P73</f>
        <v>0</v>
      </c>
      <c r="K16" s="486">
        <f>'2 Yr Budget'!S73</f>
        <v>0</v>
      </c>
    </row>
    <row r="17" spans="1:11" x14ac:dyDescent="0.25">
      <c r="A17" s="299"/>
      <c r="B17" s="299"/>
      <c r="C17" s="329"/>
      <c r="D17" s="329"/>
      <c r="E17" s="329"/>
      <c r="F17" s="329"/>
      <c r="G17" s="329"/>
      <c r="H17" s="332"/>
      <c r="I17" s="750"/>
      <c r="K17" s="753"/>
    </row>
    <row r="18" spans="1:11" x14ac:dyDescent="0.25">
      <c r="A18" s="461" t="s">
        <v>20</v>
      </c>
      <c r="B18" s="461"/>
      <c r="C18" s="461"/>
      <c r="D18" s="461"/>
      <c r="E18" s="461"/>
      <c r="F18" s="461"/>
      <c r="G18" s="461"/>
      <c r="H18" s="469">
        <f>'2 Yr Budget'!H75</f>
        <v>0</v>
      </c>
      <c r="I18" s="486">
        <f>'2 Yr Budget'!P75</f>
        <v>0</v>
      </c>
      <c r="K18" s="486">
        <f>'2 Yr Budget'!S75</f>
        <v>0</v>
      </c>
    </row>
    <row r="19" spans="1:11" x14ac:dyDescent="0.25">
      <c r="A19" s="330"/>
      <c r="B19" s="330"/>
      <c r="C19" s="299"/>
      <c r="D19" s="299"/>
      <c r="E19" s="299"/>
      <c r="F19" s="299"/>
      <c r="G19" s="299"/>
      <c r="H19" s="332"/>
      <c r="I19" s="750"/>
      <c r="K19" s="753"/>
    </row>
    <row r="20" spans="1:11" x14ac:dyDescent="0.25">
      <c r="A20" s="488" t="s">
        <v>401</v>
      </c>
      <c r="B20" s="471"/>
      <c r="C20" s="471"/>
      <c r="D20" s="477"/>
      <c r="E20" s="471"/>
      <c r="F20" s="471"/>
      <c r="G20" s="472"/>
      <c r="H20" s="474"/>
      <c r="I20" s="749"/>
      <c r="K20" s="749"/>
    </row>
    <row r="21" spans="1:11" x14ac:dyDescent="0.25">
      <c r="A21" s="1091" t="s">
        <v>22</v>
      </c>
      <c r="B21" s="1092"/>
      <c r="C21" s="1085"/>
      <c r="D21" s="1085"/>
      <c r="E21" s="1085"/>
      <c r="F21" s="1085"/>
      <c r="G21" s="465"/>
      <c r="H21" s="469">
        <f>'2 Yr Budget'!H80</f>
        <v>0</v>
      </c>
      <c r="I21" s="486">
        <f>'2 Yr Budget'!P80</f>
        <v>0</v>
      </c>
      <c r="K21" s="486">
        <f>'2 Yr Budget'!S80</f>
        <v>0</v>
      </c>
    </row>
    <row r="22" spans="1:11" x14ac:dyDescent="0.25">
      <c r="A22" s="299"/>
      <c r="B22" s="330"/>
      <c r="C22" s="299"/>
      <c r="D22" s="299"/>
      <c r="E22" s="299"/>
      <c r="F22" s="299"/>
      <c r="G22" s="299"/>
      <c r="H22" s="332"/>
      <c r="I22" s="750"/>
      <c r="K22" s="753"/>
    </row>
    <row r="23" spans="1:11" x14ac:dyDescent="0.25">
      <c r="A23" s="488" t="s">
        <v>403</v>
      </c>
      <c r="B23" s="471"/>
      <c r="C23" s="471"/>
      <c r="D23" s="477"/>
      <c r="E23" s="471"/>
      <c r="F23" s="471"/>
      <c r="G23" s="472"/>
      <c r="H23" s="474"/>
      <c r="I23" s="749"/>
      <c r="K23" s="749"/>
    </row>
    <row r="24" spans="1:11" x14ac:dyDescent="0.25">
      <c r="A24" s="1084" t="s">
        <v>21</v>
      </c>
      <c r="B24" s="1092"/>
      <c r="C24" s="1085"/>
      <c r="D24" s="1085"/>
      <c r="E24" s="1085"/>
      <c r="F24" s="1085"/>
      <c r="G24" s="461"/>
      <c r="H24" s="469">
        <f>'2 Yr Budget'!H111</f>
        <v>0</v>
      </c>
      <c r="I24" s="486">
        <f>'2 Yr Budget'!P111</f>
        <v>0</v>
      </c>
      <c r="K24" s="486">
        <f>'2 Yr Budget'!R111</f>
        <v>0</v>
      </c>
    </row>
    <row r="25" spans="1:11" x14ac:dyDescent="0.25">
      <c r="I25" s="352"/>
      <c r="K25" s="349"/>
    </row>
    <row r="26" spans="1:11" x14ac:dyDescent="0.25">
      <c r="A26" s="479" t="s">
        <v>390</v>
      </c>
      <c r="B26" s="480"/>
      <c r="C26" s="480"/>
      <c r="D26" s="480"/>
      <c r="E26" s="480"/>
      <c r="F26" s="480"/>
      <c r="G26" s="480"/>
      <c r="H26" s="474"/>
      <c r="I26" s="749"/>
      <c r="K26" s="749"/>
    </row>
    <row r="27" spans="1:11" x14ac:dyDescent="0.25">
      <c r="A27" s="1084" t="s">
        <v>22</v>
      </c>
      <c r="B27" s="1085"/>
      <c r="C27" s="1085"/>
      <c r="D27" s="1085"/>
      <c r="E27" s="1085"/>
      <c r="F27" s="1085"/>
      <c r="G27" s="461"/>
      <c r="H27" s="469">
        <f>'2 Yr Budget'!H123</f>
        <v>0</v>
      </c>
      <c r="I27" s="486">
        <f>'2 Yr Budget'!P123</f>
        <v>0</v>
      </c>
      <c r="K27" s="486">
        <f>'2 Yr Budget'!R123</f>
        <v>0</v>
      </c>
    </row>
    <row r="28" spans="1:11" x14ac:dyDescent="0.25">
      <c r="I28" s="352"/>
      <c r="K28" s="349"/>
    </row>
    <row r="29" spans="1:11" x14ac:dyDescent="0.25">
      <c r="A29" s="479" t="s">
        <v>402</v>
      </c>
      <c r="B29" s="479"/>
      <c r="C29" s="479"/>
      <c r="D29" s="479"/>
      <c r="E29" s="479"/>
      <c r="F29" s="479"/>
      <c r="G29" s="479"/>
      <c r="H29" s="474"/>
      <c r="I29" s="749"/>
      <c r="K29" s="749"/>
    </row>
    <row r="30" spans="1:11" x14ac:dyDescent="0.25">
      <c r="A30" s="1084" t="s">
        <v>22</v>
      </c>
      <c r="B30" s="1085"/>
      <c r="C30" s="1085"/>
      <c r="D30" s="1085"/>
      <c r="E30" s="1085"/>
      <c r="F30" s="1085"/>
      <c r="G30" s="461"/>
      <c r="H30" s="469">
        <f>'2 Yr Budget'!H133</f>
        <v>0</v>
      </c>
      <c r="I30" s="486">
        <f>'2 Yr Budget'!P133</f>
        <v>0</v>
      </c>
      <c r="K30" s="486">
        <f>'2 Yr Budget'!R133</f>
        <v>0</v>
      </c>
    </row>
    <row r="31" spans="1:11" x14ac:dyDescent="0.25">
      <c r="A31" s="330"/>
      <c r="B31" s="330"/>
      <c r="C31" s="330"/>
      <c r="D31" s="330"/>
      <c r="E31" s="330"/>
      <c r="F31" s="330"/>
      <c r="G31" s="330"/>
      <c r="H31" s="332"/>
      <c r="I31" s="750"/>
      <c r="K31" s="753"/>
    </row>
    <row r="32" spans="1:11" x14ac:dyDescent="0.25">
      <c r="A32" s="481" t="s">
        <v>391</v>
      </c>
      <c r="B32" s="479"/>
      <c r="C32" s="479"/>
      <c r="D32" s="479"/>
      <c r="E32" s="479"/>
      <c r="F32" s="479"/>
      <c r="G32" s="482"/>
      <c r="H32" s="475"/>
      <c r="I32" s="478"/>
      <c r="K32" s="749"/>
    </row>
    <row r="33" spans="1:11" x14ac:dyDescent="0.25">
      <c r="A33" s="1084" t="s">
        <v>21</v>
      </c>
      <c r="B33" s="1085"/>
      <c r="C33" s="1085"/>
      <c r="D33" s="1085"/>
      <c r="E33" s="1085"/>
      <c r="F33" s="1085"/>
      <c r="G33" s="461"/>
      <c r="H33" s="469">
        <f>'2 Yr Budget'!H139</f>
        <v>0</v>
      </c>
      <c r="I33" s="486">
        <f>'2 Yr Budget'!P139</f>
        <v>0</v>
      </c>
      <c r="K33" s="486">
        <f>'2 Yr Budget'!R139</f>
        <v>0</v>
      </c>
    </row>
    <row r="34" spans="1:11" x14ac:dyDescent="0.25">
      <c r="A34" s="330"/>
      <c r="B34" s="330"/>
      <c r="C34" s="330"/>
      <c r="D34" s="330"/>
      <c r="E34" s="330"/>
      <c r="F34" s="330"/>
      <c r="G34" s="330"/>
      <c r="H34" s="332"/>
      <c r="I34" s="750"/>
      <c r="K34" s="753"/>
    </row>
    <row r="35" spans="1:11" x14ac:dyDescent="0.25">
      <c r="A35" s="481" t="s">
        <v>392</v>
      </c>
      <c r="B35" s="479"/>
      <c r="C35" s="480"/>
      <c r="D35" s="480"/>
      <c r="E35" s="480"/>
      <c r="F35" s="480"/>
      <c r="G35" s="480"/>
      <c r="H35" s="474"/>
      <c r="I35" s="749"/>
      <c r="K35" s="749"/>
    </row>
    <row r="36" spans="1:11" x14ac:dyDescent="0.25">
      <c r="A36" s="1084" t="s">
        <v>21</v>
      </c>
      <c r="B36" s="1085"/>
      <c r="C36" s="1085"/>
      <c r="D36" s="1085"/>
      <c r="E36" s="1085"/>
      <c r="F36" s="1085"/>
      <c r="G36" s="461"/>
      <c r="H36" s="469">
        <f>'2 Yr Budget'!H145</f>
        <v>0</v>
      </c>
      <c r="I36" s="486">
        <f>'2 Yr Budget'!P145</f>
        <v>0</v>
      </c>
      <c r="K36" s="486">
        <f>'2 Yr Budget'!R145</f>
        <v>0</v>
      </c>
    </row>
    <row r="37" spans="1:11" x14ac:dyDescent="0.25">
      <c r="I37" s="352"/>
      <c r="K37" s="349"/>
    </row>
    <row r="38" spans="1:11" x14ac:dyDescent="0.25">
      <c r="A38" s="479" t="s">
        <v>404</v>
      </c>
      <c r="B38" s="483"/>
      <c r="C38" s="483"/>
      <c r="D38" s="484"/>
      <c r="E38" s="480"/>
      <c r="F38" s="480"/>
      <c r="G38" s="480"/>
      <c r="H38" s="478"/>
      <c r="I38" s="478"/>
      <c r="K38" s="749"/>
    </row>
    <row r="39" spans="1:11" x14ac:dyDescent="0.25">
      <c r="A39" s="1084" t="s">
        <v>21</v>
      </c>
      <c r="B39" s="1085"/>
      <c r="C39" s="1085"/>
      <c r="D39" s="1085"/>
      <c r="E39" s="1085"/>
      <c r="F39" s="1085"/>
      <c r="G39" s="461"/>
      <c r="H39" s="469">
        <f>'2 Yr Budget'!H150</f>
        <v>0</v>
      </c>
      <c r="I39" s="486">
        <f>'2 Yr Budget'!P150</f>
        <v>0</v>
      </c>
      <c r="K39" s="486">
        <f>'2 Yr Budget'!R150</f>
        <v>0</v>
      </c>
    </row>
    <row r="40" spans="1:11" x14ac:dyDescent="0.25">
      <c r="A40" s="330"/>
      <c r="B40" s="330"/>
      <c r="C40" s="299"/>
      <c r="D40" s="299"/>
      <c r="E40" s="299"/>
      <c r="F40" s="299"/>
      <c r="G40" s="299"/>
      <c r="H40" s="332"/>
      <c r="I40" s="750"/>
      <c r="K40" s="753"/>
    </row>
    <row r="41" spans="1:11" x14ac:dyDescent="0.25">
      <c r="A41" s="479" t="s">
        <v>393</v>
      </c>
      <c r="B41" s="479"/>
      <c r="C41" s="480"/>
      <c r="D41" s="480"/>
      <c r="E41" s="480"/>
      <c r="F41" s="480"/>
      <c r="G41" s="480"/>
      <c r="H41" s="474"/>
      <c r="I41" s="749"/>
      <c r="K41" s="749"/>
    </row>
    <row r="42" spans="1:11" x14ac:dyDescent="0.25">
      <c r="A42" s="1084" t="s">
        <v>22</v>
      </c>
      <c r="B42" s="1085"/>
      <c r="C42" s="1085"/>
      <c r="D42" s="1085"/>
      <c r="E42" s="1085"/>
      <c r="F42" s="1085"/>
      <c r="G42" s="461"/>
      <c r="H42" s="469">
        <f>'2 Yr Budget'!H161</f>
        <v>0</v>
      </c>
      <c r="I42" s="486">
        <f>'2 Yr Budget'!P161</f>
        <v>0</v>
      </c>
      <c r="K42" s="486">
        <f>'2 Yr Budget'!R161</f>
        <v>0</v>
      </c>
    </row>
    <row r="43" spans="1:11" x14ac:dyDescent="0.25">
      <c r="A43" s="299"/>
      <c r="B43" s="299"/>
      <c r="C43" s="299"/>
      <c r="D43" s="299"/>
      <c r="E43" s="299"/>
      <c r="F43" s="330"/>
      <c r="G43" s="330"/>
      <c r="H43" s="333"/>
      <c r="I43" s="751"/>
      <c r="K43" s="754"/>
    </row>
    <row r="44" spans="1:11" x14ac:dyDescent="0.25">
      <c r="A44" s="482" t="s">
        <v>394</v>
      </c>
      <c r="B44" s="479"/>
      <c r="C44" s="480"/>
      <c r="D44" s="480"/>
      <c r="E44" s="480"/>
      <c r="F44" s="480"/>
      <c r="G44" s="485"/>
      <c r="H44" s="478"/>
      <c r="I44" s="478"/>
      <c r="K44" s="749"/>
    </row>
    <row r="45" spans="1:11" x14ac:dyDescent="0.25">
      <c r="A45" s="1084" t="s">
        <v>22</v>
      </c>
      <c r="B45" s="1085"/>
      <c r="C45" s="1085"/>
      <c r="D45" s="1085"/>
      <c r="E45" s="1085"/>
      <c r="F45" s="1085"/>
      <c r="G45" s="466"/>
      <c r="H45" s="334">
        <f>'2 Yr Budget'!H166</f>
        <v>0</v>
      </c>
      <c r="I45" s="752">
        <f>'2 Yr Budget'!P166</f>
        <v>0</v>
      </c>
      <c r="K45" s="486">
        <f>'2 Yr Budget'!R166</f>
        <v>0</v>
      </c>
    </row>
    <row r="46" spans="1:11" x14ac:dyDescent="0.25">
      <c r="A46" s="330"/>
      <c r="B46" s="330"/>
      <c r="C46" s="299"/>
      <c r="D46" s="299"/>
      <c r="E46" s="299"/>
      <c r="F46" s="299"/>
      <c r="G46" s="299"/>
      <c r="H46" s="332"/>
      <c r="I46" s="750"/>
      <c r="K46" s="753"/>
    </row>
    <row r="47" spans="1:11" x14ac:dyDescent="0.25">
      <c r="A47" s="462" t="s">
        <v>395</v>
      </c>
      <c r="B47" s="461"/>
      <c r="C47" s="461"/>
      <c r="D47" s="461"/>
      <c r="E47" s="461"/>
      <c r="F47" s="461"/>
      <c r="G47" s="331"/>
      <c r="H47" s="469">
        <f>'2 Yr Budget'!H168</f>
        <v>0</v>
      </c>
      <c r="I47" s="486">
        <f>'2 Yr Budget'!P168</f>
        <v>0</v>
      </c>
      <c r="K47" s="486">
        <f>'2 Yr Budget'!R168</f>
        <v>0</v>
      </c>
    </row>
    <row r="48" spans="1:11" x14ac:dyDescent="0.25">
      <c r="A48" s="330"/>
      <c r="B48" s="330"/>
      <c r="C48" s="299"/>
      <c r="D48" s="299"/>
      <c r="E48" s="299"/>
      <c r="F48" s="299"/>
      <c r="G48" s="299"/>
      <c r="H48" s="332"/>
      <c r="I48" s="750"/>
      <c r="K48" s="753"/>
    </row>
    <row r="49" spans="1:18" x14ac:dyDescent="0.25">
      <c r="A49" s="464" t="s">
        <v>396</v>
      </c>
      <c r="B49" s="458"/>
      <c r="C49" s="461"/>
      <c r="D49" s="461"/>
      <c r="E49" s="461"/>
      <c r="F49" s="461"/>
      <c r="G49" s="461"/>
      <c r="H49" s="469">
        <f>'2 Yr Budget'!H170</f>
        <v>0</v>
      </c>
      <c r="I49" s="486">
        <f>'2 Yr Budget'!P170</f>
        <v>0</v>
      </c>
      <c r="K49" s="486">
        <f>'2 Yr Budget'!R170</f>
        <v>0</v>
      </c>
    </row>
    <row r="50" spans="1:18" x14ac:dyDescent="0.25">
      <c r="A50" s="492" t="s">
        <v>366</v>
      </c>
      <c r="B50" s="460"/>
      <c r="C50" s="459"/>
      <c r="D50" s="459"/>
      <c r="E50" s="459"/>
      <c r="F50" s="459"/>
      <c r="G50" s="459"/>
      <c r="H50" s="469">
        <f>'2 Yr Budget'!H171</f>
        <v>0</v>
      </c>
      <c r="I50" s="486">
        <f>'2 Yr Budget'!P171</f>
        <v>0</v>
      </c>
      <c r="K50" s="486">
        <f>'2 Yr Budget'!R171</f>
        <v>0</v>
      </c>
    </row>
    <row r="51" spans="1:18" x14ac:dyDescent="0.25">
      <c r="A51" s="491" t="s">
        <v>367</v>
      </c>
      <c r="B51" s="459"/>
      <c r="C51" s="459"/>
      <c r="D51" s="459"/>
      <c r="E51" s="459"/>
      <c r="F51" s="459"/>
      <c r="G51" s="459"/>
      <c r="H51" s="469">
        <f>'2 Yr Budget'!H172</f>
        <v>0</v>
      </c>
      <c r="I51" s="486">
        <f>'2 Yr Budget'!P172</f>
        <v>0</v>
      </c>
      <c r="K51" s="486">
        <f>'2 Yr Budget'!R172</f>
        <v>0</v>
      </c>
    </row>
    <row r="52" spans="1:18" x14ac:dyDescent="0.25">
      <c r="A52" s="491" t="s">
        <v>368</v>
      </c>
      <c r="B52" s="459"/>
      <c r="C52" s="459"/>
      <c r="D52" s="459"/>
      <c r="E52" s="459"/>
      <c r="F52" s="459"/>
      <c r="G52" s="459"/>
      <c r="H52" s="469">
        <f>'2 Yr Budget'!H173</f>
        <v>0</v>
      </c>
      <c r="I52" s="486">
        <f>'2 Yr Budget'!P173</f>
        <v>0</v>
      </c>
      <c r="K52" s="486">
        <f>'2 Yr Budget'!R173</f>
        <v>0</v>
      </c>
    </row>
    <row r="53" spans="1:18" x14ac:dyDescent="0.25">
      <c r="A53" s="491" t="s">
        <v>369</v>
      </c>
      <c r="B53" s="459"/>
      <c r="C53" s="459"/>
      <c r="D53" s="459"/>
      <c r="E53" s="459"/>
      <c r="F53" s="459"/>
      <c r="G53" s="459"/>
      <c r="H53" s="469">
        <f>'2 Yr Budget'!H174</f>
        <v>0</v>
      </c>
      <c r="I53" s="486">
        <f>'2 Yr Budget'!P174</f>
        <v>0</v>
      </c>
      <c r="K53" s="486">
        <f>'2 Yr Budget'!R174</f>
        <v>0</v>
      </c>
    </row>
    <row r="54" spans="1:18" x14ac:dyDescent="0.25">
      <c r="A54" s="330"/>
      <c r="B54" s="330"/>
      <c r="C54" s="299"/>
      <c r="D54" s="299"/>
      <c r="E54" s="299"/>
      <c r="F54" s="299"/>
      <c r="G54" s="299"/>
      <c r="H54" s="332"/>
      <c r="I54" s="750"/>
      <c r="K54" s="753"/>
    </row>
    <row r="55" spans="1:18" x14ac:dyDescent="0.25">
      <c r="A55" s="462" t="s">
        <v>397</v>
      </c>
      <c r="B55" s="461"/>
      <c r="C55" s="461"/>
      <c r="D55" s="461"/>
      <c r="E55" s="461"/>
      <c r="F55" s="461"/>
      <c r="G55" s="331"/>
      <c r="H55" s="486">
        <f>'2 Yr Budget'!H176</f>
        <v>0</v>
      </c>
      <c r="I55" s="752">
        <f>'2 Yr Budget'!P176</f>
        <v>0</v>
      </c>
      <c r="K55" s="486">
        <f>'2 Yr Budget'!R176</f>
        <v>0</v>
      </c>
    </row>
    <row r="56" spans="1:18" x14ac:dyDescent="0.25">
      <c r="A56" s="298"/>
      <c r="B56" s="298"/>
      <c r="C56" s="298"/>
      <c r="D56" s="298"/>
      <c r="E56" s="298"/>
      <c r="F56" s="298"/>
      <c r="G56" s="298"/>
      <c r="H56" s="333"/>
      <c r="I56" s="751"/>
      <c r="K56" s="754"/>
    </row>
    <row r="57" spans="1:18" x14ac:dyDescent="0.25">
      <c r="A57" s="467" t="s">
        <v>398</v>
      </c>
      <c r="B57" s="462"/>
      <c r="C57" s="461"/>
      <c r="D57" s="461"/>
      <c r="E57" s="461"/>
      <c r="F57" s="461"/>
      <c r="G57" s="461"/>
      <c r="H57" s="487">
        <f>'2 Yr Budget'!H178</f>
        <v>0</v>
      </c>
      <c r="I57" s="486">
        <f>'2 Yr Budget'!P178</f>
        <v>0</v>
      </c>
      <c r="K57" s="486">
        <f>'2 Yr Budget'!R178</f>
        <v>0</v>
      </c>
    </row>
    <row r="58" spans="1:18" x14ac:dyDescent="0.25">
      <c r="A58" s="298"/>
      <c r="B58" s="298"/>
      <c r="C58" s="298"/>
      <c r="D58" s="298"/>
      <c r="E58" s="298"/>
      <c r="F58" s="298"/>
      <c r="G58" s="298"/>
      <c r="H58" s="468"/>
      <c r="I58" s="468"/>
    </row>
    <row r="59" spans="1:18" x14ac:dyDescent="0.25">
      <c r="A59" s="298"/>
      <c r="B59" s="298"/>
      <c r="C59" s="298"/>
      <c r="D59" s="298"/>
      <c r="E59" s="298"/>
      <c r="F59" s="298"/>
      <c r="G59" s="298"/>
      <c r="H59" s="463" t="str">
        <f>H11</f>
        <v>FYxx-zz</v>
      </c>
      <c r="I59" s="463" t="str">
        <f>I11</f>
        <v>FYxx-zz</v>
      </c>
    </row>
    <row r="62" spans="1:18" ht="14.4" x14ac:dyDescent="0.3">
      <c r="R62" s="362"/>
    </row>
  </sheetData>
  <mergeCells count="23">
    <mergeCell ref="A1:B1"/>
    <mergeCell ref="C1:H1"/>
    <mergeCell ref="A2:B2"/>
    <mergeCell ref="C2:H2"/>
    <mergeCell ref="A4:B4"/>
    <mergeCell ref="C4:I4"/>
    <mergeCell ref="A30:F30"/>
    <mergeCell ref="A5:B5"/>
    <mergeCell ref="C5:H5"/>
    <mergeCell ref="A7:B7"/>
    <mergeCell ref="C7:H7"/>
    <mergeCell ref="A8:B8"/>
    <mergeCell ref="C8:E8"/>
    <mergeCell ref="A9:B9"/>
    <mergeCell ref="C9:D9"/>
    <mergeCell ref="A21:F21"/>
    <mergeCell ref="A24:F24"/>
    <mergeCell ref="A27:F27"/>
    <mergeCell ref="A33:F33"/>
    <mergeCell ref="A36:F36"/>
    <mergeCell ref="A39:F39"/>
    <mergeCell ref="A42:F42"/>
    <mergeCell ref="A45:F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4D69DF2901804BADB0E99C69D59B1A" ma:contentTypeVersion="7" ma:contentTypeDescription="Create a new document." ma:contentTypeScope="" ma:versionID="8b0974529ffdde3e8b3f3c35d91b5692">
  <xsd:schema xmlns:xsd="http://www.w3.org/2001/XMLSchema" xmlns:xs="http://www.w3.org/2001/XMLSchema" xmlns:p="http://schemas.microsoft.com/office/2006/metadata/properties" xmlns:ns3="323f26c4-2ca2-4b56-9cfb-9bed3ce498f5" xmlns:ns4="cb281065-e96a-4e6a-8932-ed41e0b7dbe4" targetNamespace="http://schemas.microsoft.com/office/2006/metadata/properties" ma:root="true" ma:fieldsID="51361e97232cfbeee5057dcb500c7283" ns3:_="" ns4:_="">
    <xsd:import namespace="323f26c4-2ca2-4b56-9cfb-9bed3ce498f5"/>
    <xsd:import namespace="cb281065-e96a-4e6a-8932-ed41e0b7dbe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f26c4-2ca2-4b56-9cfb-9bed3ce498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281065-e96a-4e6a-8932-ed41e0b7dbe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53635-AD22-4640-BE87-904C6E4AB725}">
  <ds:schemaRefs>
    <ds:schemaRef ds:uri="http://schemas.microsoft.com/sharepoint/v3/contenttype/forms"/>
  </ds:schemaRefs>
</ds:datastoreItem>
</file>

<file path=customXml/itemProps2.xml><?xml version="1.0" encoding="utf-8"?>
<ds:datastoreItem xmlns:ds="http://schemas.openxmlformats.org/officeDocument/2006/customXml" ds:itemID="{CECF3539-A331-41F4-B7FA-DA669C1842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3f26c4-2ca2-4b56-9cfb-9bed3ce498f5"/>
    <ds:schemaRef ds:uri="cb281065-e96a-4e6a-8932-ed41e0b7d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CF1D7D-2520-4412-B87A-06D5AEA6BFA8}">
  <ds:schemaRefs>
    <ds:schemaRef ds:uri="http://purl.org/dc/elements/1.1/"/>
    <ds:schemaRef ds:uri="323f26c4-2ca2-4b56-9cfb-9bed3ce498f5"/>
    <ds:schemaRef ds:uri="http://purl.org/dc/dcmitype/"/>
    <ds:schemaRef ds:uri="http://schemas.microsoft.com/office/infopath/2007/PartnerControls"/>
    <ds:schemaRef ds:uri="http://schemas.microsoft.com/office/2006/metadata/properties"/>
    <ds:schemaRef ds:uri="cb281065-e96a-4e6a-8932-ed41e0b7dbe4"/>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S&amp;F</vt:lpstr>
      <vt:lpstr>Tuition FY25-26</vt:lpstr>
      <vt:lpstr>Fringe Rates &amp; Effort % </vt:lpstr>
      <vt:lpstr>5 Yr Budget no Match</vt:lpstr>
      <vt:lpstr>Summary</vt:lpstr>
      <vt:lpstr>2 Yr Budget</vt:lpstr>
      <vt:lpstr>Summary - 2 yr</vt:lpstr>
      <vt:lpstr>'Fringe Rates &amp; Effort % '!_Hlk170727836</vt:lpstr>
      <vt:lpstr>'Fringe Rates &amp; Effort % '!_Hlk170729264</vt:lpstr>
      <vt:lpstr>'Fringe Rates &amp; Effort % '!_Hlk170729785</vt:lpstr>
      <vt:lpstr>'Fringe Rates &amp; Effort % '!_Hlk170729977</vt:lpstr>
      <vt:lpstr>'Tuition FY25-26'!Badge</vt:lpstr>
      <vt:lpstr>'Tuition FY25-26'!Doctoral</vt:lpstr>
      <vt:lpstr>'Tuition FY25-26'!Graduate</vt:lpstr>
    </vt:vector>
  </TitlesOfParts>
  <Company>Grand Rapids Community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wrighme@gvsu.edu</dc:creator>
  <cp:lastModifiedBy>Melissa Wright</cp:lastModifiedBy>
  <cp:lastPrinted>2023-10-19T10:33:54Z</cp:lastPrinted>
  <dcterms:created xsi:type="dcterms:W3CDTF">2019-02-18T15:57:30Z</dcterms:created>
  <dcterms:modified xsi:type="dcterms:W3CDTF">2025-12-12T19:49:45Z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0x010100A94D69DF2901804BADB0E99C69D59B1A</vt:lpwstr>
  </property>
</Properties>
</file>